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iangning\Desktop\spring board\week7\"/>
    </mc:Choice>
  </mc:AlternateContent>
  <xr:revisionPtr revIDLastSave="0" documentId="13_ncr:1_{95CEC703-9BFE-4B52-A038-E6082A6497F0}" xr6:coauthVersionLast="45" xr6:coauthVersionMax="45" xr10:uidLastSave="{00000000-0000-0000-0000-000000000000}"/>
  <bookViews>
    <workbookView xWindow="4035" yWindow="870" windowWidth="23790" windowHeight="14295" tabRatio="790" activeTab="5" xr2:uid="{34E2DAB1-C825-4D4E-8ECC-1914DA524BF3}"/>
  </bookViews>
  <sheets>
    <sheet name="Definitions" sheetId="2" r:id="rId1"/>
    <sheet name="CC Forecast FY14" sheetId="15" r:id="rId2"/>
    <sheet name="Forecast Budget FY14" sheetId="16" r:id="rId3"/>
    <sheet name="EBIT" sheetId="18" r:id="rId4"/>
    <sheet name="Water Production Forecast" sheetId="17" r:id="rId5"/>
    <sheet name="Cost to Produce Forecast" sheetId="19" r:id="rId6"/>
    <sheet name="Pseudo Cost Curve" sheetId="20" r:id="rId7"/>
  </sheets>
  <externalReferences>
    <externalReference r:id="rId8"/>
    <externalReference r:id="rId9"/>
  </externalReferences>
  <definedNames>
    <definedName name="_xlnm._FilterDatabase" localSheetId="1" hidden="1">'CC Forecast FY14'!$A$4:$AA$44</definedName>
    <definedName name="_xlnm._FilterDatabase" localSheetId="6" hidden="1">'Pseudo Cost Curve'!$A$2:$G$2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8" l="1"/>
  <c r="L10" i="19" l="1"/>
  <c r="O42" i="19"/>
  <c r="O41" i="19"/>
  <c r="O40" i="19"/>
  <c r="O43" i="19" s="1"/>
  <c r="F16" i="20" l="1"/>
  <c r="C31" i="19" l="1"/>
  <c r="C38" i="18" l="1"/>
  <c r="C59" i="18"/>
  <c r="F17" i="20" l="1"/>
  <c r="F18" i="20"/>
  <c r="F19" i="20"/>
  <c r="F20" i="20"/>
  <c r="F21" i="20"/>
  <c r="F22" i="20"/>
  <c r="F23" i="20"/>
  <c r="F24" i="20"/>
  <c r="F25" i="20"/>
  <c r="F26" i="20"/>
  <c r="C9" i="20" l="1"/>
  <c r="C56" i="18" l="1"/>
  <c r="D56" i="18"/>
  <c r="E56" i="18"/>
  <c r="F56" i="18"/>
  <c r="G56" i="18"/>
  <c r="H56" i="18"/>
  <c r="I56" i="18"/>
  <c r="J56" i="18"/>
  <c r="K56" i="18"/>
  <c r="L56" i="18"/>
  <c r="M56" i="18"/>
  <c r="N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D59" i="18"/>
  <c r="E59" i="18"/>
  <c r="F59" i="18"/>
  <c r="G59" i="18"/>
  <c r="G60" i="18" s="1"/>
  <c r="H59" i="18"/>
  <c r="I59" i="18"/>
  <c r="J59" i="18"/>
  <c r="K59" i="18"/>
  <c r="K60" i="18" s="1"/>
  <c r="L59" i="18"/>
  <c r="M59" i="18"/>
  <c r="N5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C52" i="18"/>
  <c r="C53" i="18" s="1"/>
  <c r="D52" i="18"/>
  <c r="E52" i="18"/>
  <c r="F52" i="18"/>
  <c r="G52" i="18"/>
  <c r="H52" i="18"/>
  <c r="I52" i="18"/>
  <c r="J52" i="18"/>
  <c r="K52" i="18"/>
  <c r="L52" i="18"/>
  <c r="M52" i="18"/>
  <c r="N5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C45" i="18"/>
  <c r="C46" i="18" s="1"/>
  <c r="D45" i="18"/>
  <c r="E45" i="18"/>
  <c r="F45" i="18"/>
  <c r="G45" i="18"/>
  <c r="H45" i="18"/>
  <c r="I45" i="18"/>
  <c r="J45" i="18"/>
  <c r="K45" i="18"/>
  <c r="L45" i="18"/>
  <c r="M45" i="18"/>
  <c r="N4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D38" i="18"/>
  <c r="E38" i="18"/>
  <c r="F38" i="18"/>
  <c r="G38" i="18"/>
  <c r="H38" i="18"/>
  <c r="I38" i="18"/>
  <c r="J38" i="18"/>
  <c r="K38" i="18"/>
  <c r="L38" i="18"/>
  <c r="M38" i="18"/>
  <c r="N38" i="18"/>
  <c r="C60" i="19"/>
  <c r="D60" i="19"/>
  <c r="E60" i="19"/>
  <c r="F60" i="19"/>
  <c r="G60" i="19"/>
  <c r="H60" i="19"/>
  <c r="I60" i="19"/>
  <c r="J60" i="19"/>
  <c r="K60" i="19"/>
  <c r="L60" i="19"/>
  <c r="M60" i="19"/>
  <c r="N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 l="1"/>
  <c r="O38" i="19"/>
  <c r="O37" i="19"/>
  <c r="M60" i="18"/>
  <c r="I60" i="18"/>
  <c r="E60" i="18"/>
  <c r="L60" i="18"/>
  <c r="H60" i="18"/>
  <c r="D60" i="18"/>
  <c r="C39" i="18"/>
  <c r="N60" i="18"/>
  <c r="J60" i="18"/>
  <c r="F60" i="18"/>
  <c r="C60" i="18"/>
  <c r="C43" i="19"/>
  <c r="D43" i="19"/>
  <c r="C25" i="18"/>
  <c r="D25" i="18"/>
  <c r="E25" i="18"/>
  <c r="F25" i="18"/>
  <c r="G25" i="18"/>
  <c r="H25" i="18"/>
  <c r="I25" i="18"/>
  <c r="J25" i="18"/>
  <c r="K25" i="18"/>
  <c r="L25" i="18"/>
  <c r="M25" i="18"/>
  <c r="N25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C11" i="18"/>
  <c r="C14" i="19" s="1"/>
  <c r="D11" i="18"/>
  <c r="E11" i="18"/>
  <c r="F11" i="18"/>
  <c r="G11" i="18"/>
  <c r="H11" i="18"/>
  <c r="I11" i="18"/>
  <c r="J11" i="18"/>
  <c r="K11" i="18"/>
  <c r="L11" i="18"/>
  <c r="M11" i="18"/>
  <c r="N11" i="18"/>
  <c r="D13" i="16"/>
  <c r="D27" i="18" s="1"/>
  <c r="E13" i="16"/>
  <c r="E27" i="18" s="1"/>
  <c r="F13" i="16"/>
  <c r="F27" i="18" s="1"/>
  <c r="G13" i="16"/>
  <c r="G27" i="18" s="1"/>
  <c r="H13" i="16"/>
  <c r="H27" i="18" s="1"/>
  <c r="I13" i="16"/>
  <c r="I27" i="18" s="1"/>
  <c r="J13" i="16"/>
  <c r="J27" i="18" s="1"/>
  <c r="K13" i="16"/>
  <c r="K27" i="18" s="1"/>
  <c r="L13" i="16"/>
  <c r="L27" i="18" s="1"/>
  <c r="M13" i="16"/>
  <c r="M27" i="18" s="1"/>
  <c r="N13" i="16"/>
  <c r="N27" i="18" s="1"/>
  <c r="C13" i="16"/>
  <c r="C27" i="18" s="1"/>
  <c r="D12" i="16"/>
  <c r="D26" i="18" s="1"/>
  <c r="E12" i="16"/>
  <c r="E26" i="18" s="1"/>
  <c r="F12" i="16"/>
  <c r="F26" i="18" s="1"/>
  <c r="G12" i="16"/>
  <c r="G26" i="18" s="1"/>
  <c r="H12" i="16"/>
  <c r="H26" i="18" s="1"/>
  <c r="I12" i="16"/>
  <c r="I26" i="18" s="1"/>
  <c r="J12" i="16"/>
  <c r="J26" i="18" s="1"/>
  <c r="K12" i="16"/>
  <c r="K26" i="18" s="1"/>
  <c r="L12" i="16"/>
  <c r="L26" i="18" s="1"/>
  <c r="M12" i="16"/>
  <c r="M26" i="18" s="1"/>
  <c r="N12" i="16"/>
  <c r="N26" i="18" s="1"/>
  <c r="C12" i="16"/>
  <c r="C26" i="18" s="1"/>
  <c r="D11" i="16"/>
  <c r="D28" i="18" s="1"/>
  <c r="E11" i="16"/>
  <c r="E28" i="18" s="1"/>
  <c r="F11" i="16"/>
  <c r="F28" i="18" s="1"/>
  <c r="G11" i="16"/>
  <c r="G28" i="18" s="1"/>
  <c r="H11" i="16"/>
  <c r="H28" i="18" s="1"/>
  <c r="I11" i="16"/>
  <c r="I28" i="18" s="1"/>
  <c r="J11" i="16"/>
  <c r="J28" i="18" s="1"/>
  <c r="K11" i="16"/>
  <c r="K28" i="18" s="1"/>
  <c r="L11" i="16"/>
  <c r="L28" i="18" s="1"/>
  <c r="M11" i="16"/>
  <c r="M28" i="18" s="1"/>
  <c r="N11" i="16"/>
  <c r="N28" i="18" s="1"/>
  <c r="C11" i="16"/>
  <c r="C28" i="18" s="1"/>
  <c r="C29" i="18" s="1"/>
  <c r="D9" i="16"/>
  <c r="D20" i="18" s="1"/>
  <c r="E9" i="16"/>
  <c r="E20" i="18" s="1"/>
  <c r="F9" i="16"/>
  <c r="F20" i="18" s="1"/>
  <c r="G9" i="16"/>
  <c r="G20" i="18" s="1"/>
  <c r="H9" i="16"/>
  <c r="H20" i="18" s="1"/>
  <c r="I9" i="16"/>
  <c r="I20" i="18" s="1"/>
  <c r="J9" i="16"/>
  <c r="J20" i="18" s="1"/>
  <c r="K9" i="16"/>
  <c r="K20" i="18" s="1"/>
  <c r="L9" i="16"/>
  <c r="L20" i="18" s="1"/>
  <c r="M9" i="16"/>
  <c r="M20" i="18" s="1"/>
  <c r="N9" i="16"/>
  <c r="N20" i="18" s="1"/>
  <c r="C9" i="16"/>
  <c r="C20" i="18" s="1"/>
  <c r="D8" i="16"/>
  <c r="D19" i="18" s="1"/>
  <c r="E8" i="16"/>
  <c r="E19" i="18" s="1"/>
  <c r="F8" i="16"/>
  <c r="F19" i="18" s="1"/>
  <c r="G8" i="16"/>
  <c r="G19" i="18" s="1"/>
  <c r="H8" i="16"/>
  <c r="H19" i="18" s="1"/>
  <c r="I8" i="16"/>
  <c r="I19" i="18" s="1"/>
  <c r="J8" i="16"/>
  <c r="J19" i="18" s="1"/>
  <c r="K8" i="16"/>
  <c r="K19" i="18" s="1"/>
  <c r="L8" i="16"/>
  <c r="L19" i="18" s="1"/>
  <c r="M8" i="16"/>
  <c r="M19" i="18" s="1"/>
  <c r="N8" i="16"/>
  <c r="N19" i="18" s="1"/>
  <c r="C8" i="16"/>
  <c r="C19" i="18" s="1"/>
  <c r="D7" i="16"/>
  <c r="D21" i="18" s="1"/>
  <c r="E7" i="16"/>
  <c r="E21" i="18" s="1"/>
  <c r="F7" i="16"/>
  <c r="F21" i="18" s="1"/>
  <c r="G7" i="16"/>
  <c r="G21" i="18" s="1"/>
  <c r="H7" i="16"/>
  <c r="H21" i="18" s="1"/>
  <c r="I7" i="16"/>
  <c r="I21" i="18" s="1"/>
  <c r="J7" i="16"/>
  <c r="J21" i="18" s="1"/>
  <c r="K7" i="16"/>
  <c r="K21" i="18" s="1"/>
  <c r="L7" i="16"/>
  <c r="L21" i="18" s="1"/>
  <c r="M7" i="16"/>
  <c r="M21" i="18" s="1"/>
  <c r="N7" i="16"/>
  <c r="N21" i="18" s="1"/>
  <c r="C7" i="16"/>
  <c r="C21" i="18" s="1"/>
  <c r="D5" i="16"/>
  <c r="D13" i="18" s="1"/>
  <c r="E5" i="16"/>
  <c r="E13" i="18" s="1"/>
  <c r="F5" i="16"/>
  <c r="F13" i="18" s="1"/>
  <c r="G5" i="16"/>
  <c r="G13" i="18" s="1"/>
  <c r="H5" i="16"/>
  <c r="H13" i="18" s="1"/>
  <c r="I5" i="16"/>
  <c r="I13" i="18" s="1"/>
  <c r="J5" i="16"/>
  <c r="J13" i="18" s="1"/>
  <c r="K5" i="16"/>
  <c r="K13" i="18" s="1"/>
  <c r="L5" i="16"/>
  <c r="L13" i="18" s="1"/>
  <c r="M5" i="16"/>
  <c r="M13" i="18" s="1"/>
  <c r="N5" i="16"/>
  <c r="N13" i="18" s="1"/>
  <c r="C5" i="16"/>
  <c r="C13" i="18" s="1"/>
  <c r="D4" i="16"/>
  <c r="D12" i="18" s="1"/>
  <c r="E4" i="16"/>
  <c r="E12" i="18" s="1"/>
  <c r="F4" i="16"/>
  <c r="F12" i="18" s="1"/>
  <c r="G4" i="16"/>
  <c r="G12" i="18" s="1"/>
  <c r="H4" i="16"/>
  <c r="H12" i="18" s="1"/>
  <c r="I4" i="16"/>
  <c r="I12" i="18" s="1"/>
  <c r="J4" i="16"/>
  <c r="J12" i="18" s="1"/>
  <c r="K4" i="16"/>
  <c r="K12" i="18" s="1"/>
  <c r="L4" i="16"/>
  <c r="L12" i="18" s="1"/>
  <c r="M4" i="16"/>
  <c r="M12" i="18" s="1"/>
  <c r="N4" i="16"/>
  <c r="N12" i="18" s="1"/>
  <c r="C4" i="16"/>
  <c r="C12" i="18" s="1"/>
  <c r="B3" i="20" s="1"/>
  <c r="Q7" i="15"/>
  <c r="N3" i="16"/>
  <c r="N14" i="18" s="1"/>
  <c r="D3" i="16"/>
  <c r="D14" i="18" s="1"/>
  <c r="E3" i="16"/>
  <c r="E14" i="18" s="1"/>
  <c r="F3" i="16"/>
  <c r="F14" i="18" s="1"/>
  <c r="G3" i="16"/>
  <c r="G14" i="18" s="1"/>
  <c r="H3" i="16"/>
  <c r="H14" i="18" s="1"/>
  <c r="I3" i="16"/>
  <c r="I14" i="18" s="1"/>
  <c r="J3" i="16"/>
  <c r="J14" i="18" s="1"/>
  <c r="K3" i="16"/>
  <c r="K14" i="18" s="1"/>
  <c r="L3" i="16"/>
  <c r="L14" i="18" s="1"/>
  <c r="M3" i="16"/>
  <c r="M14" i="18" s="1"/>
  <c r="C3" i="16"/>
  <c r="C14" i="18" s="1"/>
  <c r="C15" i="18" l="1"/>
  <c r="C42" i="16"/>
  <c r="D42" i="16"/>
  <c r="E42" i="16"/>
  <c r="F42" i="16"/>
  <c r="G42" i="16"/>
  <c r="H42" i="16"/>
  <c r="I42" i="16"/>
  <c r="J42" i="16"/>
  <c r="K42" i="16"/>
  <c r="L42" i="16"/>
  <c r="M42" i="16"/>
  <c r="N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K47" i="16" l="1"/>
  <c r="K4" i="18" s="1"/>
  <c r="N47" i="16"/>
  <c r="N4" i="18" s="1"/>
  <c r="J47" i="16"/>
  <c r="J4" i="18" s="1"/>
  <c r="F47" i="16"/>
  <c r="F4" i="18" s="1"/>
  <c r="C47" i="16"/>
  <c r="C4" i="18" s="1"/>
  <c r="M47" i="16"/>
  <c r="M4" i="18" s="1"/>
  <c r="I47" i="16"/>
  <c r="I4" i="18" s="1"/>
  <c r="E47" i="16"/>
  <c r="E4" i="18" s="1"/>
  <c r="G47" i="16"/>
  <c r="G4" i="18" s="1"/>
  <c r="L47" i="16"/>
  <c r="L4" i="18" s="1"/>
  <c r="H47" i="16"/>
  <c r="H4" i="18" s="1"/>
  <c r="D47" i="16"/>
  <c r="D4" i="18" s="1"/>
  <c r="C10" i="20"/>
  <c r="C11" i="20"/>
  <c r="C12" i="20"/>
  <c r="D4" i="20"/>
  <c r="D5" i="20"/>
  <c r="D3" i="20"/>
  <c r="C5" i="20"/>
  <c r="C4" i="20"/>
  <c r="C3" i="20"/>
  <c r="D64" i="19"/>
  <c r="H57" i="19"/>
  <c r="L57" i="19"/>
  <c r="C57" i="19"/>
  <c r="E57" i="19"/>
  <c r="H43" i="19"/>
  <c r="L43" i="19"/>
  <c r="E43" i="19"/>
  <c r="D50" i="19"/>
  <c r="E50" i="19"/>
  <c r="D31" i="19"/>
  <c r="E31" i="19"/>
  <c r="F31" i="19"/>
  <c r="G31" i="19"/>
  <c r="H31" i="19"/>
  <c r="I31" i="19"/>
  <c r="J31" i="19"/>
  <c r="K31" i="19"/>
  <c r="L31" i="19"/>
  <c r="M31" i="19"/>
  <c r="N31" i="19"/>
  <c r="D24" i="19"/>
  <c r="E24" i="19"/>
  <c r="F24" i="19"/>
  <c r="G24" i="19"/>
  <c r="H24" i="19"/>
  <c r="I24" i="19"/>
  <c r="J24" i="19"/>
  <c r="K24" i="19"/>
  <c r="L24" i="19"/>
  <c r="M24" i="19"/>
  <c r="N24" i="19"/>
  <c r="C24" i="19"/>
  <c r="D17" i="19"/>
  <c r="E17" i="19"/>
  <c r="F17" i="19"/>
  <c r="G17" i="19"/>
  <c r="H17" i="19"/>
  <c r="I17" i="19"/>
  <c r="J17" i="19"/>
  <c r="K17" i="19"/>
  <c r="L17" i="19"/>
  <c r="M17" i="19"/>
  <c r="N17" i="19"/>
  <c r="C17" i="19"/>
  <c r="D8" i="19"/>
  <c r="E8" i="19"/>
  <c r="F8" i="19"/>
  <c r="G8" i="19"/>
  <c r="H8" i="19"/>
  <c r="I8" i="19"/>
  <c r="J8" i="19"/>
  <c r="K8" i="19"/>
  <c r="L8" i="19"/>
  <c r="M8" i="19"/>
  <c r="N8" i="19"/>
  <c r="D9" i="19"/>
  <c r="E9" i="19"/>
  <c r="F9" i="19"/>
  <c r="G9" i="19"/>
  <c r="H9" i="19"/>
  <c r="I9" i="19"/>
  <c r="J9" i="19"/>
  <c r="K9" i="19"/>
  <c r="L9" i="19"/>
  <c r="M9" i="19"/>
  <c r="N9" i="19"/>
  <c r="D10" i="19"/>
  <c r="E10" i="19"/>
  <c r="F10" i="19"/>
  <c r="G10" i="19"/>
  <c r="H10" i="19"/>
  <c r="I10" i="19"/>
  <c r="J10" i="19"/>
  <c r="K10" i="19"/>
  <c r="M10" i="19"/>
  <c r="N10" i="19"/>
  <c r="C9" i="19"/>
  <c r="C10" i="19"/>
  <c r="C8" i="19"/>
  <c r="E53" i="18"/>
  <c r="F53" i="18"/>
  <c r="G53" i="18"/>
  <c r="H53" i="18"/>
  <c r="I53" i="18"/>
  <c r="J53" i="18"/>
  <c r="K53" i="18"/>
  <c r="L53" i="18"/>
  <c r="M53" i="18"/>
  <c r="N53" i="18"/>
  <c r="D53" i="18"/>
  <c r="D46" i="18"/>
  <c r="E46" i="18"/>
  <c r="F46" i="18"/>
  <c r="G46" i="18"/>
  <c r="H46" i="18"/>
  <c r="I46" i="18"/>
  <c r="J46" i="18"/>
  <c r="K46" i="18"/>
  <c r="L46" i="18"/>
  <c r="M46" i="18"/>
  <c r="N46" i="18"/>
  <c r="D39" i="18"/>
  <c r="E39" i="18"/>
  <c r="F39" i="18"/>
  <c r="G39" i="18"/>
  <c r="H39" i="18"/>
  <c r="I39" i="18"/>
  <c r="J39" i="18"/>
  <c r="K39" i="18"/>
  <c r="L39" i="18"/>
  <c r="M39" i="18"/>
  <c r="N39" i="18"/>
  <c r="D6" i="20" l="1"/>
  <c r="E3" i="20"/>
  <c r="O8" i="19"/>
  <c r="C6" i="20"/>
  <c r="C64" i="19"/>
  <c r="G64" i="19"/>
  <c r="N64" i="19"/>
  <c r="J64" i="19"/>
  <c r="F64" i="19"/>
  <c r="K64" i="19"/>
  <c r="M64" i="19"/>
  <c r="I64" i="19"/>
  <c r="E64" i="19"/>
  <c r="L64" i="19"/>
  <c r="H64" i="19"/>
  <c r="D57" i="19"/>
  <c r="K57" i="19"/>
  <c r="G57" i="19"/>
  <c r="N57" i="19"/>
  <c r="J57" i="19"/>
  <c r="F57" i="19"/>
  <c r="M57" i="19"/>
  <c r="I57" i="19"/>
  <c r="H50" i="19"/>
  <c r="K50" i="19"/>
  <c r="N50" i="19"/>
  <c r="J50" i="19"/>
  <c r="F50" i="19"/>
  <c r="L50" i="19"/>
  <c r="C50" i="19"/>
  <c r="G50" i="19"/>
  <c r="M50" i="19"/>
  <c r="I50" i="19"/>
  <c r="K43" i="19"/>
  <c r="G43" i="19"/>
  <c r="N43" i="19"/>
  <c r="J43" i="19"/>
  <c r="F43" i="19"/>
  <c r="M43" i="19"/>
  <c r="I43" i="19"/>
  <c r="F34" i="15" l="1"/>
  <c r="G34" i="15"/>
  <c r="H34" i="15"/>
  <c r="I34" i="15"/>
  <c r="J34" i="15"/>
  <c r="K34" i="15"/>
  <c r="L34" i="15"/>
  <c r="M34" i="15"/>
  <c r="N34" i="15"/>
  <c r="O34" i="15"/>
  <c r="P34" i="15"/>
  <c r="E34" i="15"/>
  <c r="G36" i="15"/>
  <c r="H36" i="15"/>
  <c r="I36" i="15"/>
  <c r="J36" i="15"/>
  <c r="K36" i="15"/>
  <c r="L36" i="15"/>
  <c r="M36" i="15"/>
  <c r="N36" i="15"/>
  <c r="O36" i="15"/>
  <c r="P36" i="15"/>
  <c r="G37" i="15"/>
  <c r="H37" i="15"/>
  <c r="I37" i="15"/>
  <c r="J37" i="15"/>
  <c r="K37" i="15"/>
  <c r="L37" i="15"/>
  <c r="M37" i="15"/>
  <c r="N37" i="15"/>
  <c r="O37" i="15"/>
  <c r="P37" i="15"/>
  <c r="G38" i="15"/>
  <c r="H38" i="15"/>
  <c r="I38" i="15"/>
  <c r="J38" i="15"/>
  <c r="K38" i="15"/>
  <c r="L38" i="15"/>
  <c r="M38" i="15"/>
  <c r="N38" i="15"/>
  <c r="O38" i="15"/>
  <c r="P38" i="15"/>
  <c r="G39" i="15"/>
  <c r="H39" i="15"/>
  <c r="I39" i="15"/>
  <c r="J39" i="15"/>
  <c r="K39" i="15"/>
  <c r="L39" i="15"/>
  <c r="M39" i="15"/>
  <c r="N39" i="15"/>
  <c r="O39" i="15"/>
  <c r="P39" i="15"/>
  <c r="G40" i="15"/>
  <c r="H40" i="15"/>
  <c r="I40" i="15"/>
  <c r="J40" i="15"/>
  <c r="K40" i="15"/>
  <c r="L40" i="15"/>
  <c r="M40" i="15"/>
  <c r="N40" i="15"/>
  <c r="O40" i="15"/>
  <c r="P40" i="15"/>
  <c r="G41" i="15"/>
  <c r="H41" i="15"/>
  <c r="I41" i="15"/>
  <c r="J41" i="15"/>
  <c r="K41" i="15"/>
  <c r="L41" i="15"/>
  <c r="M41" i="15"/>
  <c r="N41" i="15"/>
  <c r="O41" i="15"/>
  <c r="P41" i="15"/>
  <c r="G42" i="15"/>
  <c r="H42" i="15"/>
  <c r="I42" i="15"/>
  <c r="J42" i="15"/>
  <c r="H16" i="16" s="1"/>
  <c r="H5" i="18" s="1"/>
  <c r="K42" i="15"/>
  <c r="L42" i="15"/>
  <c r="M42" i="15"/>
  <c r="N42" i="15"/>
  <c r="L16" i="16" s="1"/>
  <c r="L5" i="18" s="1"/>
  <c r="O42" i="15"/>
  <c r="M16" i="16" s="1"/>
  <c r="M5" i="18" s="1"/>
  <c r="P42" i="15"/>
  <c r="G43" i="15"/>
  <c r="H43" i="15"/>
  <c r="I43" i="15"/>
  <c r="J43" i="15"/>
  <c r="K43" i="15"/>
  <c r="L43" i="15"/>
  <c r="M43" i="15"/>
  <c r="N43" i="15"/>
  <c r="O43" i="15"/>
  <c r="P43" i="15"/>
  <c r="G44" i="15"/>
  <c r="H44" i="15"/>
  <c r="I44" i="15"/>
  <c r="J44" i="15"/>
  <c r="H17" i="16" s="1"/>
  <c r="H6" i="18" s="1"/>
  <c r="K44" i="15"/>
  <c r="I17" i="16" s="1"/>
  <c r="I6" i="18" s="1"/>
  <c r="L44" i="15"/>
  <c r="M44" i="15"/>
  <c r="N44" i="15"/>
  <c r="L17" i="16" s="1"/>
  <c r="L6" i="18" s="1"/>
  <c r="O44" i="15"/>
  <c r="M17" i="16" s="1"/>
  <c r="M6" i="18" s="1"/>
  <c r="P44" i="15"/>
  <c r="G45" i="15"/>
  <c r="H45" i="15"/>
  <c r="I45" i="15"/>
  <c r="J45" i="15"/>
  <c r="K45" i="15"/>
  <c r="L45" i="15"/>
  <c r="M45" i="15"/>
  <c r="N45" i="15"/>
  <c r="O45" i="15"/>
  <c r="P45" i="15"/>
  <c r="F36" i="15"/>
  <c r="F37" i="15"/>
  <c r="F38" i="15"/>
  <c r="F39" i="15"/>
  <c r="F40" i="15"/>
  <c r="F41" i="15"/>
  <c r="F42" i="15"/>
  <c r="F43" i="15"/>
  <c r="F44" i="15"/>
  <c r="D17" i="16" s="1"/>
  <c r="D6" i="18" s="1"/>
  <c r="F45" i="15"/>
  <c r="E38" i="15"/>
  <c r="E39" i="15"/>
  <c r="E40" i="15"/>
  <c r="E41" i="15"/>
  <c r="E42" i="15"/>
  <c r="E43" i="15"/>
  <c r="E44" i="15"/>
  <c r="C17" i="16" s="1"/>
  <c r="C6" i="18" s="1"/>
  <c r="E45" i="15"/>
  <c r="E37" i="15"/>
  <c r="E36" i="15"/>
  <c r="C15" i="16" s="1"/>
  <c r="C7" i="18" s="1"/>
  <c r="L15" i="16" l="1"/>
  <c r="L7" i="18" s="1"/>
  <c r="C16" i="16"/>
  <c r="C5" i="18" s="1"/>
  <c r="C8" i="18" s="1"/>
  <c r="D16" i="16"/>
  <c r="D5" i="18" s="1"/>
  <c r="D6" i="19" s="1"/>
  <c r="K17" i="16"/>
  <c r="K6" i="18" s="1"/>
  <c r="G17" i="16"/>
  <c r="G6" i="18" s="1"/>
  <c r="K16" i="16"/>
  <c r="K5" i="18" s="1"/>
  <c r="G16" i="16"/>
  <c r="G5" i="18" s="1"/>
  <c r="K15" i="16"/>
  <c r="K7" i="18" s="1"/>
  <c r="G15" i="16"/>
  <c r="G7" i="18" s="1"/>
  <c r="H15" i="16"/>
  <c r="H7" i="18" s="1"/>
  <c r="N17" i="16"/>
  <c r="N6" i="18" s="1"/>
  <c r="N7" i="19" s="1"/>
  <c r="J17" i="16"/>
  <c r="J6" i="18" s="1"/>
  <c r="F17" i="16"/>
  <c r="F6" i="18" s="1"/>
  <c r="N16" i="16"/>
  <c r="N5" i="18" s="1"/>
  <c r="J16" i="16"/>
  <c r="J5" i="18" s="1"/>
  <c r="J6" i="19" s="1"/>
  <c r="F16" i="16"/>
  <c r="F5" i="18" s="1"/>
  <c r="N15" i="16"/>
  <c r="N7" i="18" s="1"/>
  <c r="J15" i="16"/>
  <c r="J7" i="18" s="1"/>
  <c r="F15" i="16"/>
  <c r="F7" i="18" s="1"/>
  <c r="D15" i="16"/>
  <c r="D7" i="18" s="1"/>
  <c r="E17" i="16"/>
  <c r="E6" i="18" s="1"/>
  <c r="I16" i="16"/>
  <c r="I5" i="18" s="1"/>
  <c r="E16" i="16"/>
  <c r="E5" i="18" s="1"/>
  <c r="E6" i="19" s="1"/>
  <c r="M15" i="16"/>
  <c r="M7" i="18" s="1"/>
  <c r="I15" i="16"/>
  <c r="I7" i="18" s="1"/>
  <c r="E15" i="16"/>
  <c r="E7" i="18" s="1"/>
  <c r="Q34" i="15"/>
  <c r="F33" i="15"/>
  <c r="G33" i="15"/>
  <c r="H33" i="15"/>
  <c r="I33" i="15"/>
  <c r="J33" i="15"/>
  <c r="K33" i="15"/>
  <c r="L33" i="15"/>
  <c r="M33" i="15"/>
  <c r="N33" i="15"/>
  <c r="O33" i="15"/>
  <c r="P33" i="15"/>
  <c r="E33" i="15"/>
  <c r="G32" i="15"/>
  <c r="H32" i="15"/>
  <c r="I32" i="15"/>
  <c r="J32" i="15"/>
  <c r="K32" i="15"/>
  <c r="L32" i="15"/>
  <c r="M32" i="15"/>
  <c r="N32" i="15"/>
  <c r="N35" i="15" s="1"/>
  <c r="O32" i="15"/>
  <c r="P32" i="15"/>
  <c r="F32" i="15"/>
  <c r="F35" i="15" s="1"/>
  <c r="E32" i="15"/>
  <c r="E35" i="15" s="1"/>
  <c r="F22" i="15"/>
  <c r="G22" i="15"/>
  <c r="H22" i="15"/>
  <c r="I22" i="15"/>
  <c r="J22" i="15"/>
  <c r="K22" i="15"/>
  <c r="L22" i="15"/>
  <c r="M22" i="15"/>
  <c r="N22" i="15"/>
  <c r="O22" i="15"/>
  <c r="P22" i="15"/>
  <c r="E22" i="15"/>
  <c r="F21" i="15"/>
  <c r="G21" i="15"/>
  <c r="H21" i="15"/>
  <c r="I21" i="15"/>
  <c r="J21" i="15"/>
  <c r="K21" i="15"/>
  <c r="L21" i="15"/>
  <c r="M21" i="15"/>
  <c r="N21" i="15"/>
  <c r="O21" i="15"/>
  <c r="P21" i="15"/>
  <c r="E21" i="15"/>
  <c r="F20" i="15"/>
  <c r="F23" i="15" s="1"/>
  <c r="G20" i="15"/>
  <c r="G23" i="15" s="1"/>
  <c r="H20" i="15"/>
  <c r="F22" i="18" s="1"/>
  <c r="I20" i="15"/>
  <c r="J20" i="15"/>
  <c r="J23" i="15" s="1"/>
  <c r="K20" i="15"/>
  <c r="L20" i="15"/>
  <c r="J22" i="18" s="1"/>
  <c r="M20" i="15"/>
  <c r="M23" i="15" s="1"/>
  <c r="N20" i="15"/>
  <c r="N23" i="15" s="1"/>
  <c r="O20" i="15"/>
  <c r="O23" i="15" s="1"/>
  <c r="P20" i="15"/>
  <c r="N22" i="18" s="1"/>
  <c r="E20" i="15"/>
  <c r="F14" i="15"/>
  <c r="G14" i="15"/>
  <c r="H14" i="15"/>
  <c r="I14" i="15"/>
  <c r="J14" i="15"/>
  <c r="K14" i="15"/>
  <c r="L14" i="15"/>
  <c r="J16" i="19" s="1"/>
  <c r="M14" i="15"/>
  <c r="N14" i="15"/>
  <c r="O14" i="15"/>
  <c r="P14" i="15"/>
  <c r="E14" i="15"/>
  <c r="F13" i="15"/>
  <c r="G13" i="15"/>
  <c r="H13" i="15"/>
  <c r="I13" i="15"/>
  <c r="G15" i="19" s="1"/>
  <c r="J13" i="15"/>
  <c r="K13" i="15"/>
  <c r="L13" i="15"/>
  <c r="M13" i="15"/>
  <c r="K15" i="19" s="1"/>
  <c r="N13" i="15"/>
  <c r="O13" i="15"/>
  <c r="P13" i="15"/>
  <c r="E13" i="15"/>
  <c r="F12" i="15"/>
  <c r="F15" i="15" s="1"/>
  <c r="G12" i="15"/>
  <c r="G15" i="15" s="1"/>
  <c r="H12" i="15"/>
  <c r="I12" i="15"/>
  <c r="J12" i="15"/>
  <c r="J15" i="15" s="1"/>
  <c r="K12" i="15"/>
  <c r="K15" i="15" s="1"/>
  <c r="L12" i="15"/>
  <c r="M12" i="15"/>
  <c r="N12" i="15"/>
  <c r="N15" i="15" s="1"/>
  <c r="O12" i="15"/>
  <c r="O15" i="15" s="1"/>
  <c r="P12" i="15"/>
  <c r="E12" i="15"/>
  <c r="E28" i="19"/>
  <c r="F28" i="19"/>
  <c r="J28" i="19"/>
  <c r="N28" i="19"/>
  <c r="E21" i="19"/>
  <c r="F21" i="19"/>
  <c r="I21" i="19"/>
  <c r="J21" i="19"/>
  <c r="M21" i="19"/>
  <c r="N21" i="19"/>
  <c r="D14" i="19"/>
  <c r="E14" i="19"/>
  <c r="F14" i="19"/>
  <c r="G14" i="19"/>
  <c r="H14" i="19"/>
  <c r="I14" i="19"/>
  <c r="J14" i="19"/>
  <c r="K14" i="19"/>
  <c r="L14" i="19"/>
  <c r="M14" i="19"/>
  <c r="N14" i="19"/>
  <c r="O9" i="19"/>
  <c r="O10" i="19"/>
  <c r="O12" i="19"/>
  <c r="O13" i="19"/>
  <c r="O17" i="19"/>
  <c r="O24" i="19"/>
  <c r="O31" i="19"/>
  <c r="O33" i="19"/>
  <c r="O34" i="19"/>
  <c r="D5" i="19"/>
  <c r="E5" i="19"/>
  <c r="F5" i="19"/>
  <c r="G5" i="19"/>
  <c r="H5" i="19"/>
  <c r="I5" i="19"/>
  <c r="J5" i="19"/>
  <c r="K5" i="19"/>
  <c r="L5" i="19"/>
  <c r="M5" i="19"/>
  <c r="N5" i="19"/>
  <c r="F6" i="19"/>
  <c r="G6" i="19"/>
  <c r="H6" i="19"/>
  <c r="I6" i="19"/>
  <c r="K6" i="19"/>
  <c r="L6" i="19"/>
  <c r="M6" i="19"/>
  <c r="N6" i="19"/>
  <c r="D7" i="19"/>
  <c r="E7" i="19"/>
  <c r="F7" i="19"/>
  <c r="G7" i="19"/>
  <c r="H7" i="19"/>
  <c r="I7" i="19"/>
  <c r="J7" i="19"/>
  <c r="K7" i="19"/>
  <c r="L7" i="19"/>
  <c r="M7" i="19"/>
  <c r="C6" i="19"/>
  <c r="C7" i="19"/>
  <c r="C5" i="19"/>
  <c r="D21" i="19"/>
  <c r="G21" i="19"/>
  <c r="H21" i="19"/>
  <c r="K21" i="19"/>
  <c r="L21" i="19"/>
  <c r="C21" i="19"/>
  <c r="H28" i="19"/>
  <c r="I28" i="19"/>
  <c r="M28" i="19"/>
  <c r="D29" i="19"/>
  <c r="E29" i="19"/>
  <c r="F29" i="19"/>
  <c r="G29" i="19"/>
  <c r="H29" i="19"/>
  <c r="I29" i="19"/>
  <c r="J29" i="19"/>
  <c r="K29" i="19"/>
  <c r="L29" i="19"/>
  <c r="M29" i="19"/>
  <c r="N29" i="19"/>
  <c r="E30" i="19"/>
  <c r="F30" i="19"/>
  <c r="G30" i="19"/>
  <c r="H30" i="19"/>
  <c r="I30" i="19"/>
  <c r="J30" i="19"/>
  <c r="K30" i="19"/>
  <c r="L30" i="19"/>
  <c r="M30" i="19"/>
  <c r="N30" i="19"/>
  <c r="C30" i="19"/>
  <c r="D22" i="19"/>
  <c r="E22" i="19"/>
  <c r="F22" i="19"/>
  <c r="G22" i="19"/>
  <c r="H22" i="19"/>
  <c r="I22" i="19"/>
  <c r="J22" i="19"/>
  <c r="K22" i="19"/>
  <c r="L22" i="19"/>
  <c r="M22" i="19"/>
  <c r="N22" i="19"/>
  <c r="D23" i="19"/>
  <c r="E23" i="19"/>
  <c r="F23" i="19"/>
  <c r="G23" i="19"/>
  <c r="H23" i="19"/>
  <c r="I23" i="19"/>
  <c r="J23" i="19"/>
  <c r="K23" i="19"/>
  <c r="L23" i="19"/>
  <c r="M23" i="19"/>
  <c r="N23" i="19"/>
  <c r="C23" i="19"/>
  <c r="O6" i="16"/>
  <c r="O10" i="16"/>
  <c r="O14" i="16"/>
  <c r="Q6" i="15"/>
  <c r="Q8" i="15"/>
  <c r="Q9" i="15"/>
  <c r="Q10" i="15"/>
  <c r="Q11" i="15"/>
  <c r="Q16" i="15"/>
  <c r="Q17" i="15"/>
  <c r="Q18" i="15"/>
  <c r="Q19" i="15"/>
  <c r="Q24" i="15"/>
  <c r="Q25" i="15"/>
  <c r="Q26" i="15"/>
  <c r="Q27" i="15"/>
  <c r="Q28" i="15"/>
  <c r="Q29" i="15"/>
  <c r="Q30" i="15"/>
  <c r="Q31" i="15"/>
  <c r="Q36" i="15"/>
  <c r="Q37" i="15"/>
  <c r="Q38" i="15"/>
  <c r="Q39" i="15"/>
  <c r="Q40" i="15"/>
  <c r="Q41" i="15"/>
  <c r="Q42" i="15"/>
  <c r="Q43" i="15"/>
  <c r="Q44" i="15"/>
  <c r="Q45" i="15"/>
  <c r="Q5" i="15"/>
  <c r="O11" i="19" l="1"/>
  <c r="C11" i="19"/>
  <c r="I11" i="19"/>
  <c r="N11" i="19"/>
  <c r="D11" i="19"/>
  <c r="K11" i="19"/>
  <c r="E11" i="19"/>
  <c r="H11" i="19"/>
  <c r="J11" i="19"/>
  <c r="M11" i="19"/>
  <c r="G11" i="19"/>
  <c r="L11" i="19"/>
  <c r="F11" i="19"/>
  <c r="C29" i="19"/>
  <c r="L22" i="18"/>
  <c r="C22" i="19"/>
  <c r="H25" i="19" s="1"/>
  <c r="B4" i="20"/>
  <c r="E4" i="20" s="1"/>
  <c r="B11" i="20" s="1"/>
  <c r="D22" i="18"/>
  <c r="G22" i="18"/>
  <c r="O21" i="19"/>
  <c r="L29" i="18"/>
  <c r="K29" i="18"/>
  <c r="G29" i="18"/>
  <c r="N29" i="18"/>
  <c r="J29" i="18"/>
  <c r="F29" i="18"/>
  <c r="L28" i="19"/>
  <c r="D28" i="19"/>
  <c r="H29" i="18"/>
  <c r="M29" i="18"/>
  <c r="I29" i="18"/>
  <c r="E29" i="18"/>
  <c r="C28" i="19"/>
  <c r="K28" i="19"/>
  <c r="G28" i="19"/>
  <c r="O14" i="19"/>
  <c r="O7" i="19"/>
  <c r="O6" i="19"/>
  <c r="O5" i="19"/>
  <c r="L8" i="18"/>
  <c r="L35" i="15"/>
  <c r="Q12" i="15"/>
  <c r="O35" i="15"/>
  <c r="K35" i="15"/>
  <c r="G35" i="15"/>
  <c r="K23" i="15"/>
  <c r="D8" i="18"/>
  <c r="O8" i="16"/>
  <c r="I22" i="18"/>
  <c r="P35" i="15"/>
  <c r="H35" i="15"/>
  <c r="I15" i="18"/>
  <c r="H22" i="18"/>
  <c r="H15" i="18"/>
  <c r="M22" i="18"/>
  <c r="E22" i="18"/>
  <c r="O23" i="19"/>
  <c r="O29" i="19"/>
  <c r="K25" i="19"/>
  <c r="G25" i="19"/>
  <c r="H15" i="19"/>
  <c r="M15" i="15"/>
  <c r="I15" i="15"/>
  <c r="O13" i="16"/>
  <c r="N15" i="19"/>
  <c r="F16" i="19"/>
  <c r="P15" i="15"/>
  <c r="L15" i="15"/>
  <c r="H15" i="15"/>
  <c r="P23" i="15"/>
  <c r="L23" i="15"/>
  <c r="H23" i="15"/>
  <c r="M35" i="15"/>
  <c r="I35" i="15"/>
  <c r="E15" i="15"/>
  <c r="Q21" i="15"/>
  <c r="Q22" i="15"/>
  <c r="E23" i="15"/>
  <c r="I23" i="15"/>
  <c r="Q32" i="15"/>
  <c r="L15" i="19"/>
  <c r="D30" i="19"/>
  <c r="O30" i="19" s="1"/>
  <c r="Q33" i="15"/>
  <c r="J35" i="15"/>
  <c r="O11" i="16"/>
  <c r="J15" i="19"/>
  <c r="K22" i="18"/>
  <c r="Q20" i="15"/>
  <c r="M8" i="18"/>
  <c r="C22" i="18"/>
  <c r="G16" i="19"/>
  <c r="K16" i="19"/>
  <c r="N16" i="19"/>
  <c r="M16" i="19"/>
  <c r="I16" i="19"/>
  <c r="E16" i="19"/>
  <c r="O5" i="16"/>
  <c r="L16" i="19"/>
  <c r="H16" i="19"/>
  <c r="D16" i="19"/>
  <c r="Q14" i="15"/>
  <c r="C16" i="19"/>
  <c r="E15" i="19"/>
  <c r="F15" i="19"/>
  <c r="Q13" i="15"/>
  <c r="M15" i="19"/>
  <c r="I15" i="19"/>
  <c r="D15" i="19"/>
  <c r="O4" i="16"/>
  <c r="N8" i="18"/>
  <c r="J15" i="18"/>
  <c r="J8" i="18"/>
  <c r="F8" i="18"/>
  <c r="M15" i="18"/>
  <c r="D15" i="18"/>
  <c r="O12" i="16"/>
  <c r="O9" i="16"/>
  <c r="M5" i="17"/>
  <c r="L5" i="17"/>
  <c r="K5" i="17"/>
  <c r="J5" i="17"/>
  <c r="I5" i="17"/>
  <c r="H5" i="17"/>
  <c r="G5" i="17"/>
  <c r="F5" i="17"/>
  <c r="E5" i="17"/>
  <c r="D5" i="17"/>
  <c r="C5" i="17"/>
  <c r="B5" i="17"/>
  <c r="Q29" i="19" l="1"/>
  <c r="G32" i="19"/>
  <c r="C32" i="19"/>
  <c r="D22" i="20"/>
  <c r="D23" i="20"/>
  <c r="R5" i="19"/>
  <c r="O22" i="19"/>
  <c r="Q22" i="19" s="1"/>
  <c r="O28" i="19"/>
  <c r="C15" i="19"/>
  <c r="N25" i="19"/>
  <c r="M25" i="19"/>
  <c r="C25" i="19"/>
  <c r="L15" i="18"/>
  <c r="F15" i="18"/>
  <c r="N15" i="18"/>
  <c r="J25" i="19"/>
  <c r="I25" i="19"/>
  <c r="L25" i="19"/>
  <c r="B5" i="20"/>
  <c r="E5" i="20" s="1"/>
  <c r="B9" i="20" s="1"/>
  <c r="E15" i="18"/>
  <c r="K15" i="18"/>
  <c r="D25" i="19"/>
  <c r="F25" i="19"/>
  <c r="E25" i="19"/>
  <c r="K32" i="19"/>
  <c r="E32" i="19"/>
  <c r="I32" i="19"/>
  <c r="F32" i="19"/>
  <c r="N32" i="19"/>
  <c r="H32" i="19"/>
  <c r="L32" i="19"/>
  <c r="D32" i="19"/>
  <c r="M32" i="19"/>
  <c r="J32" i="19"/>
  <c r="Q35" i="15"/>
  <c r="H8" i="18"/>
  <c r="O3" i="16"/>
  <c r="O7" i="16"/>
  <c r="I8" i="18"/>
  <c r="K8" i="18"/>
  <c r="E8" i="18"/>
  <c r="Q23" i="15"/>
  <c r="Q15" i="15"/>
  <c r="O15" i="19"/>
  <c r="O16" i="19"/>
  <c r="O17" i="16"/>
  <c r="O16" i="16"/>
  <c r="K18" i="19"/>
  <c r="G18" i="19"/>
  <c r="H18" i="19"/>
  <c r="N18" i="19"/>
  <c r="J18" i="19"/>
  <c r="F18" i="19"/>
  <c r="M18" i="19"/>
  <c r="I18" i="19"/>
  <c r="E18" i="19"/>
  <c r="L18" i="19"/>
  <c r="G8" i="18"/>
  <c r="G15" i="18"/>
  <c r="Q15" i="19" l="1"/>
  <c r="C18" i="19"/>
  <c r="D18" i="19"/>
  <c r="O25" i="19"/>
  <c r="B17" i="20"/>
  <c r="B16" i="20"/>
  <c r="B6" i="20"/>
  <c r="E6" i="20" s="1"/>
  <c r="B12" i="20" s="1"/>
  <c r="B10" i="20"/>
  <c r="O15" i="16"/>
  <c r="O18" i="16" s="1"/>
  <c r="C20" i="20" l="1"/>
  <c r="C19" i="20"/>
  <c r="E26" i="20"/>
  <c r="E25" i="20"/>
</calcChain>
</file>

<file path=xl/sharedStrings.xml><?xml version="1.0" encoding="utf-8"?>
<sst xmlns="http://schemas.openxmlformats.org/spreadsheetml/2006/main" count="1763" uniqueCount="282">
  <si>
    <t>Definitions w.r.t Southern Water Corp Financials</t>
  </si>
  <si>
    <t>Revenues</t>
  </si>
  <si>
    <t>Production Cost</t>
  </si>
  <si>
    <t>Cost Centre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</si>
  <si>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</si>
  <si>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</si>
  <si>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</si>
  <si>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</si>
  <si>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</si>
  <si>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</si>
  <si>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</si>
  <si>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</si>
  <si>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</si>
  <si>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</si>
  <si>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</si>
  <si>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</si>
  <si>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Total</t>
  </si>
  <si>
    <t>Kootha (1 Major Desal Unit)</t>
  </si>
  <si>
    <t>001 Water Hedge Sales</t>
  </si>
  <si>
    <t>W-Transact (0211)</t>
  </si>
  <si>
    <t>040 Miscellaneous Sales</t>
  </si>
  <si>
    <t>Plant Maintenance (1200)</t>
  </si>
  <si>
    <t>Plant Op. Costs (1300)</t>
  </si>
  <si>
    <t>Admin (100)</t>
  </si>
  <si>
    <t xml:space="preserve">010 DESAL Water Sales </t>
  </si>
  <si>
    <t>120 Purchases</t>
  </si>
  <si>
    <t>140 Other Production Costs</t>
  </si>
  <si>
    <t>DS Kootha Hydrogen By Product (0232)</t>
  </si>
  <si>
    <t>Surjek (4 Major Desal. Plants)</t>
  </si>
  <si>
    <t>Projects Opex (4438)</t>
  </si>
  <si>
    <t>Jutik Desalination Plant [Newest Desalination Plant]</t>
  </si>
  <si>
    <t>Plant Outages (1100)</t>
  </si>
  <si>
    <t>Desalination Plants [All]</t>
  </si>
  <si>
    <t>100 Revenue</t>
  </si>
  <si>
    <t>200 Production</t>
  </si>
  <si>
    <t>Production Other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</si>
  <si>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</si>
  <si>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</si>
  <si>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</si>
  <si>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</si>
  <si>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</si>
  <si>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</si>
  <si>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</si>
  <si>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</si>
  <si>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</si>
  <si>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</si>
  <si>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</si>
  <si>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Learning &amp; Development (7000)</t>
  </si>
  <si>
    <t>Environmental Managment (8011)</t>
  </si>
  <si>
    <t>Safety Management (4416)</t>
  </si>
  <si>
    <t>Occupational Health (4409)</t>
  </si>
  <si>
    <t>Strategic Initiatives (1738)</t>
  </si>
  <si>
    <t>Labour by EE</t>
  </si>
  <si>
    <t>Labour - Costing Credit Normal Time (220)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</si>
  <si>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</si>
  <si>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</si>
  <si>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</si>
  <si>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</si>
  <si>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</si>
  <si>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</si>
  <si>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</si>
  <si>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</si>
  <si>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</si>
  <si>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Ops review expenditure (240)</t>
  </si>
  <si>
    <t>Labour - Contractors FTE (414)</t>
  </si>
  <si>
    <t>Supply Chain</t>
  </si>
  <si>
    <t>Contracts</t>
  </si>
  <si>
    <t>Management</t>
  </si>
  <si>
    <t>Operations</t>
  </si>
  <si>
    <t>Engineering and Maintenance</t>
  </si>
  <si>
    <t>Administrative Services</t>
  </si>
  <si>
    <t>Attended Operations</t>
  </si>
  <si>
    <t>Asset Support</t>
  </si>
  <si>
    <t>Business Services</t>
  </si>
  <si>
    <t>Open Cycle Gas Turbines</t>
  </si>
  <si>
    <t>Sustainable</t>
  </si>
  <si>
    <t>GM and Portfolio Projects</t>
  </si>
  <si>
    <t>Asset Performance</t>
  </si>
  <si>
    <t>Performance Improvement</t>
  </si>
  <si>
    <t>Major Projects</t>
  </si>
  <si>
    <t>CSI Project</t>
  </si>
  <si>
    <t>Kwinana Closure Projects</t>
  </si>
  <si>
    <t>Elec Sales - Other Bilateral Energy (003)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</si>
  <si>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</si>
  <si>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</si>
  <si>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</si>
  <si>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</si>
  <si>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</si>
  <si>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</si>
  <si>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</si>
  <si>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</si>
  <si>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</si>
  <si>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Oth Rev - RECs (105)</t>
  </si>
  <si>
    <t>Perth Office (1700)</t>
  </si>
  <si>
    <t>MPS (1701)</t>
  </si>
  <si>
    <t>MPS Stage AB (1702)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</si>
  <si>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</si>
  <si>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</si>
  <si>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</si>
  <si>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</si>
  <si>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</si>
  <si>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</si>
  <si>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Unit 5 (1709)</t>
  </si>
  <si>
    <t>MPS Unit 6 (1710)</t>
  </si>
  <si>
    <t>MPS Stage D (1711)</t>
  </si>
  <si>
    <t>MPS Unit 7 (1712)</t>
  </si>
  <si>
    <t>MPS Unit 8 (1713)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</si>
  <si>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</si>
  <si>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</si>
  <si>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</si>
  <si>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</si>
  <si>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</si>
  <si>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</si>
  <si>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</si>
  <si>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CPS (1781)</t>
  </si>
  <si>
    <t>CBI Coal Plant (1785)</t>
  </si>
  <si>
    <t>CBI Water Plant (1786)</t>
  </si>
  <si>
    <t>KPS (1720)</t>
  </si>
  <si>
    <t>GT Head Office (1740)</t>
  </si>
  <si>
    <t>Pinjar Station (1741)</t>
  </si>
  <si>
    <t>Pinjar Stage A (1742)</t>
  </si>
  <si>
    <t>Pinjar Unit 1 (1743)</t>
  </si>
  <si>
    <t>Pinjar Unit 2 (1744)</t>
  </si>
  <si>
    <t>Pinjar Stage B (1745)</t>
  </si>
  <si>
    <t>Pinjar Unit 3 (1746)</t>
  </si>
  <si>
    <t>Pinjar Unit 4 (1747)</t>
  </si>
  <si>
    <t>Pinjar Unit 5 (1748)</t>
  </si>
  <si>
    <t>Pinjar Unit 7 (1750)</t>
  </si>
  <si>
    <t>Pinjar Stage C (1751)</t>
  </si>
  <si>
    <t>Pinjar Unit 9 (1752)</t>
  </si>
  <si>
    <t>Pinjar Unit 10 (1753)</t>
  </si>
  <si>
    <t>Pinjar Stage D (1754)</t>
  </si>
  <si>
    <t>Pinjar Unit 11 (1755)</t>
  </si>
  <si>
    <t>Mungarra Station (1760)</t>
  </si>
  <si>
    <t>Mungarra Unit 1 (1762)</t>
  </si>
  <si>
    <t>Mungarra Unit 2 (1763)</t>
  </si>
  <si>
    <t>Mungarra Unit 3 (1765)</t>
  </si>
  <si>
    <t>Kalgoorlie Station (1770)</t>
  </si>
  <si>
    <t>Kalgoorlie Unit 2 (1771)</t>
  </si>
  <si>
    <t>Kalgoorlie Unit 3 (1772)</t>
  </si>
  <si>
    <t>Kwinana GT Unit1 (1773)</t>
  </si>
  <si>
    <t>Geraldton GT (1774)</t>
  </si>
  <si>
    <t>Kwinana GT Stage B (1775)</t>
  </si>
  <si>
    <t>Kwinana GT Unit 2 (1776)</t>
  </si>
  <si>
    <t>Kwinana GT Unit 3 (1777)</t>
  </si>
  <si>
    <t>Cockburn Power Station (1803)</t>
  </si>
  <si>
    <t>Cockburn Unit 1 (1805)</t>
  </si>
  <si>
    <t>Greenough River Solar Farm  Joint Ventur (1791)</t>
  </si>
  <si>
    <t>Kwinana GT Station (1769)</t>
  </si>
  <si>
    <t>Albany Wind Farm (1901)</t>
  </si>
  <si>
    <t>Exmouth Wind Farm (1907)</t>
  </si>
  <si>
    <t>Kalbarri Wind Farm (1909)</t>
  </si>
  <si>
    <t>Esperance WF (10 Mile) (1911)</t>
  </si>
  <si>
    <t>Esperance WF (9 Mile) (1912)</t>
  </si>
  <si>
    <t>Grasmere Wind Farm (1919)</t>
  </si>
  <si>
    <t>Denham Wind Diesel Power System (1903)</t>
  </si>
  <si>
    <t>Hopetoun Wind Diesel Power System (1913)</t>
  </si>
  <si>
    <t>Bremer Bay Wind Diesel Power System (1916)</t>
  </si>
  <si>
    <t>Coral Bay Wind Diesel Power System (1918)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</si>
  <si>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</si>
  <si>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</si>
  <si>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</si>
  <si>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</si>
  <si>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</si>
  <si>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</si>
  <si>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</si>
  <si>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</si>
  <si>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</si>
  <si>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</si>
  <si>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</si>
  <si>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</si>
  <si>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RCRs by RC</t>
  </si>
  <si>
    <t>REVENUE AND PRODUCTIONS COSTS BUDGETS</t>
  </si>
  <si>
    <t>OVERHEADS BY LMSA FOR MASTER DATA</t>
  </si>
  <si>
    <t>Base</t>
  </si>
  <si>
    <t>OVERHEADS BY RECOVERED EXPENSE CODES FOR MASTER DATA</t>
  </si>
  <si>
    <t>LABOUR OVERHEADS BY ACTIVITY FOR MASTER DATA</t>
  </si>
  <si>
    <t>REVENUE BY RC AND EE</t>
  </si>
  <si>
    <t>Mumbida Wind Farm (1906)</t>
  </si>
  <si>
    <t>300 Other</t>
  </si>
  <si>
    <t>EBITDA</t>
  </si>
  <si>
    <t>Supply Chain Central (9091)</t>
  </si>
  <si>
    <t>REVENUE &amp; PRODUCTION COSTS BY ACTIVITY FOR SOUTHERN WATER CO FINANCIAL YEAR 13/14 (BUDGET)</t>
  </si>
  <si>
    <t>Other Production Costs</t>
  </si>
  <si>
    <t>Assets</t>
  </si>
  <si>
    <t>Assets owned by Southern Water Corp Financials. Assets = Owners Equity + Liabilities</t>
  </si>
  <si>
    <t>Use this definitions table as your reference to understand which cost centres flow into the respective cost category for Southern Water Corp.</t>
  </si>
  <si>
    <r>
      <t xml:space="preserve">Costs associated with 'Other' Production Costs as opposed to pure desalination watering costs. </t>
    </r>
    <r>
      <rPr>
        <b/>
        <sz val="10"/>
        <color theme="1"/>
        <rFont val="Arial"/>
        <family val="2"/>
      </rPr>
      <t>Cost Centre 140.</t>
    </r>
  </si>
  <si>
    <t>TOTAL</t>
  </si>
  <si>
    <t>Revenue</t>
  </si>
  <si>
    <t>Value Driver Tree</t>
  </si>
  <si>
    <t>Production Costs</t>
  </si>
  <si>
    <t>Desalination Plants [ALL]</t>
  </si>
  <si>
    <t>Cost Elements</t>
  </si>
  <si>
    <t>Cost to Produce Calculation</t>
  </si>
  <si>
    <t>(Overheads + Production Cost + Other Production Costs) / Gross Water Production</t>
  </si>
  <si>
    <t>Cost to Produce Per Litre</t>
  </si>
  <si>
    <t>(Production Cost + Other Production Costs + Overheads) / Total Water Production</t>
  </si>
  <si>
    <t>OVERHEADS BUDGET</t>
  </si>
  <si>
    <t>Units</t>
  </si>
  <si>
    <t>$</t>
  </si>
  <si>
    <t>Actual Cost to Produce (Rolling)</t>
  </si>
  <si>
    <t>All Desalination Plants</t>
  </si>
  <si>
    <t>Overheads [ ALL ]</t>
  </si>
  <si>
    <t>Production Costs [ALL]</t>
  </si>
  <si>
    <t>Other Production Costs [ALL]</t>
  </si>
  <si>
    <t xml:space="preserve">Overheads </t>
  </si>
  <si>
    <t xml:space="preserve">Production Costs </t>
  </si>
  <si>
    <t>2014/Jul</t>
  </si>
  <si>
    <t>2014/Aug</t>
  </si>
  <si>
    <t>2014/Sep</t>
  </si>
  <si>
    <t>2014/Oct</t>
  </si>
  <si>
    <t>2014/Nov</t>
  </si>
  <si>
    <t>2014/Dec</t>
  </si>
  <si>
    <t>2015/Jan</t>
  </si>
  <si>
    <t>2015/Feb</t>
  </si>
  <si>
    <t>2015/Mar</t>
  </si>
  <si>
    <t>2015/Apr</t>
  </si>
  <si>
    <t>2015/May</t>
  </si>
  <si>
    <t>2015/Jun</t>
  </si>
  <si>
    <t>Please fill in the Revenues, Production Costs and Production Other Costs</t>
  </si>
  <si>
    <t>FORECAST Cost to Produce</t>
  </si>
  <si>
    <t>Desalinated Water Production Per Giga-Litres</t>
  </si>
  <si>
    <t>$/Mega-Litres</t>
  </si>
  <si>
    <t>Actual Cost to Produce (Rolling) July 13 - Jun 14</t>
  </si>
  <si>
    <t>Overall Rolling Cost to Produce Per Mega-Litre</t>
  </si>
  <si>
    <t>Individual Cost to Produce per Mega Litre (Kootha)</t>
  </si>
  <si>
    <t>Forecast Cost to Produce (Rolling)</t>
  </si>
  <si>
    <t>Desalinated Water Production Per Litre ($/ML)</t>
  </si>
  <si>
    <t>KOOTHA Desalinated Water Production Per Litre ($/ML)</t>
  </si>
  <si>
    <t>SURJEK Desalinated Water Production Per Litre ($/ML)</t>
  </si>
  <si>
    <t>JUTIK Desalinated Water Production Per Litre ($/ML)</t>
  </si>
  <si>
    <t>Individual Cost to Produce per Mega Litre (Surjek)</t>
  </si>
  <si>
    <t>Individual Cost to Produce per Mega Litre (Jutik)</t>
  </si>
  <si>
    <t>KOOTHA Forecast</t>
  </si>
  <si>
    <t>SURJEK Forecast</t>
  </si>
  <si>
    <t>JUTIK Forecast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</si>
  <si>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</si>
  <si>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</si>
  <si>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</si>
  <si>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</si>
  <si>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</si>
  <si>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</si>
  <si>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</si>
  <si>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</si>
  <si>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</si>
  <si>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</si>
  <si>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</si>
  <si>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</si>
  <si>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</t>
  </si>
  <si>
    <t>Earnings Before Interest and Tax. Not to be confused with Earnings Before Interest, Tax, Depreciation and Amortization. Calculated as Revenues - COGS (Production Costs) - Overheads.</t>
  </si>
  <si>
    <t>Use this table to refer towards when you are creating your pseudo cost-curve</t>
  </si>
  <si>
    <t>Maximum Water Production Capacity (Plants)</t>
  </si>
  <si>
    <t>Giga-Litres Per Year</t>
  </si>
  <si>
    <t>Kootha</t>
  </si>
  <si>
    <t>Surjek</t>
  </si>
  <si>
    <t>Jutik</t>
  </si>
  <si>
    <t>Cost to Produce</t>
  </si>
  <si>
    <t>$/Mega-Litre</t>
  </si>
  <si>
    <t>Total Water Production (Mega-Litres)</t>
  </si>
  <si>
    <t>Overall</t>
  </si>
  <si>
    <t>Water Capacity (GL)</t>
  </si>
  <si>
    <t>Total Production Costs (Production Costs, Other Production Costs)</t>
  </si>
  <si>
    <t>Total Overhead Costs</t>
  </si>
  <si>
    <t>Production Price Order</t>
  </si>
  <si>
    <t>Capacity</t>
  </si>
  <si>
    <t xml:space="preserve">Weighted Market Price </t>
  </si>
  <si>
    <t>1000 Mega Litres = 1 Giga-Litre</t>
  </si>
  <si>
    <t>Giga-Litres</t>
  </si>
  <si>
    <t>EBIT is calculated as: Revenue - Cost of Goods Sold (COGS is composed of Production Costs + Other Production Costs) - Overheads</t>
  </si>
  <si>
    <t>EBIT Forecast [ ALL ]</t>
  </si>
  <si>
    <t>EBIT Actuals</t>
  </si>
  <si>
    <t>KOOTHA EBIT</t>
  </si>
  <si>
    <t>SURJEK EBIT</t>
  </si>
  <si>
    <t>JUTIK EBIT</t>
  </si>
  <si>
    <t>OVERALL EBIT</t>
  </si>
  <si>
    <t>FORECASTS</t>
  </si>
  <si>
    <t>ACTUALS - Please use the Actuals that were calculated from the previous financial exercise and fill in the blanks for the EBIT Actuals (2013 July to 2014 June)</t>
  </si>
  <si>
    <t>Forecast Cost to Produce Pseudo Cost Curve</t>
  </si>
  <si>
    <r>
      <t xml:space="preserve">Costs associated with producing desalinated water. </t>
    </r>
    <r>
      <rPr>
        <b/>
        <sz val="10"/>
        <color theme="1"/>
        <rFont val="Arial"/>
        <family val="2"/>
      </rPr>
      <t>Cost Centre 120.</t>
    </r>
    <r>
      <rPr>
        <sz val="10"/>
        <color theme="1"/>
        <rFont val="Arial"/>
        <family val="2"/>
      </rPr>
      <t xml:space="preserve"> Costs are represented by a positiveve transaction. </t>
    </r>
    <r>
      <rPr>
        <b/>
        <sz val="10"/>
        <color theme="1"/>
        <rFont val="Arial"/>
        <family val="2"/>
      </rPr>
      <t>Costs are credited.</t>
    </r>
  </si>
  <si>
    <r>
      <t xml:space="preserve">Revenues generated through Sales of Water to Residential, Public and Private Corporations and Individuals. </t>
    </r>
    <r>
      <rPr>
        <b/>
        <sz val="10"/>
        <color theme="1"/>
        <rFont val="Arial"/>
        <family val="2"/>
      </rPr>
      <t>Cost Centres 001, 040, 010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 xml:space="preserve">Cash in is represented by a negative transaction. 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</si>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</sst>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;[Red]\-&quot;$&quot;#,##0.00"/>
    <numFmt numFmtId="165" formatCode="[$$-C09]#,##0.00"/>
    <numFmt numFmtId="166" formatCode="[$$-409]#,##0.00;\([$$-409]#,##0.00\)"/>
    <numFmt numFmtId="167" formatCode="#,##0.00\ &quot;Giga-litres&quot;"/>
    <numFmt numFmtId="168" formatCode="0.0\ &quot;Giga Litres Per Year&quot;"/>
    <numFmt numFmtId="169" formatCode="&quot;$&quot;#,##0.00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rgb="FF000000"/>
      <name val="Tahoma"/>
      <family val="2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93B1CD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A2C4E0"/>
      </left>
      <right style="thin">
        <color rgb="FFA2C4E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/>
      <right/>
      <top style="thin">
        <color rgb="FF93B1CD"/>
      </top>
      <bottom style="thin">
        <color rgb="FF93B1CD"/>
      </bottom>
      <diagonal/>
    </border>
    <border>
      <left style="thin">
        <color rgb="FF93B1CD"/>
      </left>
      <right/>
      <top/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/>
      <diagonal/>
    </border>
    <border>
      <left style="thin">
        <color rgb="FFA2C4E0"/>
      </left>
      <right/>
      <top style="thin">
        <color rgb="FFCCCCCC"/>
      </top>
      <bottom style="thin">
        <color rgb="FFA2C4E0"/>
      </bottom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93B1CD"/>
      </left>
      <right/>
      <top style="thin">
        <color rgb="FFCFCFCF"/>
      </top>
      <bottom style="thin">
        <color rgb="FF93B1CD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/>
      <right style="thin">
        <color rgb="FF93B1CD"/>
      </right>
      <top style="thin">
        <color rgb="FF93B1CD"/>
      </top>
      <bottom/>
      <diagonal/>
    </border>
    <border>
      <left/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/>
      <top style="thin">
        <color rgb="FF93B1CD"/>
      </top>
      <bottom style="thin">
        <color rgb="FFCCCCCC"/>
      </bottom>
      <diagonal/>
    </border>
    <border>
      <left style="thin">
        <color rgb="FF93B1CD"/>
      </left>
      <right style="thin">
        <color rgb="FFA2C4E0"/>
      </right>
      <top/>
      <bottom/>
      <diagonal/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/>
      <top style="thin">
        <color rgb="FFA2C4E0"/>
      </top>
      <bottom style="thin">
        <color rgb="FFA2C4E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A2C4E0"/>
      </top>
      <bottom style="thin">
        <color rgb="FFCCCCCC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/>
      <top/>
      <bottom/>
      <diagonal/>
    </border>
    <border>
      <left/>
      <right style="medium">
        <color rgb="FF93B1CD"/>
      </right>
      <top/>
      <bottom/>
      <diagonal/>
    </border>
    <border>
      <left style="medium">
        <color rgb="FF93B1CD"/>
      </left>
      <right/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  <border>
      <left style="thin">
        <color rgb="FFCFCFCF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93B1CD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0">
    <xf numFmtId="0" fontId="0" fillId="0" borderId="0"/>
    <xf numFmtId="0" fontId="6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17" fillId="4" borderId="0">
      <alignment horizontal="left" vertical="top"/>
    </xf>
    <xf numFmtId="0" fontId="11" fillId="6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8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3" borderId="0">
      <alignment horizontal="center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6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</cellStyleXfs>
  <cellXfs count="3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2" borderId="1" xfId="1" applyFont="1" applyFill="1" applyBorder="1"/>
    <xf numFmtId="0" fontId="7" fillId="2" borderId="1" xfId="1" applyFont="1" applyFill="1" applyBorder="1"/>
    <xf numFmtId="17" fontId="7" fillId="2" borderId="3" xfId="1" applyNumberFormat="1" applyFont="1" applyFill="1" applyBorder="1" applyAlignment="1">
      <alignment horizontal="center"/>
    </xf>
    <xf numFmtId="0" fontId="10" fillId="2" borderId="4" xfId="2" applyFont="1" applyFill="1" applyBorder="1">
      <alignment horizontal="center" vertical="top"/>
    </xf>
    <xf numFmtId="0" fontId="10" fillId="2" borderId="5" xfId="3" applyFont="1" applyFill="1" applyBorder="1">
      <alignment horizontal="left" vertical="top"/>
    </xf>
    <xf numFmtId="0" fontId="10" fillId="0" borderId="4" xfId="3" applyFont="1" applyFill="1" applyBorder="1">
      <alignment horizontal="left" vertical="top"/>
    </xf>
    <xf numFmtId="0" fontId="12" fillId="0" borderId="4" xfId="3" applyFont="1" applyFill="1" applyBorder="1">
      <alignment horizontal="left" vertical="top"/>
    </xf>
    <xf numFmtId="165" fontId="12" fillId="0" borderId="5" xfId="5" applyNumberFormat="1" applyFont="1" applyFill="1" applyBorder="1">
      <alignment horizontal="right" vertical="top"/>
    </xf>
    <xf numFmtId="0" fontId="6" fillId="0" borderId="0" xfId="1" applyFont="1" applyFill="1"/>
    <xf numFmtId="0" fontId="6" fillId="0" borderId="0" xfId="1" applyFont="1" applyFill="1" applyBorder="1"/>
    <xf numFmtId="165" fontId="6" fillId="0" borderId="0" xfId="1" applyNumberFormat="1" applyFont="1" applyFill="1"/>
    <xf numFmtId="0" fontId="14" fillId="0" borderId="0" xfId="1" applyFont="1" applyFill="1"/>
    <xf numFmtId="0" fontId="8" fillId="2" borderId="4" xfId="1" applyFont="1" applyFill="1" applyBorder="1"/>
    <xf numFmtId="0" fontId="19" fillId="0" borderId="0" xfId="0" applyFont="1" applyFill="1"/>
    <xf numFmtId="49" fontId="5" fillId="0" borderId="25" xfId="0" applyNumberFormat="1" applyFont="1" applyFill="1" applyBorder="1"/>
    <xf numFmtId="165" fontId="12" fillId="0" borderId="5" xfId="8" applyNumberFormat="1" applyFont="1" applyFill="1" applyBorder="1">
      <alignment horizontal="right" vertical="top"/>
    </xf>
    <xf numFmtId="0" fontId="10" fillId="8" borderId="28" xfId="3" applyFont="1" applyFill="1" applyBorder="1">
      <alignment horizontal="left" vertical="top"/>
    </xf>
    <xf numFmtId="0" fontId="10" fillId="8" borderId="4" xfId="3" applyFont="1" applyFill="1" applyBorder="1">
      <alignment horizontal="left" vertical="top"/>
    </xf>
    <xf numFmtId="165" fontId="10" fillId="8" borderId="5" xfId="5" applyNumberFormat="1" applyFont="1" applyFill="1" applyBorder="1">
      <alignment horizontal="right" vertical="top"/>
    </xf>
    <xf numFmtId="49" fontId="5" fillId="8" borderId="28" xfId="0" applyNumberFormat="1" applyFont="1" applyFill="1" applyBorder="1"/>
    <xf numFmtId="165" fontId="10" fillId="8" borderId="5" xfId="8" applyNumberFormat="1" applyFont="1" applyFill="1" applyBorder="1">
      <alignment horizontal="right" vertical="top"/>
    </xf>
    <xf numFmtId="49" fontId="5" fillId="0" borderId="27" xfId="0" applyNumberFormat="1" applyFont="1" applyFill="1" applyBorder="1"/>
    <xf numFmtId="165" fontId="10" fillId="0" borderId="5" xfId="5" applyNumberFormat="1" applyFont="1" applyFill="1" applyBorder="1">
      <alignment horizontal="right" vertical="top"/>
    </xf>
    <xf numFmtId="0" fontId="20" fillId="0" borderId="0" xfId="0" applyFont="1" applyFill="1"/>
    <xf numFmtId="0" fontId="14" fillId="0" borderId="0" xfId="1" applyFont="1" applyFill="1" applyBorder="1"/>
    <xf numFmtId="0" fontId="12" fillId="0" borderId="4" xfId="7" applyFont="1" applyFill="1" applyBorder="1">
      <alignment horizontal="left" vertical="top"/>
    </xf>
    <xf numFmtId="0" fontId="8" fillId="0" borderId="1" xfId="1" applyFont="1" applyFill="1" applyBorder="1"/>
    <xf numFmtId="49" fontId="5" fillId="0" borderId="29" xfId="0" applyNumberFormat="1" applyFont="1" applyFill="1" applyBorder="1"/>
    <xf numFmtId="49" fontId="5" fillId="0" borderId="30" xfId="0" applyNumberFormat="1" applyFont="1" applyFill="1" applyBorder="1"/>
    <xf numFmtId="17" fontId="14" fillId="2" borderId="3" xfId="1" applyNumberFormat="1" applyFont="1" applyFill="1" applyBorder="1" applyAlignment="1">
      <alignment horizontal="center"/>
    </xf>
    <xf numFmtId="0" fontId="15" fillId="2" borderId="5" xfId="3" applyFont="1" applyFill="1" applyBorder="1">
      <alignment horizontal="left" vertical="top"/>
    </xf>
    <xf numFmtId="49" fontId="3" fillId="0" borderId="25" xfId="0" applyNumberFormat="1" applyFont="1" applyFill="1" applyBorder="1"/>
    <xf numFmtId="49" fontId="4" fillId="0" borderId="26" xfId="0" applyNumberFormat="1" applyFont="1" applyFill="1" applyBorder="1"/>
    <xf numFmtId="165" fontId="16" fillId="0" borderId="5" xfId="8" applyNumberFormat="1" applyFont="1" applyFill="1" applyBorder="1">
      <alignment horizontal="right" vertical="top"/>
    </xf>
    <xf numFmtId="49" fontId="4" fillId="0" borderId="27" xfId="0" applyNumberFormat="1" applyFont="1" applyFill="1" applyBorder="1"/>
    <xf numFmtId="0" fontId="16" fillId="0" borderId="28" xfId="3" applyFont="1" applyFill="1" applyBorder="1">
      <alignment horizontal="left" vertical="top"/>
    </xf>
    <xf numFmtId="49" fontId="4" fillId="0" borderId="28" xfId="0" applyNumberFormat="1" applyFont="1" applyFill="1" applyBorder="1"/>
    <xf numFmtId="49" fontId="3" fillId="0" borderId="27" xfId="0" applyNumberFormat="1" applyFont="1" applyFill="1" applyBorder="1"/>
    <xf numFmtId="49" fontId="6" fillId="0" borderId="0" xfId="1" applyNumberFormat="1" applyFont="1" applyFill="1" applyBorder="1"/>
    <xf numFmtId="0" fontId="16" fillId="0" borderId="0" xfId="85" applyFont="1" applyFill="1" applyBorder="1">
      <alignment horizontal="left" vertical="top"/>
    </xf>
    <xf numFmtId="165" fontId="16" fillId="0" borderId="0" xfId="86" applyNumberFormat="1" applyFont="1" applyFill="1" applyBorder="1">
      <alignment horizontal="right" vertical="top"/>
    </xf>
    <xf numFmtId="0" fontId="15" fillId="0" borderId="0" xfId="87" applyFont="1" applyFill="1" applyBorder="1">
      <alignment horizontal="left" vertical="top"/>
    </xf>
    <xf numFmtId="165" fontId="15" fillId="0" borderId="0" xfId="88" applyNumberFormat="1" applyFont="1" applyFill="1" applyBorder="1">
      <alignment horizontal="right" vertical="top"/>
    </xf>
    <xf numFmtId="0" fontId="15" fillId="0" borderId="0" xfId="89" applyFont="1" applyFill="1" applyBorder="1">
      <alignment horizontal="left" vertical="top"/>
    </xf>
    <xf numFmtId="165" fontId="15" fillId="0" borderId="0" xfId="90" applyNumberFormat="1" applyFont="1" applyFill="1" applyBorder="1">
      <alignment horizontal="right" vertical="top"/>
    </xf>
    <xf numFmtId="165" fontId="4" fillId="0" borderId="32" xfId="0" applyNumberFormat="1" applyFont="1" applyFill="1" applyBorder="1" applyAlignment="1">
      <alignment horizontal="right" vertical="top"/>
    </xf>
    <xf numFmtId="0" fontId="21" fillId="0" borderId="34" xfId="0" applyFont="1" applyFill="1" applyBorder="1" applyAlignment="1">
      <alignment vertical="top"/>
    </xf>
    <xf numFmtId="0" fontId="4" fillId="0" borderId="32" xfId="0" applyFont="1" applyFill="1" applyBorder="1"/>
    <xf numFmtId="165" fontId="3" fillId="0" borderId="36" xfId="0" applyNumberFormat="1" applyFont="1" applyFill="1" applyBorder="1" applyAlignment="1">
      <alignment horizontal="right" vertical="top"/>
    </xf>
    <xf numFmtId="0" fontId="4" fillId="0" borderId="36" xfId="0" applyFont="1" applyFill="1" applyBorder="1"/>
    <xf numFmtId="0" fontId="16" fillId="0" borderId="0" xfId="91" applyFont="1" applyFill="1">
      <alignment horizontal="left" vertical="center"/>
    </xf>
    <xf numFmtId="0" fontId="16" fillId="0" borderId="37" xfId="92" applyFont="1" applyFill="1" applyBorder="1">
      <alignment horizontal="left" vertical="top"/>
    </xf>
    <xf numFmtId="0" fontId="16" fillId="0" borderId="21" xfId="92" applyFont="1" applyFill="1" applyBorder="1">
      <alignment horizontal="left" vertical="top"/>
    </xf>
    <xf numFmtId="0" fontId="16" fillId="0" borderId="8" xfId="92" applyFont="1" applyFill="1" applyBorder="1">
      <alignment horizontal="left" vertical="top"/>
    </xf>
    <xf numFmtId="0" fontId="16" fillId="0" borderId="38" xfId="93" applyFont="1" applyFill="1" applyBorder="1">
      <alignment horizontal="left" vertical="top"/>
    </xf>
    <xf numFmtId="0" fontId="16" fillId="0" borderId="8" xfId="93" applyFont="1" applyFill="1" applyBorder="1">
      <alignment horizontal="left" vertical="top"/>
    </xf>
    <xf numFmtId="0" fontId="16" fillId="0" borderId="19" xfId="93" applyFont="1" applyFill="1" applyBorder="1">
      <alignment horizontal="left" vertical="top"/>
    </xf>
    <xf numFmtId="0" fontId="16" fillId="0" borderId="10" xfId="94" applyFont="1" applyFill="1" applyBorder="1">
      <alignment horizontal="left" vertical="top"/>
    </xf>
    <xf numFmtId="165" fontId="16" fillId="0" borderId="39" xfId="95" applyNumberFormat="1" applyFont="1" applyFill="1" applyBorder="1">
      <alignment horizontal="right" vertical="top"/>
    </xf>
    <xf numFmtId="165" fontId="16" fillId="0" borderId="11" xfId="95" applyNumberFormat="1" applyFont="1" applyFill="1" applyBorder="1">
      <alignment horizontal="right" vertical="top"/>
    </xf>
    <xf numFmtId="165" fontId="16" fillId="0" borderId="40" xfId="95" applyNumberFormat="1" applyFont="1" applyFill="1" applyBorder="1">
      <alignment horizontal="right" vertical="top"/>
    </xf>
    <xf numFmtId="49" fontId="4" fillId="0" borderId="0" xfId="0" applyNumberFormat="1" applyFont="1" applyFill="1"/>
    <xf numFmtId="0" fontId="15" fillId="0" borderId="8" xfId="96" applyFont="1" applyFill="1" applyBorder="1">
      <alignment horizontal="left" vertical="top"/>
    </xf>
    <xf numFmtId="165" fontId="15" fillId="0" borderId="41" xfId="97" applyNumberFormat="1" applyFont="1" applyFill="1" applyBorder="1">
      <alignment horizontal="right" vertical="top"/>
    </xf>
    <xf numFmtId="165" fontId="15" fillId="0" borderId="15" xfId="97" applyNumberFormat="1" applyFont="1" applyFill="1" applyBorder="1">
      <alignment horizontal="right" vertical="top"/>
    </xf>
    <xf numFmtId="0" fontId="16" fillId="0" borderId="12" xfId="94" applyFont="1" applyFill="1" applyBorder="1">
      <alignment horizontal="left" vertical="top"/>
    </xf>
    <xf numFmtId="165" fontId="16" fillId="0" borderId="42" xfId="95" applyNumberFormat="1" applyFont="1" applyFill="1" applyBorder="1">
      <alignment horizontal="right" vertical="top"/>
    </xf>
    <xf numFmtId="0" fontId="16" fillId="0" borderId="8" xfId="94" applyFont="1" applyFill="1" applyBorder="1">
      <alignment horizontal="left" vertical="top"/>
    </xf>
    <xf numFmtId="165" fontId="16" fillId="0" borderId="43" xfId="95" applyNumberFormat="1" applyFont="1" applyFill="1" applyBorder="1">
      <alignment horizontal="right" vertical="top"/>
    </xf>
    <xf numFmtId="0" fontId="15" fillId="0" borderId="12" xfId="96" applyFont="1" applyFill="1" applyBorder="1">
      <alignment horizontal="left" vertical="top"/>
    </xf>
    <xf numFmtId="0" fontId="15" fillId="0" borderId="9" xfId="98" applyFont="1" applyFill="1" applyBorder="1">
      <alignment horizontal="left" vertical="top"/>
    </xf>
    <xf numFmtId="0" fontId="15" fillId="0" borderId="10" xfId="98" applyFont="1" applyFill="1" applyBorder="1">
      <alignment horizontal="left" vertical="top"/>
    </xf>
    <xf numFmtId="165" fontId="15" fillId="0" borderId="44" xfId="99" applyNumberFormat="1" applyFont="1" applyFill="1" applyBorder="1">
      <alignment horizontal="right" vertical="top"/>
    </xf>
    <xf numFmtId="165" fontId="15" fillId="0" borderId="17" xfId="99" applyNumberFormat="1" applyFont="1" applyFill="1" applyBorder="1">
      <alignment horizontal="right" vertical="top"/>
    </xf>
    <xf numFmtId="0" fontId="15" fillId="0" borderId="18" xfId="98" applyFont="1" applyFill="1" applyBorder="1">
      <alignment horizontal="left" vertical="top"/>
    </xf>
    <xf numFmtId="49" fontId="16" fillId="0" borderId="0" xfId="100" applyNumberFormat="1" applyFont="1" applyFill="1" applyBorder="1">
      <alignment horizontal="left" vertical="top"/>
    </xf>
    <xf numFmtId="0" fontId="15" fillId="0" borderId="0" xfId="101" applyFont="1" applyFill="1" applyBorder="1">
      <alignment horizontal="center" vertical="top"/>
    </xf>
    <xf numFmtId="165" fontId="16" fillId="0" borderId="0" xfId="102" applyNumberFormat="1" applyFont="1" applyFill="1" applyBorder="1">
      <alignment horizontal="right" vertical="top"/>
    </xf>
    <xf numFmtId="0" fontId="15" fillId="0" borderId="0" xfId="103" applyFont="1" applyFill="1" applyBorder="1">
      <alignment horizontal="left" vertical="top"/>
    </xf>
    <xf numFmtId="165" fontId="15" fillId="0" borderId="0" xfId="104" applyNumberFormat="1" applyFont="1" applyFill="1" applyBorder="1">
      <alignment horizontal="right" vertical="top"/>
    </xf>
    <xf numFmtId="0" fontId="15" fillId="0" borderId="0" xfId="105" applyFont="1" applyFill="1" applyBorder="1">
      <alignment horizontal="left" vertical="top"/>
    </xf>
    <xf numFmtId="165" fontId="15" fillId="0" borderId="0" xfId="106" applyNumberFormat="1" applyFont="1" applyFill="1" applyBorder="1">
      <alignment horizontal="right" vertical="top"/>
    </xf>
    <xf numFmtId="49" fontId="15" fillId="0" borderId="0" xfId="107" applyNumberFormat="1" applyFont="1" applyFill="1" applyBorder="1">
      <alignment horizontal="left" vertical="top"/>
    </xf>
    <xf numFmtId="165" fontId="4" fillId="0" borderId="32" xfId="69" applyNumberFormat="1" applyFont="1" applyFill="1" applyBorder="1" applyAlignment="1">
      <alignment horizontal="right" vertical="top"/>
    </xf>
    <xf numFmtId="165" fontId="3" fillId="0" borderId="36" xfId="69" applyNumberFormat="1" applyFont="1" applyFill="1" applyBorder="1" applyAlignment="1">
      <alignment horizontal="right" vertical="top"/>
    </xf>
    <xf numFmtId="0" fontId="16" fillId="0" borderId="0" xfId="108" applyFont="1" applyFill="1" applyBorder="1">
      <alignment horizontal="left" vertical="top"/>
    </xf>
    <xf numFmtId="165" fontId="16" fillId="0" borderId="0" xfId="109" applyNumberFormat="1" applyFont="1" applyFill="1" applyBorder="1">
      <alignment horizontal="right" vertical="top"/>
    </xf>
    <xf numFmtId="0" fontId="15" fillId="0" borderId="0" xfId="110" applyFont="1" applyFill="1" applyBorder="1">
      <alignment horizontal="left" vertical="top"/>
    </xf>
    <xf numFmtId="165" fontId="15" fillId="0" borderId="0" xfId="111" applyNumberFormat="1" applyFont="1" applyFill="1" applyBorder="1">
      <alignment horizontal="right" vertical="top"/>
    </xf>
    <xf numFmtId="49" fontId="16" fillId="0" borderId="0" xfId="112" applyNumberFormat="1" applyFont="1" applyFill="1" applyBorder="1">
      <alignment horizontal="left" vertical="top"/>
    </xf>
    <xf numFmtId="0" fontId="15" fillId="0" borderId="0" xfId="113" applyFont="1" applyFill="1" applyBorder="1">
      <alignment horizontal="left" vertical="top"/>
    </xf>
    <xf numFmtId="165" fontId="15" fillId="0" borderId="0" xfId="114" applyNumberFormat="1" applyFont="1" applyFill="1" applyBorder="1">
      <alignment horizontal="right" vertical="top"/>
    </xf>
    <xf numFmtId="49" fontId="15" fillId="0" borderId="0" xfId="115" applyNumberFormat="1" applyFont="1" applyFill="1" applyBorder="1">
      <alignment horizontal="left" vertical="top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16" fillId="0" borderId="0" xfId="116" applyFont="1" applyFill="1" applyBorder="1">
      <alignment horizontal="left" vertical="center"/>
    </xf>
    <xf numFmtId="0" fontId="16" fillId="0" borderId="0" xfId="117" applyFont="1" applyFill="1" applyBorder="1">
      <alignment horizontal="left" vertical="top"/>
    </xf>
    <xf numFmtId="4" fontId="16" fillId="0" borderId="0" xfId="118" applyNumberFormat="1" applyFont="1" applyFill="1" applyBorder="1">
      <alignment horizontal="right" vertical="top"/>
    </xf>
    <xf numFmtId="0" fontId="16" fillId="0" borderId="0" xfId="118" applyFont="1" applyFill="1" applyBorder="1">
      <alignment horizontal="right" vertical="top"/>
    </xf>
    <xf numFmtId="0" fontId="15" fillId="0" borderId="0" xfId="119" applyFont="1" applyFill="1" applyBorder="1">
      <alignment horizontal="left" vertical="top"/>
    </xf>
    <xf numFmtId="4" fontId="15" fillId="0" borderId="0" xfId="120" applyNumberFormat="1" applyFont="1" applyFill="1" applyBorder="1">
      <alignment horizontal="right" vertical="top"/>
    </xf>
    <xf numFmtId="49" fontId="4" fillId="0" borderId="0" xfId="0" applyNumberFormat="1" applyFont="1" applyFill="1" applyBorder="1"/>
    <xf numFmtId="0" fontId="16" fillId="0" borderId="0" xfId="121" applyFont="1" applyFill="1" applyBorder="1">
      <alignment horizontal="left" vertical="top"/>
    </xf>
    <xf numFmtId="165" fontId="16" fillId="0" borderId="0" xfId="122" applyNumberFormat="1" applyFont="1" applyFill="1" applyBorder="1">
      <alignment horizontal="right" vertical="top"/>
    </xf>
    <xf numFmtId="0" fontId="15" fillId="0" borderId="0" xfId="123" applyFont="1" applyFill="1" applyBorder="1">
      <alignment horizontal="left" vertical="top"/>
    </xf>
    <xf numFmtId="165" fontId="15" fillId="0" borderId="0" xfId="124" applyNumberFormat="1" applyFont="1" applyFill="1" applyBorder="1">
      <alignment horizontal="right" vertical="top"/>
    </xf>
    <xf numFmtId="0" fontId="16" fillId="0" borderId="7" xfId="125" applyFont="1" applyFill="1" applyBorder="1">
      <alignment horizontal="left" vertical="top"/>
    </xf>
    <xf numFmtId="0" fontId="15" fillId="0" borderId="38" xfId="126" applyFont="1" applyFill="1" applyBorder="1">
      <alignment horizontal="left" vertical="top"/>
    </xf>
    <xf numFmtId="0" fontId="15" fillId="0" borderId="8" xfId="126" applyFont="1" applyFill="1" applyBorder="1">
      <alignment horizontal="left" vertical="top"/>
    </xf>
    <xf numFmtId="0" fontId="15" fillId="0" borderId="9" xfId="126" applyFont="1" applyFill="1" applyBorder="1">
      <alignment horizontal="left" vertical="top"/>
    </xf>
    <xf numFmtId="0" fontId="15" fillId="0" borderId="10" xfId="126" applyFont="1" applyFill="1" applyBorder="1">
      <alignment horizontal="left" vertical="top"/>
    </xf>
    <xf numFmtId="165" fontId="16" fillId="0" borderId="39" xfId="127" applyNumberFormat="1" applyFont="1" applyFill="1" applyBorder="1">
      <alignment horizontal="right" vertical="top"/>
    </xf>
    <xf numFmtId="165" fontId="16" fillId="0" borderId="11" xfId="127" applyNumberFormat="1" applyFont="1" applyFill="1" applyBorder="1">
      <alignment horizontal="right" vertical="top"/>
    </xf>
    <xf numFmtId="165" fontId="16" fillId="0" borderId="40" xfId="127" applyNumberFormat="1" applyFont="1" applyFill="1" applyBorder="1">
      <alignment horizontal="right" vertical="top"/>
    </xf>
    <xf numFmtId="0" fontId="15" fillId="0" borderId="12" xfId="126" applyFont="1" applyFill="1" applyBorder="1">
      <alignment horizontal="left" vertical="top"/>
    </xf>
    <xf numFmtId="165" fontId="16" fillId="0" borderId="43" xfId="127" applyNumberFormat="1" applyFont="1" applyFill="1" applyBorder="1">
      <alignment horizontal="right" vertical="top"/>
    </xf>
    <xf numFmtId="165" fontId="16" fillId="0" borderId="13" xfId="127" applyNumberFormat="1" applyFont="1" applyFill="1" applyBorder="1">
      <alignment horizontal="right" vertical="top"/>
    </xf>
    <xf numFmtId="165" fontId="16" fillId="0" borderId="45" xfId="127" applyNumberFormat="1" applyFont="1" applyFill="1" applyBorder="1">
      <alignment horizontal="right" vertical="top"/>
    </xf>
    <xf numFmtId="0" fontId="15" fillId="0" borderId="12" xfId="128" applyFont="1" applyFill="1" applyBorder="1">
      <alignment horizontal="left" vertical="top"/>
    </xf>
    <xf numFmtId="165" fontId="15" fillId="0" borderId="41" xfId="129" applyNumberFormat="1" applyFont="1" applyFill="1" applyBorder="1">
      <alignment horizontal="right" vertical="top"/>
    </xf>
    <xf numFmtId="165" fontId="15" fillId="0" borderId="15" xfId="129" applyNumberFormat="1" applyFont="1" applyFill="1" applyBorder="1">
      <alignment horizontal="right" vertical="top"/>
    </xf>
    <xf numFmtId="165" fontId="16" fillId="0" borderId="42" xfId="127" applyNumberFormat="1" applyFont="1" applyFill="1" applyBorder="1">
      <alignment horizontal="right" vertical="top"/>
    </xf>
    <xf numFmtId="165" fontId="16" fillId="0" borderId="16" xfId="127" applyNumberFormat="1" applyFont="1" applyFill="1" applyBorder="1">
      <alignment horizontal="right" vertical="top"/>
    </xf>
    <xf numFmtId="165" fontId="16" fillId="0" borderId="46" xfId="127" applyNumberFormat="1" applyFont="1" applyFill="1" applyBorder="1">
      <alignment horizontal="right" vertical="top"/>
    </xf>
    <xf numFmtId="0" fontId="15" fillId="0" borderId="9" xfId="130" applyFont="1" applyFill="1" applyBorder="1">
      <alignment horizontal="left" vertical="top"/>
    </xf>
    <xf numFmtId="0" fontId="15" fillId="0" borderId="10" xfId="130" applyFont="1" applyFill="1" applyBorder="1">
      <alignment horizontal="left" vertical="top"/>
    </xf>
    <xf numFmtId="165" fontId="15" fillId="0" borderId="44" xfId="131" applyNumberFormat="1" applyFont="1" applyFill="1" applyBorder="1">
      <alignment horizontal="right" vertical="top"/>
    </xf>
    <xf numFmtId="165" fontId="15" fillId="0" borderId="17" xfId="131" applyNumberFormat="1" applyFont="1" applyFill="1" applyBorder="1">
      <alignment horizontal="right" vertical="top"/>
    </xf>
    <xf numFmtId="0" fontId="15" fillId="0" borderId="18" xfId="130" applyFont="1" applyFill="1" applyBorder="1">
      <alignment horizontal="left" vertical="top"/>
    </xf>
    <xf numFmtId="0" fontId="15" fillId="0" borderId="0" xfId="132" applyFont="1" applyFill="1" applyBorder="1">
      <alignment horizontal="left" vertical="top"/>
    </xf>
    <xf numFmtId="165" fontId="15" fillId="0" borderId="0" xfId="133" applyNumberFormat="1" applyFont="1" applyFill="1" applyBorder="1">
      <alignment horizontal="right" vertical="top"/>
    </xf>
    <xf numFmtId="49" fontId="3" fillId="0" borderId="0" xfId="0" applyNumberFormat="1" applyFont="1" applyFill="1" applyBorder="1"/>
    <xf numFmtId="17" fontId="6" fillId="0" borderId="0" xfId="1" applyNumberFormat="1" applyFont="1" applyFill="1"/>
    <xf numFmtId="0" fontId="16" fillId="0" borderId="12" xfId="134" applyFont="1" applyFill="1" applyBorder="1">
      <alignment horizontal="left" vertical="top"/>
    </xf>
    <xf numFmtId="0" fontId="15" fillId="0" borderId="20" xfId="135" applyFont="1" applyFill="1" applyBorder="1">
      <alignment horizontal="left" vertical="top"/>
    </xf>
    <xf numFmtId="165" fontId="3" fillId="0" borderId="55" xfId="0" applyNumberFormat="1" applyFont="1" applyFill="1" applyBorder="1" applyAlignment="1">
      <alignment horizontal="right" vertical="top"/>
    </xf>
    <xf numFmtId="0" fontId="16" fillId="0" borderId="12" xfId="136" applyFont="1" applyFill="1" applyBorder="1">
      <alignment horizontal="left" vertical="top"/>
    </xf>
    <xf numFmtId="0" fontId="15" fillId="0" borderId="20" xfId="137" applyFont="1" applyFill="1" applyBorder="1">
      <alignment horizontal="left" vertical="top"/>
    </xf>
    <xf numFmtId="0" fontId="15" fillId="0" borderId="23" xfId="138" applyFont="1" applyFill="1" applyBorder="1">
      <alignment horizontal="center" vertical="top"/>
    </xf>
    <xf numFmtId="0" fontId="16" fillId="0" borderId="56" xfId="139" applyFont="1" applyFill="1" applyBorder="1">
      <alignment horizontal="left" vertical="top"/>
    </xf>
    <xf numFmtId="0" fontId="16" fillId="0" borderId="8" xfId="139" applyFont="1" applyFill="1" applyBorder="1">
      <alignment horizontal="left" vertical="top"/>
    </xf>
    <xf numFmtId="0" fontId="16" fillId="0" borderId="24" xfId="139" applyFont="1" applyFill="1" applyBorder="1">
      <alignment horizontal="left" vertical="top"/>
    </xf>
    <xf numFmtId="166" fontId="16" fillId="0" borderId="39" xfId="140" applyNumberFormat="1" applyFont="1" applyFill="1" applyBorder="1">
      <alignment horizontal="right" vertical="top"/>
    </xf>
    <xf numFmtId="166" fontId="16" fillId="0" borderId="11" xfId="140" applyNumberFormat="1" applyFont="1" applyFill="1" applyBorder="1">
      <alignment horizontal="right" vertical="top"/>
    </xf>
    <xf numFmtId="0" fontId="16" fillId="0" borderId="12" xfId="139" applyFont="1" applyFill="1" applyBorder="1">
      <alignment horizontal="left" vertical="top"/>
    </xf>
    <xf numFmtId="166" fontId="16" fillId="0" borderId="43" xfId="140" applyNumberFormat="1" applyFont="1" applyFill="1" applyBorder="1">
      <alignment horizontal="right" vertical="top"/>
    </xf>
    <xf numFmtId="166" fontId="16" fillId="0" borderId="13" xfId="140" applyNumberFormat="1" applyFont="1" applyFill="1" applyBorder="1">
      <alignment horizontal="right" vertical="top"/>
    </xf>
    <xf numFmtId="166" fontId="16" fillId="0" borderId="57" xfId="140" applyNumberFormat="1" applyFont="1" applyFill="1" applyBorder="1">
      <alignment horizontal="right" vertical="top"/>
    </xf>
    <xf numFmtId="166" fontId="16" fillId="0" borderId="14" xfId="140" applyNumberFormat="1" applyFont="1" applyFill="1" applyBorder="1">
      <alignment horizontal="right" vertical="top"/>
    </xf>
    <xf numFmtId="0" fontId="15" fillId="0" borderId="12" xfId="141" applyFont="1" applyFill="1" applyBorder="1">
      <alignment horizontal="left" vertical="top"/>
    </xf>
    <xf numFmtId="166" fontId="15" fillId="0" borderId="58" xfId="142" applyNumberFormat="1" applyFont="1" applyFill="1" applyBorder="1">
      <alignment horizontal="right" vertical="top"/>
    </xf>
    <xf numFmtId="166" fontId="15" fillId="0" borderId="22" xfId="142" applyNumberFormat="1" applyFont="1" applyFill="1" applyBorder="1">
      <alignment horizontal="right" vertical="top"/>
    </xf>
    <xf numFmtId="166" fontId="15" fillId="0" borderId="59" xfId="142" applyNumberFormat="1" applyFont="1" applyFill="1" applyBorder="1">
      <alignment horizontal="right" vertical="top"/>
    </xf>
    <xf numFmtId="0" fontId="15" fillId="0" borderId="23" xfId="143" applyFont="1" applyFill="1" applyBorder="1">
      <alignment horizontal="center" vertical="top"/>
    </xf>
    <xf numFmtId="0" fontId="16" fillId="0" borderId="56" xfId="144" applyFont="1" applyFill="1" applyBorder="1">
      <alignment horizontal="left" vertical="top"/>
    </xf>
    <xf numFmtId="0" fontId="16" fillId="0" borderId="8" xfId="144" applyFont="1" applyFill="1" applyBorder="1">
      <alignment horizontal="left" vertical="top"/>
    </xf>
    <xf numFmtId="0" fontId="16" fillId="0" borderId="24" xfId="144" applyFont="1" applyFill="1" applyBorder="1">
      <alignment horizontal="left" vertical="top"/>
    </xf>
    <xf numFmtId="165" fontId="16" fillId="0" borderId="39" xfId="145" applyNumberFormat="1" applyFont="1" applyFill="1" applyBorder="1">
      <alignment horizontal="right" vertical="top"/>
    </xf>
    <xf numFmtId="165" fontId="16" fillId="0" borderId="11" xfId="145" applyNumberFormat="1" applyFont="1" applyFill="1" applyBorder="1">
      <alignment horizontal="right" vertical="top"/>
    </xf>
    <xf numFmtId="0" fontId="16" fillId="0" borderId="12" xfId="144" applyFont="1" applyFill="1" applyBorder="1">
      <alignment horizontal="left" vertical="top"/>
    </xf>
    <xf numFmtId="165" fontId="16" fillId="0" borderId="43" xfId="145" applyNumberFormat="1" applyFont="1" applyFill="1" applyBorder="1">
      <alignment horizontal="right" vertical="top"/>
    </xf>
    <xf numFmtId="165" fontId="16" fillId="0" borderId="13" xfId="145" applyNumberFormat="1" applyFont="1" applyFill="1" applyBorder="1">
      <alignment horizontal="right" vertical="top"/>
    </xf>
    <xf numFmtId="165" fontId="16" fillId="0" borderId="57" xfId="145" applyNumberFormat="1" applyFont="1" applyFill="1" applyBorder="1">
      <alignment horizontal="right" vertical="top"/>
    </xf>
    <xf numFmtId="165" fontId="16" fillId="0" borderId="14" xfId="145" applyNumberFormat="1" applyFont="1" applyFill="1" applyBorder="1">
      <alignment horizontal="right" vertical="top"/>
    </xf>
    <xf numFmtId="0" fontId="15" fillId="0" borderId="12" xfId="146" applyFont="1" applyFill="1" applyBorder="1">
      <alignment horizontal="left" vertical="top"/>
    </xf>
    <xf numFmtId="165" fontId="15" fillId="0" borderId="58" xfId="147" applyNumberFormat="1" applyFont="1" applyFill="1" applyBorder="1">
      <alignment horizontal="right" vertical="top"/>
    </xf>
    <xf numFmtId="165" fontId="15" fillId="0" borderId="22" xfId="147" applyNumberFormat="1" applyFont="1" applyFill="1" applyBorder="1">
      <alignment horizontal="right" vertical="top"/>
    </xf>
    <xf numFmtId="165" fontId="15" fillId="0" borderId="59" xfId="147" applyNumberFormat="1" applyFont="1" applyFill="1" applyBorder="1">
      <alignment horizontal="right" vertical="top"/>
    </xf>
    <xf numFmtId="0" fontId="19" fillId="0" borderId="0" xfId="0" applyFont="1"/>
    <xf numFmtId="0" fontId="10" fillId="2" borderId="6" xfId="2" applyFont="1" applyFill="1" applyBorder="1">
      <alignment horizontal="center" vertical="top"/>
    </xf>
    <xf numFmtId="0" fontId="22" fillId="0" borderId="0" xfId="0" applyFont="1"/>
    <xf numFmtId="0" fontId="20" fillId="0" borderId="0" xfId="0" applyFont="1"/>
    <xf numFmtId="0" fontId="10" fillId="8" borderId="4" xfId="7" applyFont="1" applyFill="1" applyBorder="1">
      <alignment horizontal="left" vertical="top"/>
    </xf>
    <xf numFmtId="165" fontId="16" fillId="0" borderId="0" xfId="8" applyNumberFormat="1" applyFont="1" applyFill="1" applyBorder="1">
      <alignment horizontal="right" vertical="top"/>
    </xf>
    <xf numFmtId="2" fontId="3" fillId="0" borderId="0" xfId="0" applyNumberFormat="1" applyFont="1" applyFill="1" applyBorder="1"/>
    <xf numFmtId="2" fontId="4" fillId="0" borderId="0" xfId="0" applyNumberFormat="1" applyFont="1" applyFill="1" applyBorder="1"/>
    <xf numFmtId="2" fontId="16" fillId="0" borderId="0" xfId="8" applyNumberFormat="1" applyFont="1" applyFill="1" applyBorder="1">
      <alignment horizontal="right" vertical="top"/>
    </xf>
    <xf numFmtId="49" fontId="13" fillId="0" borderId="0" xfId="0" applyNumberFormat="1" applyFont="1" applyFill="1" applyBorder="1"/>
    <xf numFmtId="49" fontId="5" fillId="0" borderId="62" xfId="0" applyNumberFormat="1" applyFont="1" applyFill="1" applyBorder="1"/>
    <xf numFmtId="49" fontId="13" fillId="0" borderId="64" xfId="0" applyNumberFormat="1" applyFont="1" applyFill="1" applyBorder="1"/>
    <xf numFmtId="0" fontId="12" fillId="0" borderId="0" xfId="3" applyFont="1" applyFill="1" applyBorder="1">
      <alignment horizontal="left" vertical="top"/>
    </xf>
    <xf numFmtId="0" fontId="7" fillId="2" borderId="61" xfId="1" applyFont="1" applyFill="1" applyBorder="1"/>
    <xf numFmtId="49" fontId="13" fillId="0" borderId="28" xfId="0" applyNumberFormat="1" applyFont="1" applyFill="1" applyBorder="1"/>
    <xf numFmtId="0" fontId="12" fillId="0" borderId="28" xfId="3" applyFont="1" applyFill="1" applyBorder="1">
      <alignment horizontal="left" vertical="top"/>
    </xf>
    <xf numFmtId="49" fontId="5" fillId="8" borderId="27" xfId="0" applyNumberFormat="1" applyFont="1" applyFill="1" applyBorder="1"/>
    <xf numFmtId="49" fontId="5" fillId="8" borderId="0" xfId="0" applyNumberFormat="1" applyFont="1" applyFill="1" applyBorder="1"/>
    <xf numFmtId="0" fontId="20" fillId="8" borderId="0" xfId="0" applyFont="1" applyFill="1"/>
    <xf numFmtId="0" fontId="14" fillId="8" borderId="0" xfId="1" applyFont="1" applyFill="1" applyBorder="1"/>
    <xf numFmtId="165" fontId="13" fillId="0" borderId="0" xfId="0" applyNumberFormat="1" applyFont="1" applyFill="1"/>
    <xf numFmtId="165" fontId="5" fillId="0" borderId="0" xfId="0" applyNumberFormat="1" applyFont="1" applyFill="1"/>
    <xf numFmtId="0" fontId="7" fillId="2" borderId="63" xfId="1" applyFont="1" applyFill="1" applyBorder="1"/>
    <xf numFmtId="0" fontId="7" fillId="2" borderId="2" xfId="1" applyFont="1" applyFill="1" applyBorder="1"/>
    <xf numFmtId="0" fontId="16" fillId="4" borderId="10" xfId="148" applyFont="1" applyBorder="1">
      <alignment horizontal="left" vertical="top"/>
    </xf>
    <xf numFmtId="4" fontId="16" fillId="3" borderId="43" xfId="149" applyNumberFormat="1" applyFont="1" applyBorder="1">
      <alignment horizontal="right" vertical="top"/>
    </xf>
    <xf numFmtId="4" fontId="16" fillId="3" borderId="13" xfId="149" applyNumberFormat="1" applyFont="1" applyBorder="1">
      <alignment horizontal="right" vertical="top"/>
    </xf>
    <xf numFmtId="0" fontId="16" fillId="4" borderId="0" xfId="148" applyFont="1" applyBorder="1">
      <alignment horizontal="left" vertical="top"/>
    </xf>
    <xf numFmtId="4" fontId="16" fillId="3" borderId="57" xfId="149" applyNumberFormat="1" applyFont="1" applyBorder="1">
      <alignment horizontal="right" vertical="top"/>
    </xf>
    <xf numFmtId="4" fontId="16" fillId="3" borderId="14" xfId="149" applyNumberFormat="1" applyFont="1" applyBorder="1">
      <alignment horizontal="right" vertical="top"/>
    </xf>
    <xf numFmtId="167" fontId="22" fillId="0" borderId="60" xfId="0" applyNumberFormat="1" applyFont="1" applyBorder="1"/>
    <xf numFmtId="0" fontId="15" fillId="4" borderId="60" xfId="148" applyFont="1" applyBorder="1">
      <alignment horizontal="left" vertical="top"/>
    </xf>
    <xf numFmtId="164" fontId="16" fillId="3" borderId="43" xfId="149" applyNumberFormat="1" applyFont="1" applyBorder="1">
      <alignment horizontal="right" vertical="top"/>
    </xf>
    <xf numFmtId="0" fontId="4" fillId="0" borderId="66" xfId="0" applyFont="1" applyBorder="1"/>
    <xf numFmtId="0" fontId="3" fillId="0" borderId="65" xfId="0" applyFont="1" applyBorder="1"/>
    <xf numFmtId="49" fontId="14" fillId="0" borderId="0" xfId="1" applyNumberFormat="1" applyFont="1" applyFill="1" applyBorder="1"/>
    <xf numFmtId="164" fontId="19" fillId="0" borderId="66" xfId="0" applyNumberFormat="1" applyFont="1" applyBorder="1"/>
    <xf numFmtId="164" fontId="4" fillId="0" borderId="66" xfId="0" applyNumberFormat="1" applyFont="1" applyBorder="1"/>
    <xf numFmtId="0" fontId="3" fillId="0" borderId="0" xfId="0" applyFont="1" applyBorder="1"/>
    <xf numFmtId="0" fontId="4" fillId="0" borderId="0" xfId="0" applyFont="1" applyBorder="1"/>
    <xf numFmtId="164" fontId="19" fillId="0" borderId="0" xfId="0" applyNumberFormat="1" applyFont="1" applyBorder="1"/>
    <xf numFmtId="0" fontId="4" fillId="0" borderId="31" xfId="69" applyFont="1" applyFill="1" applyBorder="1" applyAlignment="1">
      <alignment vertical="top"/>
    </xf>
    <xf numFmtId="0" fontId="3" fillId="0" borderId="31" xfId="69" applyFont="1" applyFill="1" applyBorder="1" applyAlignment="1">
      <alignment vertical="top"/>
    </xf>
    <xf numFmtId="0" fontId="3" fillId="0" borderId="47" xfId="69" applyFont="1" applyFill="1" applyBorder="1" applyAlignment="1">
      <alignment horizontal="center" vertical="top"/>
    </xf>
    <xf numFmtId="0" fontId="4" fillId="0" borderId="31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4" fillId="0" borderId="0" xfId="0" applyFont="1" applyFill="1"/>
    <xf numFmtId="0" fontId="4" fillId="0" borderId="0" xfId="0" applyFont="1" applyFill="1" applyBorder="1"/>
    <xf numFmtId="0" fontId="15" fillId="2" borderId="5" xfId="3" applyFont="1" applyFill="1" applyBorder="1" applyAlignment="1">
      <alignment horizontal="center" vertical="top"/>
    </xf>
    <xf numFmtId="4" fontId="12" fillId="0" borderId="5" xfId="5" applyNumberFormat="1" applyFont="1" applyFill="1" applyBorder="1">
      <alignment horizontal="right" vertical="top"/>
    </xf>
    <xf numFmtId="165" fontId="16" fillId="9" borderId="5" xfId="8" applyNumberFormat="1" applyFont="1" applyFill="1" applyBorder="1">
      <alignment horizontal="right" vertical="top"/>
    </xf>
    <xf numFmtId="165" fontId="16" fillId="9" borderId="5" xfId="5" applyNumberFormat="1" applyFont="1" applyFill="1" applyBorder="1">
      <alignment horizontal="right" vertical="top"/>
    </xf>
    <xf numFmtId="0" fontId="20" fillId="9" borderId="0" xfId="0" applyFont="1" applyFill="1"/>
    <xf numFmtId="0" fontId="19" fillId="9" borderId="0" xfId="0" applyFont="1" applyFill="1"/>
    <xf numFmtId="0" fontId="20" fillId="10" borderId="0" xfId="0" applyFont="1" applyFill="1"/>
    <xf numFmtId="0" fontId="19" fillId="10" borderId="0" xfId="0" applyFont="1" applyFill="1"/>
    <xf numFmtId="0" fontId="16" fillId="7" borderId="0" xfId="148" applyFont="1" applyFill="1" applyBorder="1">
      <alignment horizontal="left" vertical="top"/>
    </xf>
    <xf numFmtId="0" fontId="16" fillId="7" borderId="10" xfId="148" applyFont="1" applyFill="1" applyBorder="1">
      <alignment horizontal="left" vertical="top"/>
    </xf>
    <xf numFmtId="0" fontId="19" fillId="7" borderId="0" xfId="0" applyFont="1" applyFill="1"/>
    <xf numFmtId="0" fontId="3" fillId="7" borderId="65" xfId="0" applyFont="1" applyFill="1" applyBorder="1"/>
    <xf numFmtId="0" fontId="3" fillId="7" borderId="0" xfId="0" applyFont="1" applyFill="1" applyBorder="1"/>
    <xf numFmtId="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 applyBorder="1"/>
    <xf numFmtId="16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/>
    <xf numFmtId="4" fontId="16" fillId="7" borderId="43" xfId="149" applyNumberFormat="1" applyFont="1" applyFill="1" applyBorder="1">
      <alignment horizontal="right" vertical="top"/>
    </xf>
    <xf numFmtId="164" fontId="4" fillId="7" borderId="66" xfId="0" applyNumberFormat="1" applyFont="1" applyFill="1" applyBorder="1"/>
    <xf numFmtId="164" fontId="4" fillId="7" borderId="0" xfId="0" applyNumberFormat="1" applyFont="1" applyFill="1"/>
    <xf numFmtId="0" fontId="22" fillId="9" borderId="0" xfId="0" applyFont="1" applyFill="1"/>
    <xf numFmtId="0" fontId="0" fillId="9" borderId="0" xfId="0" applyFill="1"/>
    <xf numFmtId="164" fontId="4" fillId="0" borderId="0" xfId="0" applyNumberFormat="1" applyFont="1" applyBorder="1"/>
    <xf numFmtId="164" fontId="16" fillId="3" borderId="57" xfId="149" applyNumberFormat="1" applyFont="1" applyBorder="1">
      <alignment horizontal="right" vertical="top"/>
    </xf>
    <xf numFmtId="168" fontId="4" fillId="0" borderId="0" xfId="0" applyNumberFormat="1" applyFont="1"/>
    <xf numFmtId="0" fontId="24" fillId="9" borderId="0" xfId="0" applyFont="1" applyFill="1"/>
    <xf numFmtId="0" fontId="2" fillId="9" borderId="0" xfId="0" applyFont="1" applyFill="1"/>
    <xf numFmtId="0" fontId="23" fillId="9" borderId="0" xfId="0" applyFont="1" applyFill="1"/>
    <xf numFmtId="164" fontId="19" fillId="0" borderId="0" xfId="0" applyNumberFormat="1" applyFont="1"/>
    <xf numFmtId="4" fontId="19" fillId="0" borderId="0" xfId="0" applyNumberFormat="1" applyFont="1"/>
    <xf numFmtId="0" fontId="4" fillId="0" borderId="5" xfId="0" applyFont="1" applyBorder="1"/>
    <xf numFmtId="0" fontId="3" fillId="0" borderId="5" xfId="0" applyFont="1" applyBorder="1"/>
    <xf numFmtId="0" fontId="3" fillId="0" borderId="67" xfId="0" applyFont="1" applyFill="1" applyBorder="1"/>
    <xf numFmtId="164" fontId="4" fillId="0" borderId="5" xfId="0" applyNumberFormat="1" applyFont="1" applyBorder="1"/>
    <xf numFmtId="4" fontId="4" fillId="0" borderId="5" xfId="0" applyNumberFormat="1" applyFont="1" applyBorder="1"/>
    <xf numFmtId="0" fontId="3" fillId="0" borderId="0" xfId="0" applyFont="1" applyFill="1" applyBorder="1"/>
    <xf numFmtId="0" fontId="3" fillId="0" borderId="68" xfId="0" applyFont="1" applyFill="1" applyBorder="1"/>
    <xf numFmtId="1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4" fillId="0" borderId="0" xfId="1" applyNumberFormat="1" applyFont="1" applyFill="1"/>
    <xf numFmtId="164" fontId="0" fillId="0" borderId="0" xfId="0" applyNumberFormat="1"/>
    <xf numFmtId="165" fontId="12" fillId="0" borderId="0" xfId="5" applyNumberFormat="1" applyFont="1" applyFill="1" applyBorder="1">
      <alignment horizontal="right" vertical="top"/>
    </xf>
    <xf numFmtId="0" fontId="4" fillId="11" borderId="0" xfId="0" applyFont="1" applyFill="1" applyBorder="1"/>
    <xf numFmtId="0" fontId="0" fillId="11" borderId="0" xfId="0" applyFill="1"/>
    <xf numFmtId="164" fontId="4" fillId="11" borderId="0" xfId="0" applyNumberFormat="1" applyFont="1" applyFill="1" applyBorder="1"/>
    <xf numFmtId="0" fontId="26" fillId="11" borderId="0" xfId="0" applyFont="1" applyFill="1" applyBorder="1"/>
    <xf numFmtId="0" fontId="4" fillId="7" borderId="0" xfId="0" applyFont="1" applyFill="1" applyBorder="1"/>
    <xf numFmtId="164" fontId="19" fillId="7" borderId="0" xfId="0" applyNumberFormat="1" applyFont="1" applyFill="1" applyBorder="1"/>
    <xf numFmtId="0" fontId="0" fillId="7" borderId="0" xfId="0" applyFill="1"/>
    <xf numFmtId="0" fontId="25" fillId="11" borderId="0" xfId="0" applyFont="1" applyFill="1"/>
    <xf numFmtId="0" fontId="22" fillId="11" borderId="0" xfId="0" applyFont="1" applyFill="1"/>
    <xf numFmtId="0" fontId="27" fillId="11" borderId="0" xfId="0" applyFont="1" applyFill="1"/>
    <xf numFmtId="0" fontId="28" fillId="11" borderId="0" xfId="0" applyFont="1" applyFill="1"/>
    <xf numFmtId="0" fontId="15" fillId="7" borderId="0" xfId="148" applyFont="1" applyFill="1" applyBorder="1">
      <alignment horizontal="left" vertical="top"/>
    </xf>
    <xf numFmtId="0" fontId="15" fillId="7" borderId="10" xfId="148" applyFont="1" applyFill="1" applyBorder="1">
      <alignment horizontal="left" vertical="top"/>
    </xf>
    <xf numFmtId="0" fontId="26" fillId="11" borderId="0" xfId="0" applyFont="1" applyFill="1"/>
    <xf numFmtId="49" fontId="6" fillId="12" borderId="0" xfId="1" applyNumberFormat="1" applyFont="1" applyFill="1" applyBorder="1"/>
    <xf numFmtId="0" fontId="16" fillId="12" borderId="0" xfId="85" applyFont="1" applyFill="1" applyBorder="1">
      <alignment horizontal="left" vertical="top"/>
    </xf>
    <xf numFmtId="165" fontId="16" fillId="12" borderId="0" xfId="86" applyNumberFormat="1" applyFont="1" applyFill="1" applyBorder="1">
      <alignment horizontal="right" vertical="top"/>
    </xf>
    <xf numFmtId="0" fontId="6" fillId="12" borderId="0" xfId="1" applyFont="1" applyFill="1"/>
    <xf numFmtId="169" fontId="16" fillId="7" borderId="0" xfId="3" applyNumberFormat="1" applyFont="1" applyFill="1" applyBorder="1">
      <alignment horizontal="left" vertical="top"/>
    </xf>
    <xf numFmtId="2" fontId="0" fillId="0" borderId="0" xfId="0" applyNumberFormat="1"/>
    <xf numFmtId="2" fontId="4" fillId="0" borderId="5" xfId="0" applyNumberFormat="1" applyFont="1" applyBorder="1"/>
    <xf numFmtId="2" fontId="4" fillId="0" borderId="0" xfId="0" applyNumberFormat="1" applyFont="1"/>
    <xf numFmtId="8" fontId="19" fillId="0" borderId="0" xfId="0" applyNumberFormat="1" applyFont="1"/>
    <xf numFmtId="0" fontId="4" fillId="0" borderId="31" xfId="69" applyFont="1" applyFill="1" applyBorder="1" applyAlignment="1">
      <alignment vertical="top"/>
    </xf>
    <xf numFmtId="0" fontId="4" fillId="0" borderId="33" xfId="69" applyFont="1" applyFill="1" applyBorder="1"/>
    <xf numFmtId="0" fontId="4" fillId="0" borderId="35" xfId="69" applyFont="1" applyFill="1" applyBorder="1"/>
    <xf numFmtId="0" fontId="3" fillId="0" borderId="31" xfId="69" applyFont="1" applyFill="1" applyBorder="1" applyAlignment="1">
      <alignment vertical="top"/>
    </xf>
    <xf numFmtId="0" fontId="4" fillId="0" borderId="50" xfId="69" applyFont="1" applyFill="1" applyBorder="1"/>
    <xf numFmtId="0" fontId="4" fillId="0" borderId="51" xfId="69" applyFont="1" applyFill="1" applyBorder="1"/>
    <xf numFmtId="0" fontId="4" fillId="0" borderId="52" xfId="69" applyFont="1" applyFill="1" applyBorder="1"/>
    <xf numFmtId="0" fontId="4" fillId="0" borderId="53" xfId="69" applyFont="1" applyFill="1" applyBorder="1"/>
    <xf numFmtId="0" fontId="4" fillId="0" borderId="54" xfId="69" applyFont="1" applyFill="1" applyBorder="1"/>
    <xf numFmtId="0" fontId="3" fillId="0" borderId="47" xfId="69" applyFont="1" applyFill="1" applyBorder="1" applyAlignment="1">
      <alignment horizontal="center" vertical="top"/>
    </xf>
    <xf numFmtId="0" fontId="4" fillId="0" borderId="49" xfId="69" applyFont="1" applyFill="1" applyBorder="1"/>
    <xf numFmtId="0" fontId="4" fillId="0" borderId="48" xfId="69" applyFont="1" applyFill="1" applyBorder="1"/>
    <xf numFmtId="0" fontId="4" fillId="0" borderId="31" xfId="0" applyFont="1" applyFill="1" applyBorder="1" applyAlignment="1">
      <alignment vertical="top"/>
    </xf>
    <xf numFmtId="0" fontId="4" fillId="0" borderId="35" xfId="0" applyFont="1" applyFill="1" applyBorder="1"/>
    <xf numFmtId="0" fontId="4" fillId="0" borderId="33" xfId="0" applyFont="1" applyFill="1" applyBorder="1"/>
    <xf numFmtId="0" fontId="3" fillId="0" borderId="31" xfId="0" applyFont="1" applyFill="1" applyBorder="1" applyAlignment="1">
      <alignment vertical="top"/>
    </xf>
    <xf numFmtId="0" fontId="3" fillId="0" borderId="47" xfId="0" applyFont="1" applyFill="1" applyBorder="1" applyAlignment="1">
      <alignment horizontal="center" vertical="top"/>
    </xf>
    <xf numFmtId="0" fontId="4" fillId="0" borderId="48" xfId="0" applyFont="1" applyFill="1" applyBorder="1"/>
    <xf numFmtId="0" fontId="4" fillId="0" borderId="0" xfId="69" applyFont="1" applyFill="1"/>
    <xf numFmtId="0" fontId="3" fillId="9" borderId="0" xfId="0" applyFont="1" applyFill="1"/>
    <xf numFmtId="0" fontId="4" fillId="0" borderId="0" xfId="0" applyFont="1" applyFill="1" applyBorder="1"/>
    <xf numFmtId="0" fontId="4" fillId="0" borderId="0" xfId="0" applyFont="1" applyFill="1"/>
  </cellXfs>
  <cellStyles count="150">
    <cellStyle name="_Rid_10_S25" xfId="121" xr:uid="{42BF04ED-F949-47AD-96AB-612A00B2B333}"/>
    <cellStyle name="_Rid_10_S32_S31" xfId="122" xr:uid="{51D46A26-983C-4DCA-872E-18647156AB3C}"/>
    <cellStyle name="_Rid_10_S35" xfId="123" xr:uid="{499809DF-B248-4017-B535-5BDFCBD8E9B4}"/>
    <cellStyle name="_Rid_10_S37_S36" xfId="124" xr:uid="{F0C39D3E-DEC8-4BC5-8448-02BDE9CB0529}"/>
    <cellStyle name="_Rid_10_S42" xfId="132" xr:uid="{7DC87514-CDAE-4CD7-9490-F97784B7B958}"/>
    <cellStyle name="_Rid_10_S44_S43" xfId="133" xr:uid="{F1F4467E-9F24-4C04-809F-C2281B3C5A05}"/>
    <cellStyle name="_Rid_16_S22" xfId="39" xr:uid="{493A9A6D-76D8-4F08-86B7-FDCD7C8ED4C1}"/>
    <cellStyle name="_Rid_16_S33_S32" xfId="40" xr:uid="{3A17A746-DE09-4BCD-9D17-F8A7E6EA1448}"/>
    <cellStyle name="_Rid_17_S18_S17" xfId="47" xr:uid="{0CEB55F4-272F-4231-8EF8-A3E56198DF2B}"/>
    <cellStyle name="_Rid_17_S7" xfId="46" xr:uid="{4147B882-E2B1-422C-8F39-F32E432B1AC7}"/>
    <cellStyle name="_Rid_24_S19" xfId="91" xr:uid="{894F1941-D1C8-43D2-ABFE-9BBA58FDC735}"/>
    <cellStyle name="_Rid_24_S20" xfId="92" xr:uid="{620C4052-48EF-429E-A122-6D2D0D701121}"/>
    <cellStyle name="_Rid_24_S23" xfId="93" xr:uid="{1B28BE23-DB40-4F37-90EF-43B019634D9F}"/>
    <cellStyle name="_Rid_24_S24" xfId="98" xr:uid="{2057C66C-1E51-44B4-B63A-84B51EB9642B}"/>
    <cellStyle name="_Rid_24_S29" xfId="94" xr:uid="{A9C204AB-A3B6-418A-AD9F-5A2C13B0B577}"/>
    <cellStyle name="_Rid_24_S31_S30" xfId="95" xr:uid="{1576B726-0D58-4EAD-B353-633680BC465B}"/>
    <cellStyle name="_Rid_24_S33_S32" xfId="99" xr:uid="{9230CE54-F5C5-4674-9782-A5D57C3E9F44}"/>
    <cellStyle name="_Rid_24_S36" xfId="96" xr:uid="{76397E00-B384-486C-B675-31B8FB3FBF49}"/>
    <cellStyle name="_Rid_24_S38_S37" xfId="97" xr:uid="{4D629A99-1712-49B9-A59D-4C2DCFAE5C8A}"/>
    <cellStyle name="_Rid_25_S20" xfId="100" xr:uid="{B89DF7A1-14CF-41A2-86A8-3D0920C66A6E}"/>
    <cellStyle name="_Rid_25_S37" xfId="107" xr:uid="{C92979AE-26CD-47B1-9344-0FCCAC084D6D}"/>
    <cellStyle name="_Rid_26_S23" xfId="112" xr:uid="{E17A4DEC-8954-4AED-9830-ACC1EF622F40}"/>
    <cellStyle name="_Rid_26_S35" xfId="115" xr:uid="{13ABE3E5-367E-4E93-B780-AA7B234C5949}"/>
    <cellStyle name="_Rid_28_S19" xfId="10" xr:uid="{9C373C27-FC0E-41F7-B7D8-52FB6F986DE1}"/>
    <cellStyle name="_Rid_28_S20" xfId="12" xr:uid="{C0E62488-CF52-4343-80B1-92F1539ACC2D}"/>
    <cellStyle name="_Rid_28_S21" xfId="18" xr:uid="{678B3B04-6AD2-4607-8249-141E2101BCA2}"/>
    <cellStyle name="_Rid_28_S22" xfId="11" xr:uid="{18CC5EE0-615A-4E83-BF72-59238A5CE758}"/>
    <cellStyle name="_Rid_28_S30_S29" xfId="13" xr:uid="{8443322B-48B6-4BF0-ABF2-92BBE97577AB}"/>
    <cellStyle name="_Rid_28_S32_S31" xfId="19" xr:uid="{8ED6376A-A95C-4372-9EC1-0C34E64DBDE0}"/>
    <cellStyle name="_Rid_28_S37" xfId="14" xr:uid="{937B60D9-1D61-4EB1-850D-05BA078F0FD7}"/>
    <cellStyle name="_Rid_28_S39_S38" xfId="15" xr:uid="{BC8B9332-BCDE-4128-9F72-0147E3531430}"/>
    <cellStyle name="_Rid_28_S46" xfId="16" xr:uid="{B0176850-1483-4C24-90CC-C0EF1E9D9B99}"/>
    <cellStyle name="_Rid_28_S48_S47" xfId="17" xr:uid="{6F5DF942-35FA-405E-A89A-48F65AFBA6F6}"/>
    <cellStyle name="_Rid_29_S20" xfId="22" xr:uid="{0C9FEC9C-DAD3-432B-BD9C-6CC7DDD4CFA5}"/>
    <cellStyle name="_Rid_29_S21" xfId="23" xr:uid="{AD5FC2A0-8D00-40AB-9C3F-0904290EACEC}"/>
    <cellStyle name="_Rid_29_S22" xfId="27" xr:uid="{523241C0-115A-47CB-8783-18E890E978D6}"/>
    <cellStyle name="_Rid_29_S31_S30" xfId="24" xr:uid="{8CBF4B86-455F-440E-8DD9-DB0EEC500275}"/>
    <cellStyle name="_Rid_29_S33_S32" xfId="28" xr:uid="{4A4DE5D9-F7D8-4042-8B6D-A2FD7C8B60C7}"/>
    <cellStyle name="_Rid_29_S38" xfId="25" xr:uid="{9FE106AF-F178-4C3E-922A-6497EA4A6A84}"/>
    <cellStyle name="_Rid_29_S40_S39" xfId="26" xr:uid="{69A46F2D-39AC-445F-95B3-417671BE8781}"/>
    <cellStyle name="_Rid_3_S18" xfId="83" xr:uid="{610CBFC6-1A4F-4E94-A923-710ED19D3D1B}"/>
    <cellStyle name="_Rid_3_S27_S26" xfId="84" xr:uid="{F29A1C98-FC54-4E73-80E1-B0C49EC20B0E}"/>
    <cellStyle name="_Rid_30_S20" xfId="31" xr:uid="{E48D2F64-DF5F-4C0D-B3D5-4F01EFD654FD}"/>
    <cellStyle name="_Rid_30_S21" xfId="33" xr:uid="{597D4707-F3C9-4528-B5E3-2C03D94DBE8C}"/>
    <cellStyle name="_Rid_30_S22" xfId="37" xr:uid="{B4EC5CAA-110F-4555-A9B0-A3A972BEF4A8}"/>
    <cellStyle name="_Rid_30_S23" xfId="32" xr:uid="{2D2BBA51-A793-4EFB-B507-AE0A6074B0D9}"/>
    <cellStyle name="_Rid_30_S31_S30" xfId="34" xr:uid="{31388BAE-5835-4877-BAB0-A2BC7FF60455}"/>
    <cellStyle name="_Rid_30_S33_S32" xfId="38" xr:uid="{853C5485-E96D-4673-9B05-E0F4DA78EE83}"/>
    <cellStyle name="_Rid_30_S38" xfId="35" xr:uid="{A37F6369-15DE-436A-862D-B47DC0FE1816}"/>
    <cellStyle name="_Rid_30_S40_S39" xfId="36" xr:uid="{BCCBF2FC-EBFE-4ED4-A4F0-14FDE5CCF4F1}"/>
    <cellStyle name="_Rid_31_S16_S15" xfId="43" xr:uid="{B305FA51-33FE-4F77-9B6F-3DD539C6E2E7}"/>
    <cellStyle name="_Rid_31_S18_S17" xfId="45" xr:uid="{2B34182D-ACEA-449F-9E1F-FC937F65EB2A}"/>
    <cellStyle name="_Rid_31_S5" xfId="41" xr:uid="{7D1F969B-9362-4B30-AF9F-5AD03598260C}"/>
    <cellStyle name="_Rid_31_S6" xfId="42" xr:uid="{6CE6B2FD-1498-413D-9396-9E97E451A163}"/>
    <cellStyle name="_Rid_31_S7" xfId="44" xr:uid="{09FED417-E72D-4E4F-B6F1-C1408EB0AE6D}"/>
    <cellStyle name="_Rid_32_S11_S10" xfId="140" xr:uid="{1EB4FDC5-B84B-4BD0-B44F-4F736538AFB6}"/>
    <cellStyle name="_Rid_32_S13_S12" xfId="142" xr:uid="{B7FCCD61-199A-4E72-8352-9BFFCED59DDC}"/>
    <cellStyle name="_Rid_32_S16" xfId="141" xr:uid="{E48715A0-7CCA-4356-BF8B-7F37841AEF7E}"/>
    <cellStyle name="_Rid_32_S25" xfId="48" xr:uid="{BC5A45DA-29B3-473B-B0FA-640FB0006CF4}"/>
    <cellStyle name="_Rid_32_S26" xfId="49" xr:uid="{43668426-F942-4D66-B38D-5E9D3C4E026E}"/>
    <cellStyle name="_Rid_32_S27" xfId="53" xr:uid="{C2714739-3D8D-409E-907A-F00C660B52FA}"/>
    <cellStyle name="_Rid_32_S36_S35" xfId="50" xr:uid="{199F4A79-F661-4107-93E6-3533A79E327A}"/>
    <cellStyle name="_Rid_32_S38_S37" xfId="54" xr:uid="{ED630E25-4F9A-4AA9-BC16-BB55844A5D2E}"/>
    <cellStyle name="_Rid_32_S4" xfId="138" xr:uid="{639EFFAD-5649-4CD5-B921-8D8792898550}"/>
    <cellStyle name="_Rid_32_S43" xfId="51" xr:uid="{84FCAD48-96F1-4238-B5CE-483132006DF2}"/>
    <cellStyle name="_Rid_32_S45_S44" xfId="52" xr:uid="{FC2CD72B-4334-4F4A-AFA1-E02BF242B890}"/>
    <cellStyle name="_Rid_32_S5" xfId="139" xr:uid="{3A5B240B-2641-4001-BC84-0C631EC97EA1}"/>
    <cellStyle name="_Rid_33_S19" xfId="55" xr:uid="{9A198F95-3EF6-471B-AF84-2040769D936F}"/>
    <cellStyle name="_Rid_33_S20" xfId="56" xr:uid="{C9796536-5E91-49AC-84E5-BFBCEB5F4DB5}"/>
    <cellStyle name="_Rid_33_S21" xfId="60" xr:uid="{1DE494F9-F129-4612-ADB8-F8BC44EDC179}"/>
    <cellStyle name="_Rid_33_S30_S29" xfId="57" xr:uid="{BD0A7659-C808-402F-B5C2-6C961994F2AD}"/>
    <cellStyle name="_Rid_33_S32_S31" xfId="61" xr:uid="{379F88E5-FD4F-4BA6-A394-F0EB9C54E840}"/>
    <cellStyle name="_Rid_33_S37" xfId="58" xr:uid="{76F6BF7A-E128-4675-99A3-16308FEAFF2E}"/>
    <cellStyle name="_Rid_33_S39_S38" xfId="59" xr:uid="{A17F26BA-C395-450C-9B35-AEA5212A5C0C}"/>
    <cellStyle name="_Rid_34_S25" xfId="62" xr:uid="{4FC2ED66-C3F5-42AB-9A92-EF8202B61236}"/>
    <cellStyle name="_Rid_34_S26" xfId="63" xr:uid="{5C525593-7248-45D2-9967-731D8A826801}"/>
    <cellStyle name="_Rid_34_S27" xfId="67" xr:uid="{FFB6C084-F4FF-4569-BE00-40E00C34E69E}"/>
    <cellStyle name="_Rid_34_S36_S35" xfId="64" xr:uid="{12A028AA-3642-409C-9165-F34C010699F4}"/>
    <cellStyle name="_Rid_34_S38_S37" xfId="68" xr:uid="{9CB2E73C-E43E-46E3-8D80-A348A25D34BD}"/>
    <cellStyle name="_Rid_34_S43" xfId="65" xr:uid="{9A2C7AED-33BF-459F-ADBB-20C0E3642429}"/>
    <cellStyle name="_Rid_34_S45_S44" xfId="66" xr:uid="{F53673ED-684B-4F97-BA39-3BB959E490E3}"/>
    <cellStyle name="_Rid_35_S15_S14" xfId="72" xr:uid="{8B47C435-1C5E-4EA0-9F6C-08AC395523AA}"/>
    <cellStyle name="_Rid_35_S17_S16" xfId="74" xr:uid="{B5C3DB14-B2EC-4EEF-AA22-869DACE935AB}"/>
    <cellStyle name="_Rid_35_S22" xfId="73" xr:uid="{D249331F-D3F2-4B9E-B8F2-D4A7D4959125}"/>
    <cellStyle name="_Rid_35_S23" xfId="125" xr:uid="{ED30A3AF-4CC9-4569-A249-5C4A50C93F60}"/>
    <cellStyle name="_Rid_35_S24" xfId="126" xr:uid="{6057EAC4-407C-46D2-A7BD-CC3310EF5C6C}"/>
    <cellStyle name="_Rid_35_S25" xfId="130" xr:uid="{4FC52BAB-4593-4326-935D-3C313248A551}"/>
    <cellStyle name="_Rid_35_S32_S31" xfId="127" xr:uid="{F82A7F73-8709-425B-A4B4-4F1BA7A72668}"/>
    <cellStyle name="_Rid_35_S34_S33" xfId="131" xr:uid="{5DE08585-EF67-4F4E-A278-DB0637AF7A32}"/>
    <cellStyle name="_Rid_35_S37" xfId="128" xr:uid="{438C102F-0566-4F35-BD60-4A479194F571}"/>
    <cellStyle name="_Rid_35_S39_S38" xfId="129" xr:uid="{8A464663-AB33-4CA0-9D9D-100108FEDB0D}"/>
    <cellStyle name="_Rid_35_S6" xfId="70" xr:uid="{E6063318-76AD-43B5-BE0F-AD01641CEF1A}"/>
    <cellStyle name="_Rid_35_S7" xfId="71" xr:uid="{9157F344-507F-4500-86AD-92536C704ED6}"/>
    <cellStyle name="_Rid_36_S4" xfId="75" xr:uid="{B736A9A1-C07D-4BCD-9502-E1EF528CABA0}"/>
    <cellStyle name="_Rid_36_S5" xfId="76" xr:uid="{867061A8-8512-42B9-8B60-C3937073A8BE}"/>
    <cellStyle name="_Rid_36_S6" xfId="77" xr:uid="{F5DC4E21-D1AA-4D48-AFCA-47394336E166}"/>
    <cellStyle name="_Rid_37_S15_S14" xfId="80" xr:uid="{ADF72CAC-98F6-469F-870C-08D44BFCFBA1}"/>
    <cellStyle name="_Rid_37_S17_S16" xfId="82" xr:uid="{D481C989-B5D3-4A14-83EB-668E4F1F9F99}"/>
    <cellStyle name="_Rid_37_S22" xfId="81" xr:uid="{BC333D45-6EFC-41BA-B327-87EC90818D51}"/>
    <cellStyle name="_Rid_37_S6" xfId="78" xr:uid="{B851E5C3-CB8C-4F12-8FDA-438D68EC75DF}"/>
    <cellStyle name="_Rid_37_S7" xfId="79" xr:uid="{8293831D-9E8C-4F24-ADC3-E7A379688E89}"/>
    <cellStyle name="_Rid_38_S20" xfId="2" xr:uid="{F32B8817-526A-4D25-827B-FA5387D972E0}"/>
    <cellStyle name="_Rid_38_S21" xfId="3" xr:uid="{394B5226-307E-4A13-AFA8-03655D8B5503}"/>
    <cellStyle name="_Rid_38_S22" xfId="9" xr:uid="{49D6CDB0-1EF2-4B68-AB43-7A2B2829447E}"/>
    <cellStyle name="_Rid_38_S24" xfId="4" xr:uid="{58C405AF-4747-47F8-9246-7AC8902F4913}"/>
    <cellStyle name="_Rid_38_S33_S32" xfId="5" xr:uid="{6E778628-4125-4519-9D69-B60F66C23EF9}"/>
    <cellStyle name="_Rid_38_S35_S34" xfId="6" xr:uid="{1F6B4F48-F209-42AA-88C2-1D1F1A519A76}"/>
    <cellStyle name="_Rid_38_S40" xfId="7" xr:uid="{38F3557D-4309-4BB2-BD7E-493AEACBCBF7}"/>
    <cellStyle name="_Rid_38_S42_S41" xfId="8" xr:uid="{87107283-BD2B-44BB-9B25-EBA616328A9A}"/>
    <cellStyle name="_Rid_4_S21" xfId="20" xr:uid="{889EC634-C5E2-446F-B63A-15498E03B0AD}"/>
    <cellStyle name="_Rid_4_S32_S31" xfId="21" xr:uid="{1245BF58-A934-4606-9543-05B24D3458EB}"/>
    <cellStyle name="_Rid_5_S23" xfId="85" xr:uid="{887AAA1C-25C6-4E2B-A56F-FE0AD00FBFD6}"/>
    <cellStyle name="_Rid_5_S24" xfId="89" xr:uid="{D111FB22-A99A-4A1B-B6A7-77013BC5B599}"/>
    <cellStyle name="_Rid_5_S31_S30" xfId="86" xr:uid="{03F025CE-0C37-4380-B290-339DA6BEE760}"/>
    <cellStyle name="_Rid_5_S33_S32" xfId="90" xr:uid="{F9197604-CE61-4E6E-92E9-3F60BD7F1BDD}"/>
    <cellStyle name="_Rid_5_S36" xfId="87" xr:uid="{53FBE15E-37D2-4B35-83CD-1BC2A33D17E6}"/>
    <cellStyle name="_Rid_5_S38_S37" xfId="88" xr:uid="{F220EF54-0E05-4DBF-ADF9-20A3D77C6E76}"/>
    <cellStyle name="_Rid_51_S18" xfId="148" xr:uid="{AA4AD62D-FF8D-40F4-A1A1-BB591799CB17}"/>
    <cellStyle name="_Rid_51_S26_S25" xfId="149" xr:uid="{EE7C2CBC-BD60-4EF4-98E5-8841C149C931}"/>
    <cellStyle name="_Rid_6_S20" xfId="101" xr:uid="{BD4F0D29-FF1A-4CA4-9F36-B0B90FAD90D4}"/>
    <cellStyle name="_Rid_6_S22" xfId="29" xr:uid="{50B9F89A-670C-4996-858D-D0A4E11B7004}"/>
    <cellStyle name="_Rid_6_S27_S26" xfId="102" xr:uid="{AFE96807-E808-4A8C-BFC0-6468996100B7}"/>
    <cellStyle name="_Rid_6_S30" xfId="103" xr:uid="{0357CA21-E30A-4F28-ADD9-ED990DC0D825}"/>
    <cellStyle name="_Rid_6_S32_S31" xfId="104" xr:uid="{C4B8A661-FA13-49BE-BBCE-557EF89BAAF5}"/>
    <cellStyle name="_Rid_6_S33_S32" xfId="30" xr:uid="{18ABAF69-1A09-486F-B239-42CE6770CAA1}"/>
    <cellStyle name="_Rid_6_S37" xfId="105" xr:uid="{46F64E56-FD1B-4638-9AD3-E98CCF3F8EA0}"/>
    <cellStyle name="_Rid_6_S39_S38" xfId="106" xr:uid="{1EBBBC74-5138-45CE-9535-24C127B88025}"/>
    <cellStyle name="_Rid_63_S11_S10" xfId="145" xr:uid="{BC0F4B4F-44B6-4DB2-BADA-E9849B66D7D3}"/>
    <cellStyle name="_Rid_63_S13_S12" xfId="147" xr:uid="{1A5E5D3C-944D-4FF4-A764-BA074DEA0D57}"/>
    <cellStyle name="_Rid_63_S4" xfId="143" xr:uid="{8D9EE86A-05A1-4325-B20A-CD9672C750EF}"/>
    <cellStyle name="_Rid_63_S5" xfId="144" xr:uid="{DBF3FB45-5FAA-4A01-841A-60FF3358FE66}"/>
    <cellStyle name="_Rid_63_S6" xfId="146" xr:uid="{6F0741A2-A80D-4352-B825-AC39B889D5CC}"/>
    <cellStyle name="_Rid_67_S5" xfId="134" xr:uid="{69AE4DB8-1E7F-42B7-BB67-9C04EE22456F}"/>
    <cellStyle name="_Rid_67_S6" xfId="135" xr:uid="{15F4179E-0E4E-4803-9BC2-CA3C55594BB9}"/>
    <cellStyle name="_Rid_68_S5" xfId="136" xr:uid="{4D418F33-CCF6-4B4B-BB3B-33B139201B5F}"/>
    <cellStyle name="_Rid_68_S6" xfId="137" xr:uid="{C51AAB6D-044C-4ACA-89C7-302DC6D82781}"/>
    <cellStyle name="_Rid_7_S20" xfId="108" xr:uid="{49E4A54B-6C14-48D7-B485-925803787C4A}"/>
    <cellStyle name="_Rid_7_S24" xfId="113" xr:uid="{E133838F-6BF2-4CAB-AE92-91AF93997BC1}"/>
    <cellStyle name="_Rid_7_S31_S30" xfId="109" xr:uid="{087409EB-D27A-402C-BCA8-B12BF3004C40}"/>
    <cellStyle name="_Rid_7_S33_S32" xfId="114" xr:uid="{B88E2885-3C11-4F58-BF01-2F56F1792DE4}"/>
    <cellStyle name="_Rid_7_S36" xfId="110" xr:uid="{4AFEB3BD-F7DE-4E8E-ABD4-9412834FB450}"/>
    <cellStyle name="_Rid_7_S38_S37" xfId="111" xr:uid="{D211D082-9339-4162-9705-F85153B3500A}"/>
    <cellStyle name="_Rid_9_S12_S11" xfId="118" xr:uid="{C54F5B3B-0705-4F2B-826F-06CB6AD62C58}"/>
    <cellStyle name="_Rid_9_S14_S13" xfId="120" xr:uid="{568C2D87-0186-42B9-AB54-90ACE7FD86BA}"/>
    <cellStyle name="_Rid_9_S3" xfId="116" xr:uid="{9DC5CE88-654F-4DE0-9F72-5FDB620989E5}"/>
    <cellStyle name="_Rid_9_S4" xfId="117" xr:uid="{681B7A2A-503D-4B38-BE3A-0C17066473D7}"/>
    <cellStyle name="_Rid_9_S5" xfId="119" xr:uid="{4CA409FD-7F44-4354-B8DB-D825CD788F7E}"/>
    <cellStyle name="Normal" xfId="0" builtinId="0"/>
    <cellStyle name="Normal 2" xfId="1" xr:uid="{498A6B24-9DA7-476B-B38F-F8CC1A749F57}"/>
    <cellStyle name="Normal 3" xfId="69" xr:uid="{AD6B42B1-31E8-46BE-971D-C88414CBA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8042718.2421999983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7975206.5958000049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B-41A1-B8C0-166756F1F130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17489481.050000004</c:v>
                </c:pt>
                <c:pt idx="3">
                  <c:v>10611071.790000003</c:v>
                </c:pt>
                <c:pt idx="4">
                  <c:v>9874501.5300000012</c:v>
                </c:pt>
                <c:pt idx="5">
                  <c:v>20198914.179999996</c:v>
                </c:pt>
                <c:pt idx="6">
                  <c:v>36717607.019999996</c:v>
                </c:pt>
                <c:pt idx="7">
                  <c:v>31809956.949999996</c:v>
                </c:pt>
                <c:pt idx="8">
                  <c:v>31579954.000000004</c:v>
                </c:pt>
                <c:pt idx="9">
                  <c:v>26308905.32</c:v>
                </c:pt>
                <c:pt idx="10">
                  <c:v>21843372.060000002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B-41A1-B8C0-166756F1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[Kootha]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4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30-4C0A-9671-893C4C9EBCA0}"/>
            </c:ext>
          </c:extLst>
        </c:ser>
        <c:ser>
          <c:idx val="5"/>
          <c:order val="1"/>
          <c:spPr>
            <a:solidFill>
              <a:schemeClr val="bg1"/>
            </a:solidFill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30-4C0A-9671-893C4C9EBCA0}"/>
            </c:ext>
          </c:extLst>
        </c:ser>
        <c:ser>
          <c:idx val="6"/>
          <c:order val="2"/>
          <c:tx>
            <c:v>Forecast</c:v>
          </c:tx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30-4C0A-9671-893C4C9EBCA0}"/>
            </c:ext>
          </c:extLst>
        </c:ser>
        <c:ser>
          <c:idx val="7"/>
          <c:order val="3"/>
          <c:tx>
            <c:v>Actuals</c:v>
          </c:tx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30-4C0A-9671-893C4C9EBCA0}"/>
            </c:ext>
          </c:extLst>
        </c:ser>
        <c:ser>
          <c:idx val="0"/>
          <c:order val="4"/>
          <c:tx>
            <c:v/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0-4C0A-9671-893C4C9EBCA0}"/>
            </c:ext>
          </c:extLst>
        </c:ser>
        <c:ser>
          <c:idx val="1"/>
          <c:order val="5"/>
          <c:tx>
            <c:v/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0-4C0A-9671-893C4C9E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30-4C0A-9671-893C4C9EBCA0}"/>
            </c:ext>
          </c:extLst>
        </c:ser>
        <c:ser>
          <c:idx val="3"/>
          <c:order val="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30-4C0A-9671-893C4C9E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[Jukit]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4"/>
          <c:order val="0"/>
          <c:spPr>
            <a:ln w="25400">
              <a:noFill/>
            </a:ln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6-489B-96E1-8D110ABD03E8}"/>
            </c:ext>
          </c:extLst>
        </c:ser>
        <c:ser>
          <c:idx val="5"/>
          <c:order val="1"/>
          <c:spPr>
            <a:solidFill>
              <a:schemeClr val="bg1"/>
            </a:solidFill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6-489B-96E1-8D110ABD03E8}"/>
            </c:ext>
          </c:extLst>
        </c:ser>
        <c:ser>
          <c:idx val="6"/>
          <c:order val="2"/>
          <c:spPr>
            <a:ln w="25400">
              <a:noFill/>
            </a:ln>
          </c:spPr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6-489B-96E1-8D110ABD03E8}"/>
            </c:ext>
          </c:extLst>
        </c:ser>
        <c:ser>
          <c:idx val="7"/>
          <c:order val="3"/>
          <c:spPr>
            <a:ln w="25400">
              <a:noFill/>
            </a:ln>
          </c:spPr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6-489B-96E1-8D110ABD03E8}"/>
            </c:ext>
          </c:extLst>
        </c:ser>
        <c:ser>
          <c:idx val="0"/>
          <c:order val="4"/>
          <c:tx>
            <c:v/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6-489B-96E1-8D110ABD03E8}"/>
            </c:ext>
          </c:extLst>
        </c:ser>
        <c:ser>
          <c:idx val="1"/>
          <c:order val="5"/>
          <c:tx>
            <c:v/>
          </c:tx>
          <c:spPr>
            <a:solidFill>
              <a:schemeClr val="bg1"/>
            </a:solidFill>
            <a:ln w="25400">
              <a:noFill/>
            </a:ln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76-489B-96E1-8D110ABD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6"/>
          <c:marker>
            <c:symbol val="none"/>
          </c:marker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76-489B-96E1-8D110ABD03E8}"/>
            </c:ext>
          </c:extLst>
        </c:ser>
        <c:ser>
          <c:idx val="3"/>
          <c:order val="7"/>
          <c:marker>
            <c:symbol val="none"/>
          </c:marker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76-489B-96E1-8D110ABD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  <c:max val="40"/>
          <c:min val="15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[Surjek]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ysClr val="window" lastClr="FFFFFF">
                <a:lumMod val="75000"/>
              </a:sysClr>
            </a:solidFill>
            <a:ln w="25400"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4-48C0-81C7-EECA7937DDD9}"/>
            </c:ext>
          </c:extLst>
        </c:ser>
        <c:ser>
          <c:idx val="1"/>
          <c:order val="1"/>
          <c:tx>
            <c:v/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56.526066998153524</c:v>
                </c:pt>
                <c:pt idx="1">
                  <c:v>59.786317244665987</c:v>
                </c:pt>
                <c:pt idx="2">
                  <c:v>61.741361686022834</c:v>
                </c:pt>
                <c:pt idx="3">
                  <c:v>61.8939116664381</c:v>
                </c:pt>
                <c:pt idx="4">
                  <c:v>66.869565278995296</c:v>
                </c:pt>
                <c:pt idx="5">
                  <c:v>62.907686360525837</c:v>
                </c:pt>
                <c:pt idx="6">
                  <c:v>58.763700941412374</c:v>
                </c:pt>
                <c:pt idx="7">
                  <c:v>55.843292318827487</c:v>
                </c:pt>
                <c:pt idx="8">
                  <c:v>51.630271648202196</c:v>
                </c:pt>
                <c:pt idx="9">
                  <c:v>50.220539226744002</c:v>
                </c:pt>
                <c:pt idx="10">
                  <c:v>49.612471853989547</c:v>
                </c:pt>
                <c:pt idx="11">
                  <c:v>47.253451302705884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4-48C0-81C7-EECA7937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4-48C0-81C7-EECA7937DD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56.526066998153524</c:v>
                </c:pt>
                <c:pt idx="1">
                  <c:v>59.786317244665987</c:v>
                </c:pt>
                <c:pt idx="2">
                  <c:v>61.741361686022834</c:v>
                </c:pt>
                <c:pt idx="3">
                  <c:v>61.8939116664381</c:v>
                </c:pt>
                <c:pt idx="4">
                  <c:v>66.869565278995296</c:v>
                </c:pt>
                <c:pt idx="5">
                  <c:v>62.907686360525837</c:v>
                </c:pt>
                <c:pt idx="6">
                  <c:v>58.763700941412374</c:v>
                </c:pt>
                <c:pt idx="7">
                  <c:v>55.843292318827487</c:v>
                </c:pt>
                <c:pt idx="8">
                  <c:v>51.630271648202196</c:v>
                </c:pt>
                <c:pt idx="9">
                  <c:v>50.220539226744002</c:v>
                </c:pt>
                <c:pt idx="10">
                  <c:v>49.612471853989547</c:v>
                </c:pt>
                <c:pt idx="11">
                  <c:v>47.253451302705884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4-48C0-81C7-EECA7937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$/ML</a:t>
            </a:r>
            <a:r>
              <a:rPr lang="en-AU" baseline="0"/>
              <a:t> versus Market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'Pseudo Cost Curve'!$B$15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939501779359428E-2"/>
                  <c:y val="-0.14600550964187328"/>
                </c:manualLayout>
              </c:layout>
              <c:numFmt formatCode="&quot;$&quot;0.0\ &quot;M/L&quot;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Curve'!$B$16:$B$26</c:f>
              <c:numCache>
                <c:formatCode>"$"#,##0.00;[Red]\-"$"#,##0.00</c:formatCode>
                <c:ptCount val="11"/>
                <c:pt idx="0">
                  <c:v>38.5209934230272</c:v>
                </c:pt>
                <c:pt idx="1">
                  <c:v>38.5209934230272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FD8-B79F-A35B861F3306}"/>
            </c:ext>
          </c:extLst>
        </c:ser>
        <c:ser>
          <c:idx val="2"/>
          <c:order val="1"/>
          <c:tx>
            <c:strRef>
              <c:f>'Pseudo Cost Curve'!$C$15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40-4FD8-B79F-A35B861F3306}"/>
                </c:ext>
              </c:extLst>
            </c:dLbl>
            <c:dLbl>
              <c:idx val="3"/>
              <c:layout>
                <c:manualLayout>
                  <c:x val="5.4528339662460054E-2"/>
                  <c:y val="-0.19167886669952089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D40-4FD8-B79F-A35B861F3306}"/>
                </c:ext>
              </c:extLst>
            </c:dLbl>
            <c:numFmt formatCode="&quot;$&quot;0.0\ &quot;M/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.00;[Red]\-&quot;$&quot;#,##0.00">
                  <c:v>56.152550267502647</c:v>
                </c:pt>
                <c:pt idx="4" formatCode="&quot;$&quot;#,##0.00;[Red]\-&quot;$&quot;#,##0.00">
                  <c:v>56.152550267502647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0-4FD8-B79F-A35B861F3306}"/>
            </c:ext>
          </c:extLst>
        </c:ser>
        <c:ser>
          <c:idx val="3"/>
          <c:order val="2"/>
          <c:tx>
            <c:strRef>
              <c:f>'Pseudo Cost Curve'!$D$15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D40-4FD8-B79F-A35B861F3306}"/>
                </c:ext>
              </c:extLst>
            </c:dLbl>
            <c:dLbl>
              <c:idx val="6"/>
              <c:layout>
                <c:manualLayout>
                  <c:x val="8.890449897082367E-2"/>
                  <c:y val="-0.36511471550059738"/>
                </c:manualLayout>
              </c:layout>
              <c:numFmt formatCode="&quot;$&quot;#,##0.00_);[Red]\(&quot;$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.00;[Red]\-&quot;$&quot;#,##0.00">
                  <c:v>115.33362993631063</c:v>
                </c:pt>
                <c:pt idx="7" formatCode="&quot;$&quot;#,##0.00;[Red]\-&quot;$&quot;#,##0.00">
                  <c:v>115.33362993631063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0-4FD8-B79F-A35B861F3306}"/>
            </c:ext>
          </c:extLst>
        </c:ser>
        <c:ser>
          <c:idx val="4"/>
          <c:order val="3"/>
          <c:tx>
            <c:strRef>
              <c:f>'Pseudo Cost Curve'!$E$15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D40-4FD8-B79F-A35B861F3306}"/>
                </c:ext>
              </c:extLst>
            </c:dLbl>
            <c:dLbl>
              <c:idx val="9"/>
              <c:layout>
                <c:manualLayout>
                  <c:x val="0.21945437318260538"/>
                  <c:y val="-0.2500994807363952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;[Red]\-&quot;$&quot;#,##0.00">
                  <c:v>71.67517138959883</c:v>
                </c:pt>
                <c:pt idx="10" formatCode="&quot;$&quot;#,##0.00;[Red]\-&quot;$&quot;#,##0.00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areaChart>
      <c:lineChart>
        <c:grouping val="standard"/>
        <c:varyColors val="0"/>
        <c:ser>
          <c:idx val="0"/>
          <c:order val="4"/>
          <c:tx>
            <c:v>Market Price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'Pseudo Cost Curve'!$F$16:$F$26</c:f>
              <c:numCache>
                <c:formatCode>0.00</c:formatCode>
                <c:ptCount val="11"/>
                <c:pt idx="0">
                  <c:v>53.981996650474073</c:v>
                </c:pt>
                <c:pt idx="1">
                  <c:v>53.981996650474073</c:v>
                </c:pt>
                <c:pt idx="2">
                  <c:v>53.981996650474073</c:v>
                </c:pt>
                <c:pt idx="3">
                  <c:v>53.981996650474073</c:v>
                </c:pt>
                <c:pt idx="4">
                  <c:v>53.981996650474073</c:v>
                </c:pt>
                <c:pt idx="5">
                  <c:v>53.981996650474073</c:v>
                </c:pt>
                <c:pt idx="6">
                  <c:v>53.981996650474073</c:v>
                </c:pt>
                <c:pt idx="7">
                  <c:v>53.981996650474073</c:v>
                </c:pt>
                <c:pt idx="8">
                  <c:v>53.981996650474073</c:v>
                </c:pt>
                <c:pt idx="9">
                  <c:v>53.981996650474073</c:v>
                </c:pt>
                <c:pt idx="10">
                  <c:v>53.981996650474073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8272"/>
        <c:axId val="448229256"/>
      </c:lineChart>
      <c:dateAx>
        <c:axId val="70908533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low"/>
        <c:crossAx val="709091240"/>
        <c:crosses val="autoZero"/>
        <c:auto val="0"/>
        <c:lblOffset val="100"/>
        <c:baseTimeUnit val="days"/>
      </c:dateAx>
      <c:valAx>
        <c:axId val="70909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$/ML</a:t>
                </a:r>
                <a:r>
                  <a:rPr lang="en-AU" b="1" baseline="0"/>
                  <a:t> (Cost to Produce)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336"/>
        <c:crosses val="autoZero"/>
        <c:crossBetween val="midCat"/>
      </c:valAx>
      <c:valAx>
        <c:axId val="448229256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Market Price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272"/>
        <c:crosses val="max"/>
        <c:crossBetween val="between"/>
      </c:valAx>
      <c:catAx>
        <c:axId val="44822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2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8042718.2421999983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7975206.5958000049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4E7E-877B-5F120662E84D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17489481.050000004</c:v>
                </c:pt>
                <c:pt idx="3">
                  <c:v>10611071.790000003</c:v>
                </c:pt>
                <c:pt idx="4">
                  <c:v>9874501.5300000012</c:v>
                </c:pt>
                <c:pt idx="5">
                  <c:v>20198914.179999996</c:v>
                </c:pt>
                <c:pt idx="6">
                  <c:v>36717607.019999996</c:v>
                </c:pt>
                <c:pt idx="7">
                  <c:v>31809956.949999996</c:v>
                </c:pt>
                <c:pt idx="8">
                  <c:v>31579954.000000004</c:v>
                </c:pt>
                <c:pt idx="9">
                  <c:v>26308905.32</c:v>
                </c:pt>
                <c:pt idx="10">
                  <c:v>21843372.060000002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4E7E-877B-5F120662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[Kootha]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EBIT!$C$15:$N$15</c:f>
              <c:numCache>
                <c:formatCode>"$"#,##0.00;[Red]\-"$"#,##0.00</c:formatCode>
                <c:ptCount val="12"/>
                <c:pt idx="0">
                  <c:v>4228021.1809</c:v>
                </c:pt>
                <c:pt idx="1">
                  <c:v>1651386.1389999995</c:v>
                </c:pt>
                <c:pt idx="2">
                  <c:v>-654050.93999999948</c:v>
                </c:pt>
                <c:pt idx="3">
                  <c:v>-577841.2324000001</c:v>
                </c:pt>
                <c:pt idx="4">
                  <c:v>2305592.0050000008</c:v>
                </c:pt>
                <c:pt idx="5">
                  <c:v>994598.77200000081</c:v>
                </c:pt>
                <c:pt idx="6">
                  <c:v>-7152756.4071999993</c:v>
                </c:pt>
                <c:pt idx="7">
                  <c:v>-8205839.2517999997</c:v>
                </c:pt>
                <c:pt idx="8">
                  <c:v>-8074757.6042999988</c:v>
                </c:pt>
                <c:pt idx="9">
                  <c:v>-5675379.7800000003</c:v>
                </c:pt>
                <c:pt idx="10">
                  <c:v>1103448.3574999999</c:v>
                </c:pt>
                <c:pt idx="11">
                  <c:v>719986.9525000006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C36-884C-A382459A23BA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EBIT!$C$46:$N$46</c:f>
              <c:numCache>
                <c:formatCode>"$"#,##0.00;[Red]\-"$"#,##0.00</c:formatCode>
                <c:ptCount val="12"/>
                <c:pt idx="0">
                  <c:v>5050444.6000000108</c:v>
                </c:pt>
                <c:pt idx="1">
                  <c:v>3458379.4399999995</c:v>
                </c:pt>
                <c:pt idx="2">
                  <c:v>3839682.26000001</c:v>
                </c:pt>
                <c:pt idx="3">
                  <c:v>3976825.3</c:v>
                </c:pt>
                <c:pt idx="4">
                  <c:v>4293385.9399999995</c:v>
                </c:pt>
                <c:pt idx="5">
                  <c:v>4234069.25</c:v>
                </c:pt>
                <c:pt idx="6">
                  <c:v>6841506.4900000002</c:v>
                </c:pt>
                <c:pt idx="7">
                  <c:v>6231843.8199999994</c:v>
                </c:pt>
                <c:pt idx="8">
                  <c:v>6794153.2699999996</c:v>
                </c:pt>
                <c:pt idx="9">
                  <c:v>3978411.3600000008</c:v>
                </c:pt>
                <c:pt idx="10">
                  <c:v>3834317.4299999997</c:v>
                </c:pt>
                <c:pt idx="11">
                  <c:v>2995697.51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4-4C36-884C-A382459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[Surjek]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EBIT!$C$22:$N$22</c:f>
              <c:numCache>
                <c:formatCode>"$"#,##0.00;[Red]\-"$"#,##0.00</c:formatCode>
                <c:ptCount val="12"/>
                <c:pt idx="0">
                  <c:v>3141174.3791000023</c:v>
                </c:pt>
                <c:pt idx="1">
                  <c:v>-411380.49259999953</c:v>
                </c:pt>
                <c:pt idx="2">
                  <c:v>-4153625.9817999993</c:v>
                </c:pt>
                <c:pt idx="3">
                  <c:v>-7748948.2208000012</c:v>
                </c:pt>
                <c:pt idx="4">
                  <c:v>-8158070.1624999996</c:v>
                </c:pt>
                <c:pt idx="5">
                  <c:v>-11638448.799199997</c:v>
                </c:pt>
                <c:pt idx="6">
                  <c:v>-18290488.150399998</c:v>
                </c:pt>
                <c:pt idx="7">
                  <c:v>-20130363.088499993</c:v>
                </c:pt>
                <c:pt idx="8">
                  <c:v>-23738498.008500002</c:v>
                </c:pt>
                <c:pt idx="9">
                  <c:v>-15760070.080799999</c:v>
                </c:pt>
                <c:pt idx="10">
                  <c:v>-2715691.0839000009</c:v>
                </c:pt>
                <c:pt idx="11">
                  <c:v>-3735222.4316999987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046-A675-33438019AED6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EBIT!$C$53:$N$53</c:f>
              <c:numCache>
                <c:formatCode>"$"#,##0.00;[Red]\-"$"#,##0.00</c:formatCode>
                <c:ptCount val="12"/>
                <c:pt idx="0">
                  <c:v>7742660.6999999993</c:v>
                </c:pt>
                <c:pt idx="1">
                  <c:v>2519270.9800000004</c:v>
                </c:pt>
                <c:pt idx="2">
                  <c:v>4398768.1500000004</c:v>
                </c:pt>
                <c:pt idx="3">
                  <c:v>-936486.46000000462</c:v>
                </c:pt>
                <c:pt idx="4">
                  <c:v>-4189838.0399999972</c:v>
                </c:pt>
                <c:pt idx="5">
                  <c:v>6961395.5299999993</c:v>
                </c:pt>
                <c:pt idx="6">
                  <c:v>15744101.199999999</c:v>
                </c:pt>
                <c:pt idx="7">
                  <c:v>11542767.529999999</c:v>
                </c:pt>
                <c:pt idx="8">
                  <c:v>12038812.320000002</c:v>
                </c:pt>
                <c:pt idx="9">
                  <c:v>7328573.2000000011</c:v>
                </c:pt>
                <c:pt idx="10">
                  <c:v>3787717.8600000013</c:v>
                </c:pt>
                <c:pt idx="11">
                  <c:v>11333971.74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A-4046-A675-33438019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[Jutik]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EBIT!$C$29:$N$29</c:f>
              <c:numCache>
                <c:formatCode>"$"#,##0.00;[Red]\-"$"#,##0.00</c:formatCode>
                <c:ptCount val="12"/>
                <c:pt idx="0">
                  <c:v>10799544.260600001</c:v>
                </c:pt>
                <c:pt idx="1">
                  <c:v>10348580.953000002</c:v>
                </c:pt>
                <c:pt idx="2">
                  <c:v>12850395.164000001</c:v>
                </c:pt>
                <c:pt idx="3">
                  <c:v>12889584.064000001</c:v>
                </c:pt>
                <c:pt idx="4">
                  <c:v>10045142.189999998</c:v>
                </c:pt>
                <c:pt idx="5">
                  <c:v>13913002.719199998</c:v>
                </c:pt>
                <c:pt idx="6">
                  <c:v>12914552.819199998</c:v>
                </c:pt>
                <c:pt idx="7">
                  <c:v>12508249.341199998</c:v>
                </c:pt>
                <c:pt idx="8">
                  <c:v>14322662.7861</c:v>
                </c:pt>
                <c:pt idx="9">
                  <c:v>10026023.580000002</c:v>
                </c:pt>
                <c:pt idx="10">
                  <c:v>10325010.149999999</c:v>
                </c:pt>
                <c:pt idx="11">
                  <c:v>10990442.074999999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697-A815-0CA2D9F91642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EBIT!$C$60:$N$60</c:f>
              <c:numCache>
                <c:formatCode>"$"#,##0.00;[Red]\-"$"#,##0.00</c:formatCode>
                <c:ptCount val="12"/>
                <c:pt idx="0">
                  <c:v>9540867.7800000012</c:v>
                </c:pt>
                <c:pt idx="1">
                  <c:v>12148510.460000001</c:v>
                </c:pt>
                <c:pt idx="2">
                  <c:v>9292017.379999999</c:v>
                </c:pt>
                <c:pt idx="3">
                  <c:v>7961729.160000002</c:v>
                </c:pt>
                <c:pt idx="4">
                  <c:v>10048484.280000001</c:v>
                </c:pt>
                <c:pt idx="5">
                  <c:v>9229991.6099999994</c:v>
                </c:pt>
                <c:pt idx="6">
                  <c:v>14341629.849999998</c:v>
                </c:pt>
                <c:pt idx="7">
                  <c:v>14076053.039999999</c:v>
                </c:pt>
                <c:pt idx="8">
                  <c:v>13128407.379999999</c:v>
                </c:pt>
                <c:pt idx="9">
                  <c:v>15183280.52</c:v>
                </c:pt>
                <c:pt idx="10">
                  <c:v>14424786.729999999</c:v>
                </c:pt>
                <c:pt idx="11">
                  <c:v>13312411.609999999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697-A815-0CA2D9F9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[Overall]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8D9-A5E0-70926C0E2855}"/>
            </c:ext>
          </c:extLst>
        </c:ser>
        <c:ser>
          <c:idx val="1"/>
          <c:order val="1"/>
          <c:tx>
            <c:v/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1-48D9-A5E0-70926C0E2855}"/>
            </c:ext>
          </c:extLst>
        </c:ser>
        <c:ser>
          <c:idx val="3"/>
          <c:order val="3"/>
          <c:tx>
            <c:v>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Rolling Year-to-Date Cost to Produce Kootha per MegaLitre ($/Mega-Litre) Actual 2013-Jul to 2014-Jun Versus 2014-2015 Forecast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10E-A760-3C2608391825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10E-A760-3C260839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Surjek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Surjek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16D-A1FF-9AACF5D4973F}"/>
            </c:ext>
          </c:extLst>
        </c:ser>
        <c:ser>
          <c:idx val="1"/>
          <c:order val="1"/>
          <c:tx>
            <c:v>Surjek 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56.526066998153524</c:v>
                </c:pt>
                <c:pt idx="1">
                  <c:v>59.786317244665987</c:v>
                </c:pt>
                <c:pt idx="2">
                  <c:v>61.741361686022834</c:v>
                </c:pt>
                <c:pt idx="3">
                  <c:v>61.8939116664381</c:v>
                </c:pt>
                <c:pt idx="4">
                  <c:v>66.869565278995296</c:v>
                </c:pt>
                <c:pt idx="5">
                  <c:v>62.907686360525837</c:v>
                </c:pt>
                <c:pt idx="6">
                  <c:v>58.763700941412374</c:v>
                </c:pt>
                <c:pt idx="7">
                  <c:v>55.843292318827487</c:v>
                </c:pt>
                <c:pt idx="8">
                  <c:v>51.630271648202196</c:v>
                </c:pt>
                <c:pt idx="9">
                  <c:v>50.220539226744002</c:v>
                </c:pt>
                <c:pt idx="10">
                  <c:v>49.612471853989547</c:v>
                </c:pt>
                <c:pt idx="11">
                  <c:v>47.253451302705884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16D-A1FF-9AACF5D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Jutik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Jutik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7-491E-8D21-6D667B5D7D23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7-491E-8D21-6D667B5D7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37527</xdr:rowOff>
    </xdr:from>
    <xdr:to>
      <xdr:col>13</xdr:col>
      <xdr:colOff>221181</xdr:colOff>
      <xdr:row>77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B3264-93E9-4EA5-AC59-215E245C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13</xdr:col>
      <xdr:colOff>221181</xdr:colOff>
      <xdr:row>95</xdr:row>
      <xdr:rowOff>133708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FDB93-8154-4B01-AB5F-C25C1590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9703</xdr:colOff>
      <xdr:row>79</xdr:row>
      <xdr:rowOff>9704</xdr:rowOff>
    </xdr:from>
    <xdr:to>
      <xdr:col>13</xdr:col>
      <xdr:colOff>230884</xdr:colOff>
      <xdr:row>95</xdr:row>
      <xdr:rowOff>143412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2AFF8-474D-4C3B-8C9B-A4B64DF5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178371</xdr:rowOff>
    </xdr:from>
    <xdr:to>
      <xdr:col>13</xdr:col>
      <xdr:colOff>221181</xdr:colOff>
      <xdr:row>113</xdr:row>
      <xdr:rowOff>126573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3A3D9-F465-4CC3-88E0-E93F3351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13</xdr:col>
      <xdr:colOff>221181</xdr:colOff>
      <xdr:row>131</xdr:row>
      <xdr:rowOff>133708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FB0BF-1EAB-401B-83CC-B43A1AB9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66</xdr:row>
      <xdr:rowOff>0</xdr:rowOff>
    </xdr:from>
    <xdr:to>
      <xdr:col>5</xdr:col>
      <xdr:colOff>336549</xdr:colOff>
      <xdr:row>88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6C233-E12D-4A7E-8357-43E0112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292100</xdr:colOff>
      <xdr:row>109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A417A-DBA8-41EE-96C0-B31F9B16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5</xdr:col>
      <xdr:colOff>292100</xdr:colOff>
      <xdr:row>129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F5A48-231E-48EE-9393-EC941598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5</xdr:col>
      <xdr:colOff>292100</xdr:colOff>
      <xdr:row>149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571A8-6CCA-4E7E-9FA2-EEBCFCA1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952499</xdr:colOff>
      <xdr:row>90</xdr:row>
      <xdr:rowOff>1</xdr:rowOff>
    </xdr:from>
    <xdr:to>
      <xdr:col>13</xdr:col>
      <xdr:colOff>680357</xdr:colOff>
      <xdr:row>108</xdr:row>
      <xdr:rowOff>24741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6B433C-E732-41A2-B178-442E0F37A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766948</xdr:colOff>
      <xdr:row>130</xdr:row>
      <xdr:rowOff>61851</xdr:rowOff>
    </xdr:from>
    <xdr:to>
      <xdr:col>13</xdr:col>
      <xdr:colOff>494806</xdr:colOff>
      <xdr:row>148</xdr:row>
      <xdr:rowOff>86591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B3640-5677-4804-8E6D-FDC7D458F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989609</xdr:colOff>
      <xdr:row>110</xdr:row>
      <xdr:rowOff>123702</xdr:rowOff>
    </xdr:from>
    <xdr:to>
      <xdr:col>13</xdr:col>
      <xdr:colOff>989609</xdr:colOff>
      <xdr:row>128</xdr:row>
      <xdr:rowOff>74221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0FC374-4470-4892-869A-2CA0EBE22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361950</xdr:colOff>
      <xdr:row>51</xdr:row>
      <xdr:rowOff>60096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3E6DE-7C1D-4205-A01C-0BDC6AB8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ngning/Desktop/weeks6%20spring%20board/SW%20Corp%20Student%20Facing%20Complete%20Revision%201112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64683739_2014_Water_Market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BEFORE STARTING"/>
      <sheetName val="Definitions"/>
      <sheetName val="CC Actuals"/>
      <sheetName val="Financial ACTUALS"/>
      <sheetName val="Variance Analysis"/>
      <sheetName val=" Figure"/>
      <sheetName val="Cost to Produce"/>
      <sheetName val="EBIT"/>
      <sheetName val="CC BUDGET"/>
      <sheetName val="Financial BUDGET"/>
      <sheetName val="Water Production Actuals"/>
      <sheetName val="Water Production 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C8">
            <v>3355241.0299999896</v>
          </cell>
          <cell r="D8">
            <v>4635971.09</v>
          </cell>
          <cell r="E8">
            <v>3629534.96999999</v>
          </cell>
          <cell r="F8">
            <v>3445023.51</v>
          </cell>
          <cell r="G8">
            <v>3537886.1</v>
          </cell>
          <cell r="H8">
            <v>3402717.4</v>
          </cell>
          <cell r="I8">
            <v>4274662.879999999</v>
          </cell>
          <cell r="J8">
            <v>3598813.38</v>
          </cell>
          <cell r="K8">
            <v>3590616.16</v>
          </cell>
          <cell r="L8">
            <v>3598415.73</v>
          </cell>
          <cell r="M8">
            <v>3821108.75</v>
          </cell>
          <cell r="N8">
            <v>4356345.83</v>
          </cell>
        </row>
        <row r="9">
          <cell r="C9">
            <v>35500.949999999997</v>
          </cell>
          <cell r="D9">
            <v>24210.95</v>
          </cell>
          <cell r="E9">
            <v>41241.32</v>
          </cell>
          <cell r="F9">
            <v>26123</v>
          </cell>
          <cell r="G9">
            <v>32233</v>
          </cell>
          <cell r="H9">
            <v>31527</v>
          </cell>
          <cell r="I9">
            <v>32471</v>
          </cell>
          <cell r="J9">
            <v>35288</v>
          </cell>
          <cell r="K9">
            <v>27349</v>
          </cell>
          <cell r="L9">
            <v>27343</v>
          </cell>
          <cell r="M9">
            <v>28172</v>
          </cell>
          <cell r="N9">
            <v>33589</v>
          </cell>
        </row>
        <row r="10">
          <cell r="C10">
            <v>19203.259999999998</v>
          </cell>
          <cell r="D10">
            <v>31298.22</v>
          </cell>
          <cell r="E10">
            <v>21242.74</v>
          </cell>
          <cell r="F10">
            <v>25800</v>
          </cell>
          <cell r="G10">
            <v>28652</v>
          </cell>
          <cell r="H10">
            <v>31034</v>
          </cell>
          <cell r="I10">
            <v>29518</v>
          </cell>
          <cell r="J10">
            <v>28654</v>
          </cell>
          <cell r="K10">
            <v>21938</v>
          </cell>
          <cell r="L10">
            <v>30933</v>
          </cell>
          <cell r="M10">
            <v>27132</v>
          </cell>
          <cell r="N10">
            <v>29759</v>
          </cell>
        </row>
        <row r="16">
          <cell r="C16">
            <v>11222748</v>
          </cell>
          <cell r="D16">
            <v>13248774.439999999</v>
          </cell>
          <cell r="E16">
            <v>13866853.98</v>
          </cell>
          <cell r="F16">
            <v>18256202.41</v>
          </cell>
          <cell r="G16">
            <v>19894168.009999998</v>
          </cell>
          <cell r="H16">
            <v>10085832.57</v>
          </cell>
          <cell r="I16">
            <v>9432376.2100000009</v>
          </cell>
          <cell r="J16">
            <v>11311550.23</v>
          </cell>
          <cell r="K16">
            <v>9967921.0499999989</v>
          </cell>
          <cell r="L16">
            <v>10941357.210000001</v>
          </cell>
          <cell r="M16">
            <v>12839656.24</v>
          </cell>
          <cell r="N16">
            <v>6549780.8499999996</v>
          </cell>
        </row>
        <row r="17">
          <cell r="C17">
            <v>686673.01</v>
          </cell>
          <cell r="D17">
            <v>867081.49</v>
          </cell>
          <cell r="E17">
            <v>6727.15</v>
          </cell>
          <cell r="F17">
            <v>401.530000000006</v>
          </cell>
          <cell r="G17">
            <v>144797.4</v>
          </cell>
          <cell r="H17">
            <v>652415.07999999996</v>
          </cell>
          <cell r="I17">
            <v>27790.66</v>
          </cell>
          <cell r="J17">
            <v>507467.89</v>
          </cell>
          <cell r="K17">
            <v>241353.12</v>
          </cell>
          <cell r="L17">
            <v>95261.1</v>
          </cell>
          <cell r="M17">
            <v>197723.18</v>
          </cell>
          <cell r="N17">
            <v>175247.34</v>
          </cell>
        </row>
        <row r="18">
          <cell r="C18">
            <v>241931.03000000003</v>
          </cell>
          <cell r="D18">
            <v>228177.66</v>
          </cell>
          <cell r="E18">
            <v>362088.43</v>
          </cell>
          <cell r="F18">
            <v>211688.28</v>
          </cell>
          <cell r="G18">
            <v>237346.23</v>
          </cell>
          <cell r="H18">
            <v>293131.57</v>
          </cell>
          <cell r="I18">
            <v>335872.34</v>
          </cell>
          <cell r="J18">
            <v>333612.56</v>
          </cell>
          <cell r="K18">
            <v>288580.33</v>
          </cell>
          <cell r="L18">
            <v>270114.8</v>
          </cell>
          <cell r="M18">
            <v>279543.5</v>
          </cell>
          <cell r="N18">
            <v>423607.52</v>
          </cell>
        </row>
        <row r="24">
          <cell r="C24">
            <v>5155467.82</v>
          </cell>
          <cell r="D24">
            <v>4107219.28</v>
          </cell>
          <cell r="E24">
            <v>5551987.3199999994</v>
          </cell>
          <cell r="F24">
            <v>4670026.4399999995</v>
          </cell>
          <cell r="G24">
            <v>3971268.39</v>
          </cell>
          <cell r="H24">
            <v>2944600.0500000003</v>
          </cell>
          <cell r="I24">
            <v>3143819.16</v>
          </cell>
          <cell r="J24">
            <v>2699686.7399999998</v>
          </cell>
          <cell r="K24">
            <v>3795500.0700000003</v>
          </cell>
          <cell r="L24">
            <v>2066688.56</v>
          </cell>
          <cell r="M24">
            <v>2668702.2799999993</v>
          </cell>
          <cell r="N24">
            <v>4761502.4300000006</v>
          </cell>
        </row>
        <row r="25">
          <cell r="C25">
            <v>125993.22</v>
          </cell>
          <cell r="D25">
            <v>75075.8</v>
          </cell>
          <cell r="E25">
            <v>44153.440000000002</v>
          </cell>
          <cell r="F25">
            <v>71345.01999999999</v>
          </cell>
          <cell r="G25">
            <v>-20479.969999999998</v>
          </cell>
          <cell r="H25">
            <v>9632.59</v>
          </cell>
          <cell r="I25">
            <v>476546.05</v>
          </cell>
          <cell r="J25">
            <v>464219.42</v>
          </cell>
          <cell r="K25">
            <v>221113.88999999998</v>
          </cell>
          <cell r="L25">
            <v>224277.79</v>
          </cell>
          <cell r="M25">
            <v>263709.95</v>
          </cell>
          <cell r="N25">
            <v>-77601.91</v>
          </cell>
        </row>
        <row r="26">
          <cell r="C26">
            <v>855.07000000000016</v>
          </cell>
          <cell r="D26">
            <v>8643.11</v>
          </cell>
          <cell r="E26">
            <v>7004.54</v>
          </cell>
          <cell r="F26">
            <v>-4277.2699999999986</v>
          </cell>
          <cell r="G26">
            <v>9314.75</v>
          </cell>
          <cell r="H26">
            <v>8194.59</v>
          </cell>
          <cell r="I26">
            <v>12985.24</v>
          </cell>
          <cell r="J26">
            <v>8327.32</v>
          </cell>
          <cell r="K26">
            <v>12745.36</v>
          </cell>
          <cell r="L26">
            <v>7073.15</v>
          </cell>
          <cell r="M26">
            <v>8678.7800000000007</v>
          </cell>
          <cell r="N26">
            <v>12419.05</v>
          </cell>
        </row>
        <row r="32">
          <cell r="C32">
            <v>19933122.77999999</v>
          </cell>
          <cell r="D32">
            <v>22503896.370000001</v>
          </cell>
          <cell r="E32">
            <v>23089363.009999994</v>
          </cell>
          <cell r="F32">
            <v>26762248.569999997</v>
          </cell>
          <cell r="G32">
            <v>27680853.150000002</v>
          </cell>
          <cell r="H32">
            <v>16659692.229999999</v>
          </cell>
          <cell r="I32">
            <v>17060488.77</v>
          </cell>
          <cell r="J32">
            <v>17650757.789999999</v>
          </cell>
          <cell r="K32">
            <v>17735456.249999996</v>
          </cell>
          <cell r="L32">
            <v>16787821.260000002</v>
          </cell>
          <cell r="M32">
            <v>19532917.23</v>
          </cell>
          <cell r="N32">
            <v>15873220.780000001</v>
          </cell>
        </row>
        <row r="33">
          <cell r="C33">
            <v>848167.17999999993</v>
          </cell>
          <cell r="D33">
            <v>966368.24</v>
          </cell>
          <cell r="E33">
            <v>92121.91</v>
          </cell>
          <cell r="F33">
            <v>97869.549999999988</v>
          </cell>
          <cell r="G33">
            <v>156550.43</v>
          </cell>
          <cell r="H33">
            <v>693574.66999999993</v>
          </cell>
          <cell r="I33">
            <v>536807.71</v>
          </cell>
          <cell r="J33">
            <v>1006975.31</v>
          </cell>
          <cell r="K33">
            <v>489816.01</v>
          </cell>
          <cell r="L33">
            <v>346881.89</v>
          </cell>
          <cell r="M33">
            <v>489605.13</v>
          </cell>
          <cell r="N33">
            <v>131234.43</v>
          </cell>
        </row>
        <row r="34">
          <cell r="C34">
            <v>261989.36000000004</v>
          </cell>
          <cell r="D34">
            <v>268118.99</v>
          </cell>
          <cell r="E34">
            <v>390335.70999999996</v>
          </cell>
          <cell r="F34">
            <v>233211.01</v>
          </cell>
          <cell r="G34">
            <v>275312.98</v>
          </cell>
          <cell r="H34">
            <v>332360.16000000003</v>
          </cell>
          <cell r="I34">
            <v>378375.58</v>
          </cell>
          <cell r="J34">
            <v>370593.88</v>
          </cell>
          <cell r="K34">
            <v>323263.69</v>
          </cell>
          <cell r="L34">
            <v>308120.95</v>
          </cell>
          <cell r="M34">
            <v>315354.28000000003</v>
          </cell>
          <cell r="N34">
            <v>465785.57</v>
          </cell>
        </row>
      </sheetData>
      <sheetData sheetId="7">
        <row r="7">
          <cell r="C7">
            <v>3355241.0299999896</v>
          </cell>
          <cell r="D7">
            <v>4635971.09</v>
          </cell>
          <cell r="E7">
            <v>3629534.96999999</v>
          </cell>
          <cell r="F7">
            <v>3445023.51</v>
          </cell>
          <cell r="G7">
            <v>3537886.1</v>
          </cell>
          <cell r="H7">
            <v>3402717.4</v>
          </cell>
          <cell r="I7">
            <v>4274662.879999999</v>
          </cell>
          <cell r="J7">
            <v>3598813.38</v>
          </cell>
          <cell r="K7">
            <v>3590616.16</v>
          </cell>
          <cell r="L7">
            <v>3598415.73</v>
          </cell>
          <cell r="M7">
            <v>3821108.75</v>
          </cell>
          <cell r="N7">
            <v>4356345.83</v>
          </cell>
        </row>
        <row r="8">
          <cell r="C8">
            <v>35500.949999999997</v>
          </cell>
          <cell r="D8">
            <v>24210.95</v>
          </cell>
          <cell r="E8">
            <v>41241.32</v>
          </cell>
          <cell r="F8">
            <v>26123</v>
          </cell>
          <cell r="G8">
            <v>32233</v>
          </cell>
          <cell r="H8">
            <v>31527</v>
          </cell>
          <cell r="I8">
            <v>32471</v>
          </cell>
          <cell r="J8">
            <v>35288</v>
          </cell>
          <cell r="K8">
            <v>27349</v>
          </cell>
          <cell r="L8">
            <v>27343</v>
          </cell>
          <cell r="M8">
            <v>28172</v>
          </cell>
          <cell r="N8">
            <v>33589</v>
          </cell>
        </row>
        <row r="9">
          <cell r="C9">
            <v>19203.259999999998</v>
          </cell>
          <cell r="D9">
            <v>31298.22</v>
          </cell>
          <cell r="E9">
            <v>21242.74</v>
          </cell>
          <cell r="F9">
            <v>25800</v>
          </cell>
          <cell r="G9">
            <v>28652</v>
          </cell>
          <cell r="H9">
            <v>31034</v>
          </cell>
          <cell r="I9">
            <v>29518</v>
          </cell>
          <cell r="J9">
            <v>28654</v>
          </cell>
          <cell r="K9">
            <v>21938</v>
          </cell>
          <cell r="L9">
            <v>30933</v>
          </cell>
          <cell r="M9">
            <v>27132</v>
          </cell>
          <cell r="N9">
            <v>29759</v>
          </cell>
        </row>
        <row r="10">
          <cell r="C10">
            <v>-8460389.8399999999</v>
          </cell>
          <cell r="D10">
            <v>-8149859.6999999993</v>
          </cell>
          <cell r="E10">
            <v>-7531701.29</v>
          </cell>
          <cell r="F10">
            <v>-7473771.8099999996</v>
          </cell>
          <cell r="G10">
            <v>-7892157.04</v>
          </cell>
          <cell r="H10">
            <v>-7699347.6500000004</v>
          </cell>
          <cell r="I10">
            <v>-11178158.369999999</v>
          </cell>
          <cell r="J10">
            <v>-9894599.1999999993</v>
          </cell>
          <cell r="K10">
            <v>-10434056.43</v>
          </cell>
          <cell r="L10">
            <v>-7635103.0900000008</v>
          </cell>
          <cell r="M10">
            <v>-7710730.1799999997</v>
          </cell>
          <cell r="N10">
            <v>-7415391.3399999999</v>
          </cell>
        </row>
        <row r="14">
          <cell r="C14">
            <v>11222748</v>
          </cell>
          <cell r="D14">
            <v>13248774.439999999</v>
          </cell>
          <cell r="E14">
            <v>13866853.98</v>
          </cell>
          <cell r="F14">
            <v>18256202.41</v>
          </cell>
          <cell r="G14">
            <v>19894168.009999998</v>
          </cell>
          <cell r="H14">
            <v>10085832.57</v>
          </cell>
          <cell r="I14">
            <v>9432376.2100000009</v>
          </cell>
          <cell r="J14">
            <v>11311550.23</v>
          </cell>
          <cell r="K14">
            <v>9967921.0499999989</v>
          </cell>
          <cell r="L14">
            <v>10941357.210000001</v>
          </cell>
          <cell r="M14">
            <v>12839656.24</v>
          </cell>
          <cell r="N14">
            <v>6549780.8499999996</v>
          </cell>
        </row>
        <row r="15">
          <cell r="C15">
            <v>686673.01</v>
          </cell>
          <cell r="D15">
            <v>867081.49</v>
          </cell>
          <cell r="E15">
            <v>6727.15</v>
          </cell>
          <cell r="F15">
            <v>401.530000000006</v>
          </cell>
          <cell r="G15">
            <v>144797.4</v>
          </cell>
          <cell r="H15">
            <v>652415.07999999996</v>
          </cell>
          <cell r="I15">
            <v>27790.66</v>
          </cell>
          <cell r="J15">
            <v>507467.89</v>
          </cell>
          <cell r="K15">
            <v>241353.12</v>
          </cell>
          <cell r="L15">
            <v>95261.1</v>
          </cell>
          <cell r="M15">
            <v>197723.18</v>
          </cell>
          <cell r="N15">
            <v>175247.34</v>
          </cell>
        </row>
        <row r="16">
          <cell r="C16">
            <v>241931.03000000003</v>
          </cell>
          <cell r="D16">
            <v>228177.66</v>
          </cell>
          <cell r="E16">
            <v>362088.43</v>
          </cell>
          <cell r="F16">
            <v>211688.28</v>
          </cell>
          <cell r="G16">
            <v>237346.23</v>
          </cell>
          <cell r="H16">
            <v>293131.57</v>
          </cell>
          <cell r="I16">
            <v>335872.34</v>
          </cell>
          <cell r="J16">
            <v>333612.56</v>
          </cell>
          <cell r="K16">
            <v>288580.33</v>
          </cell>
          <cell r="L16">
            <v>270114.8</v>
          </cell>
          <cell r="M16">
            <v>279543.5</v>
          </cell>
          <cell r="N16">
            <v>423607.52</v>
          </cell>
        </row>
        <row r="17">
          <cell r="C17">
            <v>-19894012.739999998</v>
          </cell>
          <cell r="D17">
            <v>-16863304.57</v>
          </cell>
          <cell r="E17">
            <v>-18634437.710000001</v>
          </cell>
          <cell r="F17">
            <v>-17531805.759999998</v>
          </cell>
          <cell r="G17">
            <v>-16086473.6</v>
          </cell>
          <cell r="H17">
            <v>-17992774.75</v>
          </cell>
          <cell r="I17">
            <v>-25540140.41</v>
          </cell>
          <cell r="J17">
            <v>-23695398.210000001</v>
          </cell>
          <cell r="K17">
            <v>-22536666.82</v>
          </cell>
          <cell r="L17">
            <v>-18635306.310000002</v>
          </cell>
          <cell r="M17">
            <v>-17104640.780000001</v>
          </cell>
          <cell r="N17">
            <v>-18482607.449999999</v>
          </cell>
        </row>
        <row r="21">
          <cell r="C21">
            <v>5155467.82</v>
          </cell>
          <cell r="D21">
            <v>4107219.28</v>
          </cell>
          <cell r="E21">
            <v>5551987.3199999994</v>
          </cell>
          <cell r="F21">
            <v>4670026.4399999995</v>
          </cell>
          <cell r="G21">
            <v>3971268.39</v>
          </cell>
          <cell r="H21">
            <v>2944600.0500000003</v>
          </cell>
          <cell r="I21">
            <v>3143819.16</v>
          </cell>
          <cell r="J21">
            <v>2699686.7399999998</v>
          </cell>
          <cell r="K21">
            <v>3795500.0700000003</v>
          </cell>
          <cell r="L21">
            <v>2066688.56</v>
          </cell>
          <cell r="M21">
            <v>2668702.2799999993</v>
          </cell>
          <cell r="N21">
            <v>4761502.4300000006</v>
          </cell>
        </row>
        <row r="22">
          <cell r="C22">
            <v>125993.22</v>
          </cell>
          <cell r="D22">
            <v>75075.8</v>
          </cell>
          <cell r="E22">
            <v>44153.440000000002</v>
          </cell>
          <cell r="F22">
            <v>71345.01999999999</v>
          </cell>
          <cell r="G22">
            <v>-20479.969999999998</v>
          </cell>
          <cell r="H22">
            <v>9632.59</v>
          </cell>
          <cell r="I22">
            <v>476546.05</v>
          </cell>
          <cell r="J22">
            <v>464219.42</v>
          </cell>
          <cell r="K22">
            <v>221113.88999999998</v>
          </cell>
          <cell r="L22">
            <v>224277.79</v>
          </cell>
          <cell r="M22">
            <v>263709.95</v>
          </cell>
          <cell r="N22">
            <v>-77601.91</v>
          </cell>
        </row>
        <row r="23">
          <cell r="C23">
            <v>855.07000000000016</v>
          </cell>
          <cell r="D23">
            <v>8643.11</v>
          </cell>
          <cell r="E23">
            <v>7004.54</v>
          </cell>
          <cell r="F23">
            <v>-4277.2699999999986</v>
          </cell>
          <cell r="G23">
            <v>9314.75</v>
          </cell>
          <cell r="H23">
            <v>8194.59</v>
          </cell>
          <cell r="I23">
            <v>12985.24</v>
          </cell>
          <cell r="J23">
            <v>8327.32</v>
          </cell>
          <cell r="K23">
            <v>12745.36</v>
          </cell>
          <cell r="L23">
            <v>7073.15</v>
          </cell>
          <cell r="M23">
            <v>8678.7800000000007</v>
          </cell>
          <cell r="N23">
            <v>12419.05</v>
          </cell>
        </row>
        <row r="24">
          <cell r="C24">
            <v>-14823183.890000001</v>
          </cell>
          <cell r="D24">
            <v>-16339448.65</v>
          </cell>
          <cell r="E24">
            <v>-14895162.68</v>
          </cell>
          <cell r="F24">
            <v>-12698823.350000001</v>
          </cell>
          <cell r="G24">
            <v>-14008587.450000001</v>
          </cell>
          <cell r="H24">
            <v>-12192418.84</v>
          </cell>
          <cell r="I24">
            <v>-17974980.299999997</v>
          </cell>
          <cell r="J24">
            <v>-17248286.52</v>
          </cell>
          <cell r="K24">
            <v>-17157766.699999999</v>
          </cell>
          <cell r="L24">
            <v>-17481320.02</v>
          </cell>
          <cell r="M24">
            <v>-17365877.739999998</v>
          </cell>
          <cell r="N24">
            <v>-18008731.18</v>
          </cell>
        </row>
        <row r="28">
          <cell r="C28">
            <v>19933122.77999999</v>
          </cell>
          <cell r="D28">
            <v>22503896.370000001</v>
          </cell>
          <cell r="E28">
            <v>23089363.009999994</v>
          </cell>
          <cell r="F28">
            <v>26762248.569999997</v>
          </cell>
          <cell r="G28">
            <v>27680853.150000002</v>
          </cell>
          <cell r="H28">
            <v>16659692.229999999</v>
          </cell>
          <cell r="I28">
            <v>17060488.77</v>
          </cell>
          <cell r="J28">
            <v>17650757.789999999</v>
          </cell>
          <cell r="K28">
            <v>17735456.249999996</v>
          </cell>
          <cell r="L28">
            <v>16787821.260000002</v>
          </cell>
          <cell r="M28">
            <v>19532917.23</v>
          </cell>
          <cell r="N28">
            <v>15873220.780000001</v>
          </cell>
        </row>
        <row r="29">
          <cell r="C29">
            <v>848167.17999999993</v>
          </cell>
          <cell r="D29">
            <v>966368.24</v>
          </cell>
          <cell r="E29">
            <v>92121.91</v>
          </cell>
          <cell r="F29">
            <v>97869.549999999988</v>
          </cell>
          <cell r="G29">
            <v>156550.43</v>
          </cell>
          <cell r="H29">
            <v>693574.66999999993</v>
          </cell>
          <cell r="I29">
            <v>536807.71</v>
          </cell>
          <cell r="J29">
            <v>1006975.31</v>
          </cell>
          <cell r="K29">
            <v>489816.01</v>
          </cell>
          <cell r="L29">
            <v>346881.89</v>
          </cell>
          <cell r="M29">
            <v>489605.13</v>
          </cell>
          <cell r="N29">
            <v>131234.43</v>
          </cell>
        </row>
        <row r="30">
          <cell r="C30">
            <v>261989.36000000004</v>
          </cell>
          <cell r="D30">
            <v>268118.99</v>
          </cell>
          <cell r="E30">
            <v>390335.70999999996</v>
          </cell>
          <cell r="F30">
            <v>233211.01</v>
          </cell>
          <cell r="G30">
            <v>275312.98</v>
          </cell>
          <cell r="H30">
            <v>332360.16000000003</v>
          </cell>
          <cell r="I30">
            <v>378375.58</v>
          </cell>
          <cell r="J30">
            <v>370593.88</v>
          </cell>
          <cell r="K30">
            <v>323263.69</v>
          </cell>
          <cell r="L30">
            <v>308120.95</v>
          </cell>
          <cell r="M30">
            <v>315354.28000000003</v>
          </cell>
          <cell r="N30">
            <v>465785.57</v>
          </cell>
        </row>
        <row r="31">
          <cell r="C31">
            <v>-43177586.469999999</v>
          </cell>
          <cell r="D31">
            <v>-41352612.920000002</v>
          </cell>
          <cell r="E31">
            <v>-41061301.68</v>
          </cell>
          <cell r="F31">
            <v>-37704400.920000002</v>
          </cell>
          <cell r="G31">
            <v>-37987218.090000004</v>
          </cell>
          <cell r="H31">
            <v>-37884541.239999995</v>
          </cell>
          <cell r="I31">
            <v>-54693279.079999998</v>
          </cell>
          <cell r="J31">
            <v>-50838283.929999992</v>
          </cell>
          <cell r="K31">
            <v>-50128489.950000003</v>
          </cell>
          <cell r="L31">
            <v>-43751729.420000002</v>
          </cell>
          <cell r="M31">
            <v>-42181248.700000003</v>
          </cell>
          <cell r="N31">
            <v>-43906729.969999999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Pricing-Summary-2014"/>
    </sheetNames>
    <sheetDataSet>
      <sheetData sheetId="0">
        <row r="35">
          <cell r="K35">
            <v>53.981996650474073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FE70-C889-40C8-81DD-AFDB5EBE432F}">
  <sheetPr codeName="Sheet1">
    <tabColor theme="1"/>
  </sheetPr>
  <dimension ref="A1:N14"/>
  <sheetViews>
    <sheetView showGridLines="0" zoomScale="91" zoomScaleNormal="91" workbookViewId="0">
      <selection activeCell="B16" sqref="B16"/>
    </sheetView>
  </sheetViews>
  <sheetFormatPr defaultColWidth="8.7109375" defaultRowHeight="18" x14ac:dyDescent="0.25"/>
  <cols>
    <col min="1" max="1" width="60.28515625" style="2" customWidth="1"/>
    <col min="2" max="2" width="35.85546875" style="2" customWidth="1"/>
    <col min="3" max="16384" width="8.7109375" style="2"/>
  </cols>
  <sheetData>
    <row r="1" spans="1:14" x14ac:dyDescent="0.25">
      <c r="A1" s="1" t="s">
        <v>0</v>
      </c>
    </row>
    <row r="2" spans="1:14" s="247" customFormat="1" x14ac:dyDescent="0.25">
      <c r="A2" s="248" t="s">
        <v>186</v>
      </c>
    </row>
    <row r="3" spans="1:14" x14ac:dyDescent="0.25">
      <c r="A3" s="3" t="s">
        <v>1</v>
      </c>
      <c r="B3" s="4" t="s">
        <v>280</v>
      </c>
    </row>
    <row r="4" spans="1:14" x14ac:dyDescent="0.25">
      <c r="A4" s="3" t="s">
        <v>2</v>
      </c>
      <c r="B4" s="4" t="s">
        <v>279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183</v>
      </c>
      <c r="B5" s="4" t="s">
        <v>187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 t="s">
        <v>184</v>
      </c>
      <c r="B6" s="4" t="s">
        <v>185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249</v>
      </c>
      <c r="B7" s="4" t="s">
        <v>250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 t="s">
        <v>196</v>
      </c>
      <c r="B8" s="4" t="s">
        <v>197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 s="247" customFormat="1" x14ac:dyDescent="0.25">
      <c r="A10" s="246" t="s">
        <v>251</v>
      </c>
    </row>
    <row r="11" spans="1:14" x14ac:dyDescent="0.25">
      <c r="A11" s="1" t="s">
        <v>252</v>
      </c>
      <c r="B11" s="3" t="s">
        <v>253</v>
      </c>
    </row>
    <row r="12" spans="1:14" x14ac:dyDescent="0.25">
      <c r="A12" s="3" t="s">
        <v>254</v>
      </c>
      <c r="B12" s="245">
        <v>230</v>
      </c>
    </row>
    <row r="13" spans="1:14" x14ac:dyDescent="0.25">
      <c r="A13" s="3" t="s">
        <v>255</v>
      </c>
      <c r="B13" s="245">
        <v>420</v>
      </c>
    </row>
    <row r="14" spans="1:14" x14ac:dyDescent="0.25">
      <c r="A14" s="3" t="s">
        <v>256</v>
      </c>
      <c r="B14" s="245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A4EA-9244-4890-A35E-86C4F5E4A91C}">
  <sheetPr>
    <tabColor theme="1"/>
  </sheetPr>
  <dimension ref="A2:AA52"/>
  <sheetViews>
    <sheetView showGridLines="0" zoomScale="80" zoomScaleNormal="80" workbookViewId="0">
      <selection activeCell="L40" sqref="L40"/>
    </sheetView>
  </sheetViews>
  <sheetFormatPr defaultColWidth="9.140625" defaultRowHeight="12.75" x14ac:dyDescent="0.2"/>
  <cols>
    <col min="1" max="2" width="28.140625" style="14" customWidth="1"/>
    <col min="3" max="3" width="27.42578125" style="14" bestFit="1" customWidth="1"/>
    <col min="4" max="4" width="34" style="14" bestFit="1" customWidth="1"/>
    <col min="5" max="5" width="18.140625" style="14" bestFit="1" customWidth="1"/>
    <col min="6" max="16" width="17.85546875" style="14" bestFit="1" customWidth="1"/>
    <col min="17" max="17" width="19.42578125" style="14" bestFit="1" customWidth="1"/>
    <col min="18" max="18" width="16" style="14" bestFit="1" customWidth="1"/>
    <col min="19" max="19" width="15.5703125" style="14" bestFit="1" customWidth="1"/>
    <col min="20" max="25" width="16" style="14" bestFit="1" customWidth="1"/>
    <col min="26" max="26" width="16" style="14" customWidth="1"/>
    <col min="27" max="27" width="17.140625" style="14" bestFit="1" customWidth="1"/>
    <col min="28" max="16384" width="9.140625" style="14"/>
  </cols>
  <sheetData>
    <row r="2" spans="1:27" ht="15.75" thickBot="1" x14ac:dyDescent="0.25">
      <c r="A2" s="29" t="s">
        <v>182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27" ht="15.75" x14ac:dyDescent="0.25">
      <c r="A3" s="5"/>
      <c r="B3" s="195" t="s">
        <v>190</v>
      </c>
      <c r="C3" s="196" t="s">
        <v>3</v>
      </c>
      <c r="D3" s="6" t="s">
        <v>193</v>
      </c>
      <c r="E3" s="7">
        <v>41821</v>
      </c>
      <c r="F3" s="7">
        <v>41852</v>
      </c>
      <c r="G3" s="7">
        <v>41883</v>
      </c>
      <c r="H3" s="7">
        <v>41913</v>
      </c>
      <c r="I3" s="7">
        <v>41944</v>
      </c>
      <c r="J3" s="7">
        <v>41974</v>
      </c>
      <c r="K3" s="7">
        <v>42005</v>
      </c>
      <c r="L3" s="7">
        <v>42036</v>
      </c>
      <c r="M3" s="7">
        <v>42064</v>
      </c>
      <c r="N3" s="7">
        <v>42095</v>
      </c>
      <c r="O3" s="7">
        <v>42125</v>
      </c>
      <c r="P3" s="7">
        <v>42156</v>
      </c>
      <c r="Q3" s="9"/>
    </row>
    <row r="4" spans="1:27" ht="15.75" x14ac:dyDescent="0.25">
      <c r="A4" s="8"/>
      <c r="B4" s="174"/>
      <c r="C4" s="186"/>
      <c r="D4" s="17"/>
      <c r="E4" s="9" t="s">
        <v>208</v>
      </c>
      <c r="F4" s="9" t="s">
        <v>209</v>
      </c>
      <c r="G4" s="9" t="s">
        <v>210</v>
      </c>
      <c r="H4" s="9" t="s">
        <v>211</v>
      </c>
      <c r="I4" s="9" t="s">
        <v>212</v>
      </c>
      <c r="J4" s="9" t="s">
        <v>213</v>
      </c>
      <c r="K4" s="9" t="s">
        <v>214</v>
      </c>
      <c r="L4" s="9" t="s">
        <v>215</v>
      </c>
      <c r="M4" s="9" t="s">
        <v>216</v>
      </c>
      <c r="N4" s="9" t="s">
        <v>217</v>
      </c>
      <c r="O4" s="9" t="s">
        <v>218</v>
      </c>
      <c r="P4" s="9" t="s">
        <v>219</v>
      </c>
      <c r="Q4" s="9" t="s">
        <v>188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x14ac:dyDescent="0.25">
      <c r="A5" s="19" t="s">
        <v>17</v>
      </c>
      <c r="B5" s="184" t="s">
        <v>189</v>
      </c>
      <c r="C5" s="187" t="s">
        <v>20</v>
      </c>
      <c r="D5" s="30" t="s">
        <v>19</v>
      </c>
      <c r="E5" s="20">
        <v>-33635</v>
      </c>
      <c r="F5" s="20">
        <v>-33635</v>
      </c>
      <c r="G5" s="20">
        <v>-32550</v>
      </c>
      <c r="H5" s="20">
        <v>-33635</v>
      </c>
      <c r="I5" s="20">
        <v>-32550</v>
      </c>
      <c r="J5" s="20">
        <v>-33635</v>
      </c>
      <c r="K5" s="20">
        <v>0</v>
      </c>
      <c r="L5" s="20">
        <v>0</v>
      </c>
      <c r="M5" s="20">
        <v>0</v>
      </c>
      <c r="N5" s="20">
        <v>0</v>
      </c>
      <c r="O5" s="20">
        <v>-33635</v>
      </c>
      <c r="P5" s="20">
        <v>-32550</v>
      </c>
      <c r="Q5" s="193">
        <f>SUM(E5:P5)</f>
        <v>-265825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x14ac:dyDescent="0.25">
      <c r="A6" s="19" t="s">
        <v>17</v>
      </c>
      <c r="B6" s="184" t="s">
        <v>189</v>
      </c>
      <c r="C6" s="187" t="s">
        <v>20</v>
      </c>
      <c r="D6" s="11" t="s">
        <v>22</v>
      </c>
      <c r="E6" s="12">
        <v>-3591</v>
      </c>
      <c r="F6" s="12">
        <v>-3759</v>
      </c>
      <c r="G6" s="12">
        <v>-3927</v>
      </c>
      <c r="H6" s="12">
        <v>-3948</v>
      </c>
      <c r="I6" s="12">
        <v>-3675</v>
      </c>
      <c r="J6" s="12">
        <v>-6216</v>
      </c>
      <c r="K6" s="12"/>
      <c r="L6" s="12"/>
      <c r="M6" s="12"/>
      <c r="N6" s="12"/>
      <c r="O6" s="12">
        <v>-4011.0000000000005</v>
      </c>
      <c r="P6" s="12">
        <v>-4158</v>
      </c>
      <c r="Q6" s="193">
        <f t="shared" ref="Q6:Q45" si="0">SUM(E6:P6)</f>
        <v>-33285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x14ac:dyDescent="0.25">
      <c r="A7" s="19" t="s">
        <v>17</v>
      </c>
      <c r="B7" s="182" t="s">
        <v>189</v>
      </c>
      <c r="C7" s="187" t="s">
        <v>24</v>
      </c>
      <c r="D7" s="11" t="s">
        <v>19</v>
      </c>
      <c r="E7" s="12">
        <v>-8177640.7000000002</v>
      </c>
      <c r="F7" s="12">
        <v>-5932544.7000000002</v>
      </c>
      <c r="G7" s="12">
        <v>-5909109.7000000002</v>
      </c>
      <c r="H7" s="12">
        <v>-4369816.2300000004</v>
      </c>
      <c r="I7" s="12">
        <v>-7216006.2300000004</v>
      </c>
      <c r="J7" s="12">
        <v>-7965482.2300000004</v>
      </c>
      <c r="K7" s="20">
        <v>0</v>
      </c>
      <c r="L7" s="20">
        <v>0</v>
      </c>
      <c r="M7" s="20">
        <v>0</v>
      </c>
      <c r="N7" s="20">
        <v>0</v>
      </c>
      <c r="O7" s="12">
        <v>-7432112.2300000004</v>
      </c>
      <c r="P7" s="12">
        <v>-7981183.2300000004</v>
      </c>
      <c r="Q7" s="193">
        <f>SUM(E7:P7)</f>
        <v>-54983895.250000015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x14ac:dyDescent="0.25">
      <c r="A8" s="19" t="s">
        <v>17</v>
      </c>
      <c r="B8" s="182" t="s">
        <v>191</v>
      </c>
      <c r="C8" s="188" t="s">
        <v>25</v>
      </c>
      <c r="D8" s="11" t="s">
        <v>22</v>
      </c>
      <c r="E8" s="12">
        <v>247950</v>
      </c>
      <c r="F8" s="12">
        <v>134250</v>
      </c>
      <c r="G8" s="12">
        <v>374000</v>
      </c>
      <c r="H8" s="12">
        <v>752000</v>
      </c>
      <c r="I8" s="12">
        <v>437500</v>
      </c>
      <c r="J8" s="12">
        <v>355200</v>
      </c>
      <c r="K8" s="12">
        <v>355200</v>
      </c>
      <c r="L8" s="12">
        <v>740000</v>
      </c>
      <c r="M8" s="12">
        <v>740000</v>
      </c>
      <c r="N8" s="12">
        <v>177000</v>
      </c>
      <c r="O8" s="12">
        <v>191000</v>
      </c>
      <c r="P8" s="12">
        <v>198000</v>
      </c>
      <c r="Q8" s="193">
        <f t="shared" si="0"/>
        <v>4702100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x14ac:dyDescent="0.25">
      <c r="A9" s="19" t="s">
        <v>17</v>
      </c>
      <c r="B9" s="182" t="s">
        <v>183</v>
      </c>
      <c r="C9" s="188" t="s">
        <v>26</v>
      </c>
      <c r="D9" s="11" t="s">
        <v>27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93">
        <f t="shared" si="0"/>
        <v>0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x14ac:dyDescent="0.25">
      <c r="A10" s="19" t="s">
        <v>17</v>
      </c>
      <c r="B10" s="182" t="s">
        <v>183</v>
      </c>
      <c r="C10" s="188" t="s">
        <v>26</v>
      </c>
      <c r="D10" s="11" t="s">
        <v>21</v>
      </c>
      <c r="E10" s="12">
        <v>265050</v>
      </c>
      <c r="F10" s="12">
        <v>277450</v>
      </c>
      <c r="G10" s="12">
        <v>289850</v>
      </c>
      <c r="H10" s="12">
        <v>291400</v>
      </c>
      <c r="I10" s="12">
        <v>271250</v>
      </c>
      <c r="J10" s="12">
        <v>458800</v>
      </c>
      <c r="K10" s="12">
        <v>458800</v>
      </c>
      <c r="L10" s="12">
        <v>458800</v>
      </c>
      <c r="M10" s="12">
        <v>458800</v>
      </c>
      <c r="N10" s="12">
        <v>274350</v>
      </c>
      <c r="O10" s="12">
        <v>296050</v>
      </c>
      <c r="P10" s="12">
        <v>306900</v>
      </c>
      <c r="Q10" s="193">
        <f t="shared" si="0"/>
        <v>4107500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x14ac:dyDescent="0.25">
      <c r="A11" s="19" t="s">
        <v>17</v>
      </c>
      <c r="B11" s="182" t="s">
        <v>183</v>
      </c>
      <c r="C11" s="188" t="s">
        <v>26</v>
      </c>
      <c r="D11" s="11" t="s">
        <v>22</v>
      </c>
      <c r="E11" s="12">
        <v>0</v>
      </c>
      <c r="F11" s="12">
        <v>0</v>
      </c>
      <c r="G11" s="12">
        <v>-76.260000000000005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93">
        <f t="shared" si="0"/>
        <v>-76.260000000000005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s="192" customFormat="1" ht="15.75" x14ac:dyDescent="0.25">
      <c r="A12" s="189"/>
      <c r="B12" s="190"/>
      <c r="C12" s="21" t="s">
        <v>16</v>
      </c>
      <c r="D12" s="22" t="s">
        <v>19</v>
      </c>
      <c r="E12" s="23">
        <f>E7+E5</f>
        <v>-8211275.7000000002</v>
      </c>
      <c r="F12" s="23">
        <f t="shared" ref="F12:P12" si="1">F7+F5</f>
        <v>-5966179.7000000002</v>
      </c>
      <c r="G12" s="23">
        <f t="shared" si="1"/>
        <v>-5941659.7000000002</v>
      </c>
      <c r="H12" s="23">
        <f t="shared" si="1"/>
        <v>-4403451.2300000004</v>
      </c>
      <c r="I12" s="23">
        <f t="shared" si="1"/>
        <v>-7248556.2300000004</v>
      </c>
      <c r="J12" s="23">
        <f t="shared" si="1"/>
        <v>-7999117.2300000004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-7465747.2300000004</v>
      </c>
      <c r="P12" s="23">
        <f t="shared" si="1"/>
        <v>-8013733.2300000004</v>
      </c>
      <c r="Q12" s="194">
        <f t="shared" si="0"/>
        <v>-55249720.250000015</v>
      </c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92" customFormat="1" ht="15.75" x14ac:dyDescent="0.25">
      <c r="A13" s="189"/>
      <c r="B13" s="190"/>
      <c r="C13" s="24"/>
      <c r="D13" s="177" t="s">
        <v>22</v>
      </c>
      <c r="E13" s="25">
        <f>E6+E8+E11</f>
        <v>244359</v>
      </c>
      <c r="F13" s="25">
        <f t="shared" ref="F13:P13" si="2">F6+F8+F11</f>
        <v>130491</v>
      </c>
      <c r="G13" s="25">
        <f t="shared" si="2"/>
        <v>369996.74</v>
      </c>
      <c r="H13" s="25">
        <f t="shared" si="2"/>
        <v>748052</v>
      </c>
      <c r="I13" s="25">
        <f t="shared" si="2"/>
        <v>433825</v>
      </c>
      <c r="J13" s="25">
        <f t="shared" si="2"/>
        <v>348984</v>
      </c>
      <c r="K13" s="25">
        <f t="shared" si="2"/>
        <v>355200</v>
      </c>
      <c r="L13" s="25">
        <f t="shared" si="2"/>
        <v>740000</v>
      </c>
      <c r="M13" s="25">
        <f t="shared" si="2"/>
        <v>740000</v>
      </c>
      <c r="N13" s="25">
        <f t="shared" si="2"/>
        <v>177000</v>
      </c>
      <c r="O13" s="25">
        <f t="shared" si="2"/>
        <v>186989</v>
      </c>
      <c r="P13" s="25">
        <f t="shared" si="2"/>
        <v>193842</v>
      </c>
      <c r="Q13" s="194">
        <f t="shared" si="0"/>
        <v>4668738.74</v>
      </c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s="192" customFormat="1" ht="15.75" x14ac:dyDescent="0.25">
      <c r="A14" s="189"/>
      <c r="B14" s="190"/>
      <c r="C14" s="24"/>
      <c r="D14" s="177" t="s">
        <v>21</v>
      </c>
      <c r="E14" s="25">
        <f>E10</f>
        <v>265050</v>
      </c>
      <c r="F14" s="25">
        <f t="shared" ref="F14:P14" si="3">F10</f>
        <v>277450</v>
      </c>
      <c r="G14" s="25">
        <f t="shared" si="3"/>
        <v>289850</v>
      </c>
      <c r="H14" s="25">
        <f t="shared" si="3"/>
        <v>291400</v>
      </c>
      <c r="I14" s="25">
        <f t="shared" si="3"/>
        <v>271250</v>
      </c>
      <c r="J14" s="25">
        <f t="shared" si="3"/>
        <v>458800</v>
      </c>
      <c r="K14" s="25">
        <f t="shared" si="3"/>
        <v>458800</v>
      </c>
      <c r="L14" s="25">
        <f t="shared" si="3"/>
        <v>458800</v>
      </c>
      <c r="M14" s="25">
        <f t="shared" si="3"/>
        <v>458800</v>
      </c>
      <c r="N14" s="25">
        <f t="shared" si="3"/>
        <v>274350</v>
      </c>
      <c r="O14" s="25">
        <f t="shared" si="3"/>
        <v>296050</v>
      </c>
      <c r="P14" s="25">
        <f t="shared" si="3"/>
        <v>306900</v>
      </c>
      <c r="Q14" s="194">
        <f t="shared" si="0"/>
        <v>4107500</v>
      </c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s="192" customFormat="1" ht="15.75" x14ac:dyDescent="0.25">
      <c r="A15" s="189"/>
      <c r="B15" s="190"/>
      <c r="C15" s="24"/>
      <c r="D15" s="177" t="s">
        <v>16</v>
      </c>
      <c r="E15" s="25">
        <f>SUM(E12:E14)</f>
        <v>-7701866.7000000002</v>
      </c>
      <c r="F15" s="25">
        <f t="shared" ref="F15:P15" si="4">SUM(F12:F14)</f>
        <v>-5558238.7000000002</v>
      </c>
      <c r="G15" s="25">
        <f t="shared" si="4"/>
        <v>-5281812.96</v>
      </c>
      <c r="H15" s="25">
        <f t="shared" si="4"/>
        <v>-3363999.2300000004</v>
      </c>
      <c r="I15" s="25">
        <f t="shared" si="4"/>
        <v>-6543481.2300000004</v>
      </c>
      <c r="J15" s="25">
        <f t="shared" si="4"/>
        <v>-7191333.2300000004</v>
      </c>
      <c r="K15" s="25">
        <f t="shared" si="4"/>
        <v>814000</v>
      </c>
      <c r="L15" s="25">
        <f t="shared" si="4"/>
        <v>1198800</v>
      </c>
      <c r="M15" s="25">
        <f t="shared" si="4"/>
        <v>1198800</v>
      </c>
      <c r="N15" s="25">
        <f t="shared" si="4"/>
        <v>451350</v>
      </c>
      <c r="O15" s="25">
        <f t="shared" si="4"/>
        <v>-6982708.2300000004</v>
      </c>
      <c r="P15" s="25">
        <f t="shared" si="4"/>
        <v>-7512991.2300000004</v>
      </c>
      <c r="Q15" s="194">
        <f t="shared" si="0"/>
        <v>-46473481.510000005</v>
      </c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15.75" x14ac:dyDescent="0.25">
      <c r="A16" s="26" t="s">
        <v>28</v>
      </c>
      <c r="B16" s="182" t="s">
        <v>189</v>
      </c>
      <c r="C16" s="187" t="s">
        <v>20</v>
      </c>
      <c r="D16" s="11" t="s">
        <v>23</v>
      </c>
      <c r="E16" s="12">
        <v>-716666.67</v>
      </c>
      <c r="F16" s="12">
        <v>-716666.67</v>
      </c>
      <c r="G16" s="12">
        <v>-716666.67</v>
      </c>
      <c r="H16" s="12">
        <v>-716666.67</v>
      </c>
      <c r="I16" s="12">
        <v>-716666.67</v>
      </c>
      <c r="J16" s="12">
        <v>-716666.67</v>
      </c>
      <c r="K16" s="12">
        <v>-716666.67</v>
      </c>
      <c r="L16" s="12">
        <v>-716666.67</v>
      </c>
      <c r="M16" s="12">
        <v>-716666.67</v>
      </c>
      <c r="N16" s="12">
        <v>-716666.67</v>
      </c>
      <c r="O16" s="12">
        <v>-716666.67</v>
      </c>
      <c r="P16" s="12">
        <v>-716666.67</v>
      </c>
      <c r="Q16" s="193">
        <f t="shared" si="0"/>
        <v>-8600000.040000001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x14ac:dyDescent="0.25">
      <c r="A17" s="26" t="s">
        <v>28</v>
      </c>
      <c r="B17" s="182" t="s">
        <v>189</v>
      </c>
      <c r="C17" s="187" t="s">
        <v>24</v>
      </c>
      <c r="D17" s="30" t="s">
        <v>19</v>
      </c>
      <c r="E17" s="20">
        <v>-15823183.890000001</v>
      </c>
      <c r="F17" s="20">
        <v>-14219448.65</v>
      </c>
      <c r="G17" s="20">
        <v>-14195162.68</v>
      </c>
      <c r="H17" s="20">
        <v>-12095823.35</v>
      </c>
      <c r="I17" s="20">
        <v>-13008587.449999999</v>
      </c>
      <c r="J17" s="20">
        <v>-12252418.84</v>
      </c>
      <c r="K17" s="20">
        <v>0</v>
      </c>
      <c r="L17" s="20">
        <v>0</v>
      </c>
      <c r="M17" s="20">
        <v>0</v>
      </c>
      <c r="N17" s="20">
        <v>0</v>
      </c>
      <c r="O17" s="20">
        <v>-16365877.74</v>
      </c>
      <c r="P17" s="20">
        <v>-18228731.18</v>
      </c>
      <c r="Q17" s="193">
        <f t="shared" si="0"/>
        <v>-116189233.78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x14ac:dyDescent="0.25">
      <c r="A18" s="26" t="s">
        <v>28</v>
      </c>
      <c r="B18" s="182" t="s">
        <v>191</v>
      </c>
      <c r="C18" s="187" t="s">
        <v>25</v>
      </c>
      <c r="D18" s="11" t="s">
        <v>22</v>
      </c>
      <c r="E18" s="12">
        <v>290667.51</v>
      </c>
      <c r="F18" s="12">
        <v>304265.99</v>
      </c>
      <c r="G18" s="12">
        <v>317864.47000000003</v>
      </c>
      <c r="H18" s="12">
        <v>313749.44</v>
      </c>
      <c r="I18" s="12">
        <v>292054</v>
      </c>
      <c r="J18" s="12">
        <v>1162323.92</v>
      </c>
      <c r="K18" s="12">
        <v>1162323.92</v>
      </c>
      <c r="L18" s="12">
        <v>1801598.08</v>
      </c>
      <c r="M18" s="12">
        <v>1801598.08</v>
      </c>
      <c r="N18" s="12">
        <v>295391.76</v>
      </c>
      <c r="O18" s="12">
        <v>318756.08</v>
      </c>
      <c r="P18" s="12">
        <v>330438.24</v>
      </c>
      <c r="Q18" s="193">
        <f t="shared" si="0"/>
        <v>8391031.4900000002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7.100000000000001" customHeight="1" x14ac:dyDescent="0.25">
      <c r="A19" s="26" t="s">
        <v>28</v>
      </c>
      <c r="B19" s="182" t="s">
        <v>183</v>
      </c>
      <c r="C19" s="188" t="s">
        <v>26</v>
      </c>
      <c r="D19" s="11" t="s">
        <v>22</v>
      </c>
      <c r="E19" s="12">
        <v>819196.94339999999</v>
      </c>
      <c r="F19" s="12">
        <v>857521.94660000002</v>
      </c>
      <c r="G19" s="12">
        <v>895846.94980000006</v>
      </c>
      <c r="H19" s="12">
        <v>900637.57519999996</v>
      </c>
      <c r="I19" s="12">
        <v>838359.44499999995</v>
      </c>
      <c r="J19" s="12">
        <v>1418025.1184</v>
      </c>
      <c r="K19" s="12">
        <v>1418025.1184</v>
      </c>
      <c r="L19" s="12">
        <v>1418025.1184</v>
      </c>
      <c r="M19" s="12">
        <v>1418025.1184</v>
      </c>
      <c r="N19" s="12">
        <v>847940.69579999999</v>
      </c>
      <c r="O19" s="12">
        <v>915009.45140000002</v>
      </c>
      <c r="P19" s="12">
        <v>948543.82919999992</v>
      </c>
      <c r="Q19" s="193">
        <f t="shared" si="0"/>
        <v>12695157.310000001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s="192" customFormat="1" ht="15.75" x14ac:dyDescent="0.25">
      <c r="A20" s="189"/>
      <c r="B20" s="190"/>
      <c r="C20" s="21" t="s">
        <v>16</v>
      </c>
      <c r="D20" s="22" t="s">
        <v>19</v>
      </c>
      <c r="E20" s="23">
        <f>E17</f>
        <v>-15823183.890000001</v>
      </c>
      <c r="F20" s="23">
        <f t="shared" ref="F20:P20" si="5">F17</f>
        <v>-14219448.65</v>
      </c>
      <c r="G20" s="23">
        <f t="shared" si="5"/>
        <v>-14195162.68</v>
      </c>
      <c r="H20" s="23">
        <f t="shared" si="5"/>
        <v>-12095823.35</v>
      </c>
      <c r="I20" s="23">
        <f t="shared" si="5"/>
        <v>-13008587.449999999</v>
      </c>
      <c r="J20" s="23">
        <f t="shared" si="5"/>
        <v>-12252418.84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3">
        <f t="shared" si="5"/>
        <v>0</v>
      </c>
      <c r="O20" s="23">
        <f t="shared" si="5"/>
        <v>-16365877.74</v>
      </c>
      <c r="P20" s="23">
        <f t="shared" si="5"/>
        <v>-18228731.18</v>
      </c>
      <c r="Q20" s="194">
        <f t="shared" si="0"/>
        <v>-116189233.78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</row>
    <row r="21" spans="1:27" s="192" customFormat="1" ht="15.75" x14ac:dyDescent="0.25">
      <c r="A21" s="189"/>
      <c r="B21" s="190"/>
      <c r="C21" s="24"/>
      <c r="D21" s="22" t="s">
        <v>22</v>
      </c>
      <c r="E21" s="23">
        <f>E18+E19</f>
        <v>1109864.4534</v>
      </c>
      <c r="F21" s="23">
        <f t="shared" ref="F21:P21" si="6">F18+F19</f>
        <v>1161787.9366000001</v>
      </c>
      <c r="G21" s="23">
        <f t="shared" si="6"/>
        <v>1213711.4198</v>
      </c>
      <c r="H21" s="23">
        <f t="shared" si="6"/>
        <v>1214387.0152</v>
      </c>
      <c r="I21" s="23">
        <f t="shared" si="6"/>
        <v>1130413.4449999998</v>
      </c>
      <c r="J21" s="23">
        <f t="shared" si="6"/>
        <v>2580349.0384</v>
      </c>
      <c r="K21" s="23">
        <f t="shared" si="6"/>
        <v>2580349.0384</v>
      </c>
      <c r="L21" s="23">
        <f t="shared" si="6"/>
        <v>3219623.1984000001</v>
      </c>
      <c r="M21" s="23">
        <f t="shared" si="6"/>
        <v>3219623.1984000001</v>
      </c>
      <c r="N21" s="23">
        <f t="shared" si="6"/>
        <v>1143332.4558000001</v>
      </c>
      <c r="O21" s="23">
        <f t="shared" si="6"/>
        <v>1233765.5314</v>
      </c>
      <c r="P21" s="23">
        <f t="shared" si="6"/>
        <v>1278982.0691999998</v>
      </c>
      <c r="Q21" s="194">
        <f t="shared" si="0"/>
        <v>21086188.799999997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</row>
    <row r="22" spans="1:27" s="192" customFormat="1" ht="15.75" x14ac:dyDescent="0.25">
      <c r="A22" s="189"/>
      <c r="B22" s="190"/>
      <c r="C22" s="24"/>
      <c r="D22" s="177" t="s">
        <v>23</v>
      </c>
      <c r="E22" s="25">
        <f>E16</f>
        <v>-716666.67</v>
      </c>
      <c r="F22" s="25">
        <f t="shared" ref="F22:P22" si="7">F16</f>
        <v>-716666.67</v>
      </c>
      <c r="G22" s="25">
        <f t="shared" si="7"/>
        <v>-716666.67</v>
      </c>
      <c r="H22" s="25">
        <f t="shared" si="7"/>
        <v>-716666.67</v>
      </c>
      <c r="I22" s="25">
        <f t="shared" si="7"/>
        <v>-716666.67</v>
      </c>
      <c r="J22" s="25">
        <f t="shared" si="7"/>
        <v>-716666.67</v>
      </c>
      <c r="K22" s="25">
        <f t="shared" si="7"/>
        <v>-716666.67</v>
      </c>
      <c r="L22" s="25">
        <f t="shared" si="7"/>
        <v>-716666.67</v>
      </c>
      <c r="M22" s="25">
        <f t="shared" si="7"/>
        <v>-716666.67</v>
      </c>
      <c r="N22" s="25">
        <f t="shared" si="7"/>
        <v>-716666.67</v>
      </c>
      <c r="O22" s="25">
        <f t="shared" si="7"/>
        <v>-716666.67</v>
      </c>
      <c r="P22" s="25">
        <f t="shared" si="7"/>
        <v>-716666.67</v>
      </c>
      <c r="Q22" s="194">
        <f t="shared" si="0"/>
        <v>-8600000.040000001</v>
      </c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s="29" customFormat="1" ht="15.75" x14ac:dyDescent="0.25">
      <c r="A23" s="26"/>
      <c r="B23" s="182"/>
      <c r="C23" s="188"/>
      <c r="D23" s="10" t="s">
        <v>16</v>
      </c>
      <c r="E23" s="27">
        <f>SUM(E20:E22)</f>
        <v>-15429986.1066</v>
      </c>
      <c r="F23" s="27">
        <f t="shared" ref="F23:P23" si="8">SUM(F20:F22)</f>
        <v>-13774327.383400001</v>
      </c>
      <c r="G23" s="27">
        <f t="shared" si="8"/>
        <v>-13698117.930199999</v>
      </c>
      <c r="H23" s="27">
        <f t="shared" si="8"/>
        <v>-11598103.004799999</v>
      </c>
      <c r="I23" s="27">
        <f t="shared" si="8"/>
        <v>-12594840.674999999</v>
      </c>
      <c r="J23" s="27">
        <f t="shared" si="8"/>
        <v>-10388736.4716</v>
      </c>
      <c r="K23" s="27">
        <f t="shared" si="8"/>
        <v>1863682.3684</v>
      </c>
      <c r="L23" s="27">
        <f t="shared" si="8"/>
        <v>2502956.5284000002</v>
      </c>
      <c r="M23" s="27">
        <f t="shared" si="8"/>
        <v>2502956.5284000002</v>
      </c>
      <c r="N23" s="27">
        <f t="shared" si="8"/>
        <v>426665.78580000007</v>
      </c>
      <c r="O23" s="27">
        <f t="shared" si="8"/>
        <v>-15848778.878599999</v>
      </c>
      <c r="P23" s="27">
        <f t="shared" si="8"/>
        <v>-17666415.7808</v>
      </c>
      <c r="Q23" s="194">
        <f t="shared" si="0"/>
        <v>-103703045.02000001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x14ac:dyDescent="0.25">
      <c r="A24" s="26" t="s">
        <v>30</v>
      </c>
      <c r="B24" s="182" t="s">
        <v>189</v>
      </c>
      <c r="C24" s="187" t="s">
        <v>18</v>
      </c>
      <c r="D24" s="11" t="s">
        <v>19</v>
      </c>
      <c r="E24" s="12">
        <v>-730166.36</v>
      </c>
      <c r="F24" s="12">
        <v>-730166.36</v>
      </c>
      <c r="G24" s="12">
        <v>-730166.36</v>
      </c>
      <c r="H24" s="12">
        <v>-730166.36</v>
      </c>
      <c r="I24" s="12">
        <v>-730166.36</v>
      </c>
      <c r="J24" s="12">
        <v>-730166.36</v>
      </c>
      <c r="K24" s="12">
        <v>-730166.36</v>
      </c>
      <c r="L24" s="12">
        <v>-730166.36</v>
      </c>
      <c r="M24" s="12">
        <v>-730166.36</v>
      </c>
      <c r="N24" s="12">
        <v>-730166.36</v>
      </c>
      <c r="O24" s="12">
        <v>-730166.36</v>
      </c>
      <c r="P24" s="12">
        <v>-730166.36</v>
      </c>
      <c r="Q24" s="193">
        <f t="shared" si="0"/>
        <v>-8761996.3200000022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x14ac:dyDescent="0.25">
      <c r="A25" s="26" t="s">
        <v>30</v>
      </c>
      <c r="B25" s="182" t="s">
        <v>189</v>
      </c>
      <c r="C25" s="187" t="s">
        <v>20</v>
      </c>
      <c r="D25" s="11" t="s">
        <v>19</v>
      </c>
      <c r="E25" s="12">
        <v>-18698</v>
      </c>
      <c r="F25" s="12">
        <v>-21779</v>
      </c>
      <c r="G25" s="12">
        <v>-20043</v>
      </c>
      <c r="H25" s="12">
        <v>-21643</v>
      </c>
      <c r="I25" s="12">
        <v>-23201</v>
      </c>
      <c r="J25" s="12">
        <v>-25464</v>
      </c>
      <c r="K25" s="12">
        <v>-24132</v>
      </c>
      <c r="L25" s="12">
        <v>-23270</v>
      </c>
      <c r="M25" s="12">
        <v>-25552</v>
      </c>
      <c r="N25" s="12">
        <v>-24038</v>
      </c>
      <c r="O25" s="12">
        <v>-23156</v>
      </c>
      <c r="P25" s="12">
        <v>-22991</v>
      </c>
      <c r="Q25" s="193">
        <f t="shared" si="0"/>
        <v>-273967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6.5" thickBot="1" x14ac:dyDescent="0.3">
      <c r="A26" s="26" t="s">
        <v>30</v>
      </c>
      <c r="B26" s="182" t="s">
        <v>189</v>
      </c>
      <c r="C26" s="187" t="s">
        <v>20</v>
      </c>
      <c r="D26" s="30" t="s">
        <v>21</v>
      </c>
      <c r="E26" s="20">
        <v>-14558.04</v>
      </c>
      <c r="F26" s="20">
        <v>-14558.04</v>
      </c>
      <c r="G26" s="20">
        <v>-14558.04</v>
      </c>
      <c r="H26" s="20">
        <v>-14558.04</v>
      </c>
      <c r="I26" s="20">
        <v>-14558.04</v>
      </c>
      <c r="J26" s="20">
        <v>-14558.04</v>
      </c>
      <c r="K26" s="20">
        <v>-14558.04</v>
      </c>
      <c r="L26" s="20">
        <v>-14558.04</v>
      </c>
      <c r="M26" s="20">
        <v>-156131.31</v>
      </c>
      <c r="N26" s="20">
        <v>-14558.04</v>
      </c>
      <c r="O26" s="20">
        <v>-14558.04</v>
      </c>
      <c r="P26" s="20">
        <v>-14558.04</v>
      </c>
      <c r="Q26" s="193">
        <f t="shared" si="0"/>
        <v>-316269.74999999994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x14ac:dyDescent="0.25">
      <c r="A27" s="26" t="s">
        <v>30</v>
      </c>
      <c r="B27" s="182" t="s">
        <v>189</v>
      </c>
      <c r="C27" s="187" t="s">
        <v>20</v>
      </c>
      <c r="D27" s="31" t="s">
        <v>22</v>
      </c>
      <c r="E27" s="12">
        <v>-56091.39</v>
      </c>
      <c r="F27" s="12">
        <v>-56091.39</v>
      </c>
      <c r="G27" s="12">
        <v>-56091.39</v>
      </c>
      <c r="H27" s="12">
        <v>-56091.39</v>
      </c>
      <c r="I27" s="12">
        <v>-56091.39</v>
      </c>
      <c r="J27" s="12">
        <v>-56091.39</v>
      </c>
      <c r="K27" s="12">
        <v>-56091.39</v>
      </c>
      <c r="L27" s="12">
        <v>-56091.39</v>
      </c>
      <c r="M27" s="12">
        <v>-56091.39</v>
      </c>
      <c r="N27" s="12">
        <v>-56091.39</v>
      </c>
      <c r="O27" s="12">
        <v>-56091.39</v>
      </c>
      <c r="P27" s="12">
        <v>-56091.39</v>
      </c>
      <c r="Q27" s="193">
        <f t="shared" si="0"/>
        <v>-673096.68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4.45" customHeight="1" x14ac:dyDescent="0.25">
      <c r="A28" s="26" t="s">
        <v>30</v>
      </c>
      <c r="B28" s="185" t="s">
        <v>189</v>
      </c>
      <c r="C28" s="188" t="s">
        <v>24</v>
      </c>
      <c r="D28" s="11" t="s">
        <v>19</v>
      </c>
      <c r="E28" s="12">
        <v>-16666943.529999999</v>
      </c>
      <c r="F28" s="12">
        <v>-16258088.529999999</v>
      </c>
      <c r="G28" s="12">
        <v>-17958215.530000001</v>
      </c>
      <c r="H28" s="12">
        <v>-15571267.15</v>
      </c>
      <c r="I28" s="12">
        <v>-17374107.149999999</v>
      </c>
      <c r="J28" s="12">
        <v>-17918762.149999999</v>
      </c>
      <c r="K28" s="12">
        <v>-19614025.149999999</v>
      </c>
      <c r="L28" s="12">
        <v>-19072840.149999999</v>
      </c>
      <c r="M28" s="12">
        <v>-19773598.420000002</v>
      </c>
      <c r="N28" s="12">
        <v>-16300307.15</v>
      </c>
      <c r="O28" s="12">
        <v>-17748636.149999999</v>
      </c>
      <c r="P28" s="12">
        <v>-18417115.149999999</v>
      </c>
      <c r="Q28" s="193">
        <f t="shared" si="0"/>
        <v>-212673906.21000001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x14ac:dyDescent="0.25">
      <c r="A29" s="26" t="s">
        <v>30</v>
      </c>
      <c r="B29" s="182" t="s">
        <v>191</v>
      </c>
      <c r="C29" s="187" t="s">
        <v>25</v>
      </c>
      <c r="D29" s="11" t="s">
        <v>21</v>
      </c>
      <c r="E29" s="12">
        <v>1795.5</v>
      </c>
      <c r="F29" s="12">
        <v>1879.5</v>
      </c>
      <c r="G29" s="12">
        <v>1963.5</v>
      </c>
      <c r="H29" s="12">
        <v>1974</v>
      </c>
      <c r="I29" s="12">
        <v>1837.5</v>
      </c>
      <c r="J29" s="12">
        <v>3108</v>
      </c>
      <c r="K29" s="12">
        <v>3108</v>
      </c>
      <c r="L29" s="12">
        <v>3108</v>
      </c>
      <c r="M29" s="12">
        <v>3108</v>
      </c>
      <c r="N29" s="12">
        <v>1858.5</v>
      </c>
      <c r="O29" s="12">
        <v>2005.5000000000002</v>
      </c>
      <c r="P29" s="12">
        <v>2079</v>
      </c>
      <c r="Q29" s="193">
        <f t="shared" si="0"/>
        <v>27825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x14ac:dyDescent="0.25">
      <c r="A30" s="26" t="s">
        <v>30</v>
      </c>
      <c r="B30" s="182" t="s">
        <v>191</v>
      </c>
      <c r="C30" s="187" t="s">
        <v>25</v>
      </c>
      <c r="D30" s="11" t="s">
        <v>22</v>
      </c>
      <c r="E30" s="12">
        <v>256267.44</v>
      </c>
      <c r="F30" s="12">
        <v>268256.56</v>
      </c>
      <c r="G30" s="12">
        <v>280245.68</v>
      </c>
      <c r="H30" s="12">
        <v>271720.15999999997</v>
      </c>
      <c r="I30" s="12">
        <v>252931</v>
      </c>
      <c r="J30" s="12">
        <v>1006636.7999999999</v>
      </c>
      <c r="K30" s="12">
        <v>1006636.7999999999</v>
      </c>
      <c r="L30" s="12">
        <v>1560304.8</v>
      </c>
      <c r="M30" s="12">
        <v>1560304.8</v>
      </c>
      <c r="N30" s="12">
        <v>255821.64</v>
      </c>
      <c r="O30" s="12">
        <v>276056.12</v>
      </c>
      <c r="P30" s="12">
        <v>286173.36</v>
      </c>
      <c r="Q30" s="193">
        <f t="shared" si="0"/>
        <v>7281355.1599999992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x14ac:dyDescent="0.25">
      <c r="A31" s="26" t="s">
        <v>30</v>
      </c>
      <c r="B31" s="182" t="s">
        <v>183</v>
      </c>
      <c r="C31" s="188" t="s">
        <v>26</v>
      </c>
      <c r="D31" s="11" t="s">
        <v>22</v>
      </c>
      <c r="E31" s="12">
        <v>8293.5</v>
      </c>
      <c r="F31" s="12">
        <v>17184</v>
      </c>
      <c r="G31" s="12">
        <v>9069.5</v>
      </c>
      <c r="H31" s="12">
        <v>9118</v>
      </c>
      <c r="I31" s="12">
        <v>8487.5</v>
      </c>
      <c r="J31" s="12">
        <v>14356</v>
      </c>
      <c r="K31" s="12">
        <v>14356</v>
      </c>
      <c r="L31" s="12">
        <v>28416</v>
      </c>
      <c r="M31" s="12">
        <v>14356</v>
      </c>
      <c r="N31" s="12">
        <v>8584.5</v>
      </c>
      <c r="O31" s="12">
        <v>9263.5</v>
      </c>
      <c r="P31" s="12">
        <v>9603</v>
      </c>
      <c r="Q31" s="193">
        <f t="shared" si="0"/>
        <v>151087.5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s="192" customFormat="1" ht="15.75" x14ac:dyDescent="0.25">
      <c r="A32" s="189"/>
      <c r="B32" s="190"/>
      <c r="C32" s="21" t="s">
        <v>16</v>
      </c>
      <c r="D32" s="22" t="s">
        <v>19</v>
      </c>
      <c r="E32" s="23">
        <f>E24+E25+E28</f>
        <v>-17415807.890000001</v>
      </c>
      <c r="F32" s="23">
        <f>F24+F25+F28</f>
        <v>-17010033.890000001</v>
      </c>
      <c r="G32" s="23">
        <f t="shared" ref="G32:P32" si="9">G24+G25+G28</f>
        <v>-18708424.890000001</v>
      </c>
      <c r="H32" s="23">
        <f t="shared" si="9"/>
        <v>-16323076.51</v>
      </c>
      <c r="I32" s="23">
        <f t="shared" si="9"/>
        <v>-18127474.509999998</v>
      </c>
      <c r="J32" s="23">
        <f t="shared" si="9"/>
        <v>-18674392.509999998</v>
      </c>
      <c r="K32" s="23">
        <f t="shared" si="9"/>
        <v>-20368323.509999998</v>
      </c>
      <c r="L32" s="23">
        <f t="shared" si="9"/>
        <v>-19826276.509999998</v>
      </c>
      <c r="M32" s="23">
        <f t="shared" si="9"/>
        <v>-20529316.780000001</v>
      </c>
      <c r="N32" s="23">
        <f t="shared" si="9"/>
        <v>-17054511.510000002</v>
      </c>
      <c r="O32" s="23">
        <f t="shared" si="9"/>
        <v>-18501958.509999998</v>
      </c>
      <c r="P32" s="23">
        <f t="shared" si="9"/>
        <v>-19170272.509999998</v>
      </c>
      <c r="Q32" s="194">
        <f t="shared" si="0"/>
        <v>-221709869.52999994</v>
      </c>
      <c r="R32" s="191"/>
      <c r="S32" s="191"/>
      <c r="T32" s="191"/>
      <c r="U32" s="191"/>
      <c r="V32" s="191"/>
      <c r="W32" s="191"/>
      <c r="X32" s="191"/>
      <c r="Y32" s="191"/>
      <c r="Z32" s="191"/>
      <c r="AA32" s="191"/>
    </row>
    <row r="33" spans="1:27" s="192" customFormat="1" ht="15.75" x14ac:dyDescent="0.25">
      <c r="A33" s="189"/>
      <c r="B33" s="190"/>
      <c r="C33" s="24"/>
      <c r="D33" s="177" t="s">
        <v>21</v>
      </c>
      <c r="E33" s="25">
        <f>E26+E29</f>
        <v>-12762.54</v>
      </c>
      <c r="F33" s="25">
        <f t="shared" ref="F33:P33" si="10">F26+F29</f>
        <v>-12678.54</v>
      </c>
      <c r="G33" s="25">
        <f t="shared" si="10"/>
        <v>-12594.54</v>
      </c>
      <c r="H33" s="25">
        <f t="shared" si="10"/>
        <v>-12584.04</v>
      </c>
      <c r="I33" s="25">
        <f t="shared" si="10"/>
        <v>-12720.54</v>
      </c>
      <c r="J33" s="25">
        <f t="shared" si="10"/>
        <v>-11450.04</v>
      </c>
      <c r="K33" s="25">
        <f t="shared" si="10"/>
        <v>-11450.04</v>
      </c>
      <c r="L33" s="25">
        <f t="shared" si="10"/>
        <v>-11450.04</v>
      </c>
      <c r="M33" s="25">
        <f t="shared" si="10"/>
        <v>-153023.31</v>
      </c>
      <c r="N33" s="25">
        <f t="shared" si="10"/>
        <v>-12699.54</v>
      </c>
      <c r="O33" s="25">
        <f t="shared" si="10"/>
        <v>-12552.54</v>
      </c>
      <c r="P33" s="25">
        <f t="shared" si="10"/>
        <v>-12479.04</v>
      </c>
      <c r="Q33" s="194">
        <f t="shared" si="0"/>
        <v>-288444.74999999994</v>
      </c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 s="192" customFormat="1" ht="15.75" x14ac:dyDescent="0.25">
      <c r="A34" s="189"/>
      <c r="B34" s="190"/>
      <c r="C34" s="21"/>
      <c r="D34" s="22" t="s">
        <v>22</v>
      </c>
      <c r="E34" s="23">
        <f>E30+E31+E27</f>
        <v>208469.55</v>
      </c>
      <c r="F34" s="23">
        <f t="shared" ref="F34:P34" si="11">F30+F31+F27</f>
        <v>229349.16999999998</v>
      </c>
      <c r="G34" s="23">
        <f t="shared" si="11"/>
        <v>233223.78999999998</v>
      </c>
      <c r="H34" s="23">
        <f t="shared" si="11"/>
        <v>224746.76999999996</v>
      </c>
      <c r="I34" s="23">
        <f t="shared" si="11"/>
        <v>205327.11</v>
      </c>
      <c r="J34" s="23">
        <f t="shared" si="11"/>
        <v>964901.40999999992</v>
      </c>
      <c r="K34" s="23">
        <f t="shared" si="11"/>
        <v>964901.40999999992</v>
      </c>
      <c r="L34" s="23">
        <f t="shared" si="11"/>
        <v>1532629.4100000001</v>
      </c>
      <c r="M34" s="23">
        <f t="shared" si="11"/>
        <v>1518569.4100000001</v>
      </c>
      <c r="N34" s="23">
        <f t="shared" si="11"/>
        <v>208314.75</v>
      </c>
      <c r="O34" s="23">
        <f t="shared" si="11"/>
        <v>229228.22999999998</v>
      </c>
      <c r="P34" s="23">
        <f t="shared" si="11"/>
        <v>239684.96999999997</v>
      </c>
      <c r="Q34" s="194">
        <f t="shared" si="0"/>
        <v>6759345.9799999995</v>
      </c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 s="29" customFormat="1" ht="15.75" x14ac:dyDescent="0.25">
      <c r="A35" s="32"/>
      <c r="B35" s="183"/>
      <c r="C35" s="33"/>
      <c r="D35" s="10" t="s">
        <v>16</v>
      </c>
      <c r="E35" s="27">
        <f>SUM(E32:E34)</f>
        <v>-17220100.879999999</v>
      </c>
      <c r="F35" s="27">
        <f t="shared" ref="F35:P35" si="12">SUM(F32:F34)</f>
        <v>-16793363.259999998</v>
      </c>
      <c r="G35" s="27">
        <f t="shared" si="12"/>
        <v>-18487795.640000001</v>
      </c>
      <c r="H35" s="27">
        <f t="shared" si="12"/>
        <v>-16110913.779999999</v>
      </c>
      <c r="I35" s="27">
        <f t="shared" si="12"/>
        <v>-17934867.939999998</v>
      </c>
      <c r="J35" s="27">
        <f t="shared" si="12"/>
        <v>-17720941.139999997</v>
      </c>
      <c r="K35" s="27">
        <f t="shared" si="12"/>
        <v>-19414872.139999997</v>
      </c>
      <c r="L35" s="27">
        <f t="shared" si="12"/>
        <v>-18305097.139999997</v>
      </c>
      <c r="M35" s="27">
        <f t="shared" si="12"/>
        <v>-19163770.68</v>
      </c>
      <c r="N35" s="27">
        <f t="shared" si="12"/>
        <v>-16858896.300000001</v>
      </c>
      <c r="O35" s="27">
        <f t="shared" si="12"/>
        <v>-18285282.819999997</v>
      </c>
      <c r="P35" s="27">
        <f t="shared" si="12"/>
        <v>-18943066.579999998</v>
      </c>
      <c r="Q35" s="194">
        <f t="shared" si="0"/>
        <v>-215238968.30000001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x14ac:dyDescent="0.25">
      <c r="A36" s="26" t="s">
        <v>192</v>
      </c>
      <c r="B36" s="182" t="s">
        <v>189</v>
      </c>
      <c r="C36" s="187" t="s">
        <v>18</v>
      </c>
      <c r="D36" s="11" t="s">
        <v>19</v>
      </c>
      <c r="E36" s="12">
        <f>SUMIFS(E$5:E$31,$C$5:$C$31,$C36,$D$5:$D$31,$D36)</f>
        <v>-730166.36</v>
      </c>
      <c r="F36" s="12">
        <f>SUMIFS(F$5:F$31,$C$5:$C$31,$C36,$D$5:$D$31,$D36)</f>
        <v>-730166.36</v>
      </c>
      <c r="G36" s="12">
        <f t="shared" ref="G36:P37" si="13">SUMIFS(G$5:G$31,$C$5:$C$31,$C36,$D$5:$D$31,$D36)</f>
        <v>-730166.36</v>
      </c>
      <c r="H36" s="12">
        <f t="shared" si="13"/>
        <v>-730166.36</v>
      </c>
      <c r="I36" s="12">
        <f t="shared" si="13"/>
        <v>-730166.36</v>
      </c>
      <c r="J36" s="12">
        <f t="shared" si="13"/>
        <v>-730166.36</v>
      </c>
      <c r="K36" s="12">
        <f t="shared" si="13"/>
        <v>-730166.36</v>
      </c>
      <c r="L36" s="12">
        <f t="shared" si="13"/>
        <v>-730166.36</v>
      </c>
      <c r="M36" s="12">
        <f t="shared" si="13"/>
        <v>-730166.36</v>
      </c>
      <c r="N36" s="12">
        <f t="shared" si="13"/>
        <v>-730166.36</v>
      </c>
      <c r="O36" s="12">
        <f t="shared" si="13"/>
        <v>-730166.36</v>
      </c>
      <c r="P36" s="12">
        <f t="shared" si="13"/>
        <v>-730166.36</v>
      </c>
      <c r="Q36" s="193">
        <f t="shared" si="0"/>
        <v>-8761996.3200000022</v>
      </c>
    </row>
    <row r="37" spans="1:27" ht="15.75" x14ac:dyDescent="0.25">
      <c r="A37" s="26" t="s">
        <v>192</v>
      </c>
      <c r="B37" s="182" t="s">
        <v>189</v>
      </c>
      <c r="C37" s="187" t="s">
        <v>24</v>
      </c>
      <c r="D37" s="11" t="s">
        <v>19</v>
      </c>
      <c r="E37" s="12">
        <f>SUMIFS(E$5:E$31,$C$5:$C$31,$C37,$D$5:$D$31,$D37)</f>
        <v>-40667768.119999997</v>
      </c>
      <c r="F37" s="12">
        <f>SUMIFS(F$5:F$31,$C$5:$C$31,$C37,$D$5:$D$31,$D37)</f>
        <v>-36410081.880000003</v>
      </c>
      <c r="G37" s="12">
        <f t="shared" si="13"/>
        <v>-38062487.909999996</v>
      </c>
      <c r="H37" s="12">
        <f t="shared" si="13"/>
        <v>-32036906.73</v>
      </c>
      <c r="I37" s="12">
        <f t="shared" si="13"/>
        <v>-37598700.829999998</v>
      </c>
      <c r="J37" s="12">
        <f t="shared" si="13"/>
        <v>-38136663.219999999</v>
      </c>
      <c r="K37" s="12">
        <f t="shared" si="13"/>
        <v>-19614025.149999999</v>
      </c>
      <c r="L37" s="12">
        <f t="shared" si="13"/>
        <v>-19072840.149999999</v>
      </c>
      <c r="M37" s="12">
        <f t="shared" si="13"/>
        <v>-19773598.420000002</v>
      </c>
      <c r="N37" s="12">
        <f t="shared" si="13"/>
        <v>-16300307.15</v>
      </c>
      <c r="O37" s="12">
        <f t="shared" si="13"/>
        <v>-41546626.119999997</v>
      </c>
      <c r="P37" s="12">
        <f t="shared" si="13"/>
        <v>-44627029.560000002</v>
      </c>
      <c r="Q37" s="193">
        <f t="shared" si="0"/>
        <v>-383847035.23999995</v>
      </c>
    </row>
    <row r="38" spans="1:27" ht="15.75" x14ac:dyDescent="0.25">
      <c r="A38" s="26" t="s">
        <v>192</v>
      </c>
      <c r="B38" s="182" t="s">
        <v>189</v>
      </c>
      <c r="C38" s="187" t="s">
        <v>20</v>
      </c>
      <c r="D38" s="11" t="s">
        <v>19</v>
      </c>
      <c r="E38" s="12">
        <f t="shared" ref="E38:P45" si="14">SUMIFS(E$5:E$31,$C$5:$C$31,$C38,$D$5:$D$31,$D38)</f>
        <v>-52333</v>
      </c>
      <c r="F38" s="12">
        <f t="shared" si="14"/>
        <v>-55414</v>
      </c>
      <c r="G38" s="12">
        <f t="shared" si="14"/>
        <v>-52593</v>
      </c>
      <c r="H38" s="12">
        <f t="shared" si="14"/>
        <v>-55278</v>
      </c>
      <c r="I38" s="12">
        <f t="shared" si="14"/>
        <v>-55751</v>
      </c>
      <c r="J38" s="12">
        <f t="shared" si="14"/>
        <v>-59099</v>
      </c>
      <c r="K38" s="12">
        <f t="shared" si="14"/>
        <v>-24132</v>
      </c>
      <c r="L38" s="12">
        <f t="shared" si="14"/>
        <v>-23270</v>
      </c>
      <c r="M38" s="12">
        <f t="shared" si="14"/>
        <v>-25552</v>
      </c>
      <c r="N38" s="12">
        <f t="shared" si="14"/>
        <v>-24038</v>
      </c>
      <c r="O38" s="12">
        <f t="shared" si="14"/>
        <v>-56791</v>
      </c>
      <c r="P38" s="12">
        <f t="shared" si="14"/>
        <v>-55541</v>
      </c>
      <c r="Q38" s="193">
        <f t="shared" si="0"/>
        <v>-539792</v>
      </c>
    </row>
    <row r="39" spans="1:27" ht="16.5" thickBot="1" x14ac:dyDescent="0.3">
      <c r="A39" s="26" t="s">
        <v>192</v>
      </c>
      <c r="B39" s="182" t="s">
        <v>189</v>
      </c>
      <c r="C39" s="187" t="s">
        <v>20</v>
      </c>
      <c r="D39" s="30" t="s">
        <v>21</v>
      </c>
      <c r="E39" s="12">
        <f t="shared" si="14"/>
        <v>-14558.04</v>
      </c>
      <c r="F39" s="12">
        <f t="shared" si="14"/>
        <v>-14558.04</v>
      </c>
      <c r="G39" s="12">
        <f t="shared" si="14"/>
        <v>-14558.04</v>
      </c>
      <c r="H39" s="12">
        <f t="shared" si="14"/>
        <v>-14558.04</v>
      </c>
      <c r="I39" s="12">
        <f t="shared" si="14"/>
        <v>-14558.04</v>
      </c>
      <c r="J39" s="12">
        <f t="shared" si="14"/>
        <v>-14558.04</v>
      </c>
      <c r="K39" s="12">
        <f t="shared" si="14"/>
        <v>-14558.04</v>
      </c>
      <c r="L39" s="12">
        <f t="shared" si="14"/>
        <v>-14558.04</v>
      </c>
      <c r="M39" s="12">
        <f t="shared" si="14"/>
        <v>-156131.31</v>
      </c>
      <c r="N39" s="12">
        <f t="shared" si="14"/>
        <v>-14558.04</v>
      </c>
      <c r="O39" s="12">
        <f t="shared" si="14"/>
        <v>-14558.04</v>
      </c>
      <c r="P39" s="12">
        <f t="shared" si="14"/>
        <v>-14558.04</v>
      </c>
      <c r="Q39" s="193">
        <f t="shared" si="0"/>
        <v>-316269.74999999994</v>
      </c>
    </row>
    <row r="40" spans="1:27" ht="15.75" x14ac:dyDescent="0.25">
      <c r="A40" s="26" t="s">
        <v>192</v>
      </c>
      <c r="B40" s="182" t="s">
        <v>189</v>
      </c>
      <c r="C40" s="187" t="s">
        <v>20</v>
      </c>
      <c r="D40" s="31" t="s">
        <v>22</v>
      </c>
      <c r="E40" s="12">
        <f t="shared" si="14"/>
        <v>-59682.39</v>
      </c>
      <c r="F40" s="12">
        <f t="shared" si="14"/>
        <v>-59850.39</v>
      </c>
      <c r="G40" s="12">
        <f t="shared" si="14"/>
        <v>-60018.39</v>
      </c>
      <c r="H40" s="12">
        <f t="shared" si="14"/>
        <v>-60039.39</v>
      </c>
      <c r="I40" s="12">
        <f t="shared" si="14"/>
        <v>-59766.39</v>
      </c>
      <c r="J40" s="12">
        <f t="shared" si="14"/>
        <v>-62307.39</v>
      </c>
      <c r="K40" s="12">
        <f t="shared" si="14"/>
        <v>-56091.39</v>
      </c>
      <c r="L40" s="12">
        <f t="shared" si="14"/>
        <v>-56091.39</v>
      </c>
      <c r="M40" s="12">
        <f t="shared" si="14"/>
        <v>-56091.39</v>
      </c>
      <c r="N40" s="12">
        <f t="shared" si="14"/>
        <v>-56091.39</v>
      </c>
      <c r="O40" s="12">
        <f t="shared" si="14"/>
        <v>-60102.39</v>
      </c>
      <c r="P40" s="12">
        <f t="shared" si="14"/>
        <v>-60249.39</v>
      </c>
      <c r="Q40" s="193">
        <f t="shared" si="0"/>
        <v>-706381.68</v>
      </c>
    </row>
    <row r="41" spans="1:27" ht="15.75" x14ac:dyDescent="0.25">
      <c r="A41" s="26" t="s">
        <v>192</v>
      </c>
      <c r="B41" s="182" t="s">
        <v>189</v>
      </c>
      <c r="C41" s="187" t="s">
        <v>20</v>
      </c>
      <c r="D41" s="11" t="s">
        <v>23</v>
      </c>
      <c r="E41" s="12">
        <f t="shared" si="14"/>
        <v>-716666.67</v>
      </c>
      <c r="F41" s="12">
        <f t="shared" si="14"/>
        <v>-716666.67</v>
      </c>
      <c r="G41" s="12">
        <f t="shared" si="14"/>
        <v>-716666.67</v>
      </c>
      <c r="H41" s="12">
        <f t="shared" si="14"/>
        <v>-716666.67</v>
      </c>
      <c r="I41" s="12">
        <f t="shared" si="14"/>
        <v>-716666.67</v>
      </c>
      <c r="J41" s="12">
        <f t="shared" si="14"/>
        <v>-716666.67</v>
      </c>
      <c r="K41" s="12">
        <f t="shared" si="14"/>
        <v>-716666.67</v>
      </c>
      <c r="L41" s="12">
        <f t="shared" si="14"/>
        <v>-716666.67</v>
      </c>
      <c r="M41" s="12">
        <f t="shared" si="14"/>
        <v>-716666.67</v>
      </c>
      <c r="N41" s="12">
        <f t="shared" si="14"/>
        <v>-716666.67</v>
      </c>
      <c r="O41" s="12">
        <f t="shared" si="14"/>
        <v>-716666.67</v>
      </c>
      <c r="P41" s="12">
        <f t="shared" si="14"/>
        <v>-716666.67</v>
      </c>
      <c r="Q41" s="193">
        <f t="shared" si="0"/>
        <v>-8600000.040000001</v>
      </c>
    </row>
    <row r="42" spans="1:27" ht="15.75" x14ac:dyDescent="0.25">
      <c r="A42" s="26" t="s">
        <v>192</v>
      </c>
      <c r="B42" s="182" t="s">
        <v>191</v>
      </c>
      <c r="C42" s="188" t="s">
        <v>25</v>
      </c>
      <c r="D42" s="11" t="s">
        <v>22</v>
      </c>
      <c r="E42" s="12">
        <f t="shared" si="14"/>
        <v>794884.95</v>
      </c>
      <c r="F42" s="12">
        <f t="shared" si="14"/>
        <v>706772.55</v>
      </c>
      <c r="G42" s="12">
        <f t="shared" si="14"/>
        <v>972110.14999999991</v>
      </c>
      <c r="H42" s="12">
        <f t="shared" si="14"/>
        <v>1337469.5999999999</v>
      </c>
      <c r="I42" s="12">
        <f t="shared" si="14"/>
        <v>982485</v>
      </c>
      <c r="J42" s="12">
        <f t="shared" si="14"/>
        <v>2524160.7199999997</v>
      </c>
      <c r="K42" s="12">
        <f t="shared" si="14"/>
        <v>2524160.7199999997</v>
      </c>
      <c r="L42" s="12">
        <f t="shared" si="14"/>
        <v>4101902.88</v>
      </c>
      <c r="M42" s="12">
        <f t="shared" si="14"/>
        <v>4101902.88</v>
      </c>
      <c r="N42" s="12">
        <f t="shared" si="14"/>
        <v>728213.4</v>
      </c>
      <c r="O42" s="12">
        <f t="shared" si="14"/>
        <v>785812.2</v>
      </c>
      <c r="P42" s="12">
        <f t="shared" si="14"/>
        <v>814611.6</v>
      </c>
      <c r="Q42" s="193">
        <f t="shared" si="0"/>
        <v>20374486.649999999</v>
      </c>
    </row>
    <row r="43" spans="1:27" ht="15.75" x14ac:dyDescent="0.25">
      <c r="A43" s="26" t="s">
        <v>192</v>
      </c>
      <c r="B43" s="182" t="s">
        <v>191</v>
      </c>
      <c r="C43" s="188" t="s">
        <v>25</v>
      </c>
      <c r="D43" s="11" t="s">
        <v>21</v>
      </c>
      <c r="E43" s="12">
        <f t="shared" si="14"/>
        <v>1795.5</v>
      </c>
      <c r="F43" s="12">
        <f t="shared" si="14"/>
        <v>1879.5</v>
      </c>
      <c r="G43" s="12">
        <f t="shared" si="14"/>
        <v>1963.5</v>
      </c>
      <c r="H43" s="12">
        <f t="shared" si="14"/>
        <v>1974</v>
      </c>
      <c r="I43" s="12">
        <f t="shared" si="14"/>
        <v>1837.5</v>
      </c>
      <c r="J43" s="12">
        <f t="shared" si="14"/>
        <v>3108</v>
      </c>
      <c r="K43" s="12">
        <f t="shared" si="14"/>
        <v>3108</v>
      </c>
      <c r="L43" s="12">
        <f t="shared" si="14"/>
        <v>3108</v>
      </c>
      <c r="M43" s="12">
        <f t="shared" si="14"/>
        <v>3108</v>
      </c>
      <c r="N43" s="12">
        <f t="shared" si="14"/>
        <v>1858.5</v>
      </c>
      <c r="O43" s="12">
        <f t="shared" si="14"/>
        <v>2005.5000000000002</v>
      </c>
      <c r="P43" s="12">
        <f t="shared" si="14"/>
        <v>2079</v>
      </c>
      <c r="Q43" s="193">
        <f t="shared" si="0"/>
        <v>27825</v>
      </c>
    </row>
    <row r="44" spans="1:27" ht="15.75" x14ac:dyDescent="0.25">
      <c r="A44" s="26" t="s">
        <v>192</v>
      </c>
      <c r="B44" s="182" t="s">
        <v>183</v>
      </c>
      <c r="C44" s="182" t="s">
        <v>26</v>
      </c>
      <c r="D44" s="11" t="s">
        <v>22</v>
      </c>
      <c r="E44" s="12">
        <f t="shared" si="14"/>
        <v>827490.44339999999</v>
      </c>
      <c r="F44" s="12">
        <f t="shared" si="14"/>
        <v>874705.94660000002</v>
      </c>
      <c r="G44" s="12">
        <f t="shared" si="14"/>
        <v>904840.18980000005</v>
      </c>
      <c r="H44" s="12">
        <f t="shared" si="14"/>
        <v>909755.57519999996</v>
      </c>
      <c r="I44" s="12">
        <f t="shared" si="14"/>
        <v>846846.94499999995</v>
      </c>
      <c r="J44" s="12">
        <f t="shared" si="14"/>
        <v>1432381.1184</v>
      </c>
      <c r="K44" s="12">
        <f t="shared" si="14"/>
        <v>1432381.1184</v>
      </c>
      <c r="L44" s="12">
        <f t="shared" si="14"/>
        <v>1446441.1184</v>
      </c>
      <c r="M44" s="12">
        <f t="shared" si="14"/>
        <v>1432381.1184</v>
      </c>
      <c r="N44" s="12">
        <f t="shared" si="14"/>
        <v>856525.19579999999</v>
      </c>
      <c r="O44" s="12">
        <f t="shared" si="14"/>
        <v>924272.95140000002</v>
      </c>
      <c r="P44" s="12">
        <f t="shared" si="14"/>
        <v>958146.82919999992</v>
      </c>
      <c r="Q44" s="193">
        <f t="shared" si="0"/>
        <v>12846168.550000003</v>
      </c>
    </row>
    <row r="45" spans="1:27" ht="15.75" x14ac:dyDescent="0.25">
      <c r="A45" s="26" t="s">
        <v>192</v>
      </c>
      <c r="B45" s="182" t="s">
        <v>183</v>
      </c>
      <c r="C45" s="182" t="s">
        <v>26</v>
      </c>
      <c r="D45" s="11" t="s">
        <v>21</v>
      </c>
      <c r="E45" s="12">
        <f t="shared" si="14"/>
        <v>265050</v>
      </c>
      <c r="F45" s="12">
        <f t="shared" si="14"/>
        <v>277450</v>
      </c>
      <c r="G45" s="12">
        <f t="shared" si="14"/>
        <v>289850</v>
      </c>
      <c r="H45" s="12">
        <f t="shared" si="14"/>
        <v>291400</v>
      </c>
      <c r="I45" s="12">
        <f t="shared" si="14"/>
        <v>271250</v>
      </c>
      <c r="J45" s="12">
        <f t="shared" si="14"/>
        <v>458800</v>
      </c>
      <c r="K45" s="12">
        <f t="shared" si="14"/>
        <v>458800</v>
      </c>
      <c r="L45" s="12">
        <f t="shared" si="14"/>
        <v>458800</v>
      </c>
      <c r="M45" s="12">
        <f t="shared" si="14"/>
        <v>458800</v>
      </c>
      <c r="N45" s="12">
        <f t="shared" si="14"/>
        <v>274350</v>
      </c>
      <c r="O45" s="12">
        <f t="shared" si="14"/>
        <v>296050</v>
      </c>
      <c r="P45" s="12">
        <f t="shared" si="14"/>
        <v>306900</v>
      </c>
      <c r="Q45" s="193">
        <f t="shared" si="0"/>
        <v>4107500</v>
      </c>
    </row>
    <row r="46" spans="1:27" ht="15.75" x14ac:dyDescent="0.25">
      <c r="A46" s="26"/>
      <c r="B46" s="182"/>
      <c r="C46" s="182"/>
      <c r="D46" s="185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193"/>
    </row>
    <row r="47" spans="1:27" ht="15" x14ac:dyDescent="0.25">
      <c r="C47"/>
      <c r="D47"/>
    </row>
    <row r="48" spans="1:27" ht="15" x14ac:dyDescent="0.25">
      <c r="C48"/>
      <c r="D48"/>
    </row>
    <row r="49" spans="3:4" ht="15" x14ac:dyDescent="0.25">
      <c r="C49"/>
      <c r="D49"/>
    </row>
    <row r="50" spans="3:4" ht="15" x14ac:dyDescent="0.25">
      <c r="C50"/>
      <c r="D50"/>
    </row>
    <row r="51" spans="3:4" ht="15" x14ac:dyDescent="0.25">
      <c r="C51"/>
      <c r="D51"/>
    </row>
    <row r="52" spans="3:4" ht="15" x14ac:dyDescent="0.25">
      <c r="C52"/>
      <c r="D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5E58-8D5C-43E0-B86F-CC30BE11BD7C}">
  <sheetPr>
    <tabColor theme="1"/>
  </sheetPr>
  <dimension ref="A1:AA1182"/>
  <sheetViews>
    <sheetView showGridLines="0" topLeftCell="A25" zoomScale="89" zoomScaleNormal="89" workbookViewId="0">
      <selection activeCell="J17" sqref="J17"/>
    </sheetView>
  </sheetViews>
  <sheetFormatPr defaultColWidth="9.140625" defaultRowHeight="12.75" x14ac:dyDescent="0.2"/>
  <cols>
    <col min="1" max="1" width="47.5703125" style="13" customWidth="1"/>
    <col min="2" max="2" width="33.42578125" style="13" bestFit="1" customWidth="1"/>
    <col min="3" max="3" width="19.42578125" style="13" bestFit="1" customWidth="1"/>
    <col min="4" max="4" width="16.7109375" style="13" bestFit="1" customWidth="1"/>
    <col min="5" max="14" width="19.42578125" style="13" bestFit="1" customWidth="1"/>
    <col min="15" max="15" width="20.7109375" style="13" bestFit="1" customWidth="1"/>
    <col min="16" max="16" width="11.5703125" style="13" bestFit="1" customWidth="1"/>
    <col min="17" max="18" width="12.5703125" style="13" bestFit="1" customWidth="1"/>
    <col min="19" max="26" width="14.140625" style="13" bestFit="1" customWidth="1"/>
    <col min="27" max="16384" width="9.140625" style="13"/>
  </cols>
  <sheetData>
    <row r="1" spans="1:15" x14ac:dyDescent="0.2">
      <c r="A1" s="16" t="s">
        <v>172</v>
      </c>
      <c r="C1" s="34">
        <v>41821</v>
      </c>
      <c r="D1" s="34">
        <v>41852</v>
      </c>
      <c r="E1" s="34">
        <v>41883</v>
      </c>
      <c r="F1" s="34">
        <v>41913</v>
      </c>
      <c r="G1" s="34">
        <v>41944</v>
      </c>
      <c r="H1" s="34">
        <v>41974</v>
      </c>
      <c r="I1" s="34">
        <v>42005</v>
      </c>
      <c r="J1" s="34">
        <v>42036</v>
      </c>
      <c r="K1" s="34">
        <v>42064</v>
      </c>
      <c r="L1" s="34">
        <v>42095</v>
      </c>
      <c r="M1" s="34">
        <v>42125</v>
      </c>
      <c r="N1" s="34">
        <v>42156</v>
      </c>
    </row>
    <row r="2" spans="1:15" x14ac:dyDescent="0.2">
      <c r="A2" s="306" t="s">
        <v>220</v>
      </c>
      <c r="B2" s="306"/>
      <c r="C2" s="221" t="s">
        <v>208</v>
      </c>
      <c r="D2" s="221" t="s">
        <v>209</v>
      </c>
      <c r="E2" s="221" t="s">
        <v>210</v>
      </c>
      <c r="F2" s="221" t="s">
        <v>211</v>
      </c>
      <c r="G2" s="221" t="s">
        <v>212</v>
      </c>
      <c r="H2" s="221" t="s">
        <v>213</v>
      </c>
      <c r="I2" s="221" t="s">
        <v>214</v>
      </c>
      <c r="J2" s="221" t="s">
        <v>215</v>
      </c>
      <c r="K2" s="221" t="s">
        <v>216</v>
      </c>
      <c r="L2" s="221" t="s">
        <v>217</v>
      </c>
      <c r="M2" s="221" t="s">
        <v>218</v>
      </c>
      <c r="N2" s="221" t="s">
        <v>219</v>
      </c>
      <c r="O2" s="16" t="s">
        <v>188</v>
      </c>
    </row>
    <row r="3" spans="1:15" x14ac:dyDescent="0.2">
      <c r="A3" s="36" t="s">
        <v>17</v>
      </c>
      <c r="B3" s="37" t="s">
        <v>33</v>
      </c>
      <c r="C3" s="223">
        <f>SUMIFS('CC Forecast FY14'!E5:E45,'CC Forecast FY14'!$A$5:$A$45,'CC Forecast FY14'!$A$5,'CC Forecast FY14'!$B$5:$B$45,'CC Forecast FY14'!$B$5)</f>
        <v>-8214866.7000000002</v>
      </c>
      <c r="D3" s="223">
        <f>SUMIFS('CC Forecast FY14'!F5:F45,'CC Forecast FY14'!$A$5:$A$45,'CC Forecast FY14'!$A$5,'CC Forecast FY14'!$B$5:$B$45,'CC Forecast FY14'!$B$5)</f>
        <v>-5969938.7000000002</v>
      </c>
      <c r="E3" s="223">
        <f>SUMIFS('CC Forecast FY14'!G5:G45,'CC Forecast FY14'!$A$5:$A$45,'CC Forecast FY14'!$A$5,'CC Forecast FY14'!$B$5:$B$45,'CC Forecast FY14'!$B$5)</f>
        <v>-5945586.7000000002</v>
      </c>
      <c r="F3" s="223">
        <f>SUMIFS('CC Forecast FY14'!H5:H45,'CC Forecast FY14'!$A$5:$A$45,'CC Forecast FY14'!$A$5,'CC Forecast FY14'!$B$5:$B$45,'CC Forecast FY14'!$B$5)</f>
        <v>-4407399.2300000004</v>
      </c>
      <c r="G3" s="223">
        <f>SUMIFS('CC Forecast FY14'!I5:I45,'CC Forecast FY14'!$A$5:$A$45,'CC Forecast FY14'!$A$5,'CC Forecast FY14'!$B$5:$B$45,'CC Forecast FY14'!$B$5)</f>
        <v>-7252231.2300000004</v>
      </c>
      <c r="H3" s="223">
        <f>SUMIFS('CC Forecast FY14'!J5:J45,'CC Forecast FY14'!$A$5:$A$45,'CC Forecast FY14'!$A$5,'CC Forecast FY14'!$B$5:$B$45,'CC Forecast FY14'!$B$5)</f>
        <v>-8005333.2300000004</v>
      </c>
      <c r="I3" s="223">
        <f>SUMIFS('CC Forecast FY14'!K5:K45,'CC Forecast FY14'!$A$5:$A$45,'CC Forecast FY14'!$A$5,'CC Forecast FY14'!$B$5:$B$45,'CC Forecast FY14'!$B$5)</f>
        <v>0</v>
      </c>
      <c r="J3" s="223">
        <f>SUMIFS('CC Forecast FY14'!L5:L45,'CC Forecast FY14'!$A$5:$A$45,'CC Forecast FY14'!$A$5,'CC Forecast FY14'!$B$5:$B$45,'CC Forecast FY14'!$B$5)</f>
        <v>0</v>
      </c>
      <c r="K3" s="223">
        <f>SUMIFS('CC Forecast FY14'!M5:M45,'CC Forecast FY14'!$A$5:$A$45,'CC Forecast FY14'!$A$5,'CC Forecast FY14'!$B$5:$B$45,'CC Forecast FY14'!$B$5)</f>
        <v>0</v>
      </c>
      <c r="L3" s="223">
        <f>SUMIFS('CC Forecast FY14'!N5:N45,'CC Forecast FY14'!$A$5:$A$45,'CC Forecast FY14'!$A$5,'CC Forecast FY14'!$B$5:$B$45,'CC Forecast FY14'!$B$5)</f>
        <v>0</v>
      </c>
      <c r="M3" s="223">
        <f>SUMIFS('CC Forecast FY14'!O5:O45,'CC Forecast FY14'!$A$5:$A$45,'CC Forecast FY14'!$A$5,'CC Forecast FY14'!$B$5:$B$45,'CC Forecast FY14'!$B$5)</f>
        <v>-7469758.2300000004</v>
      </c>
      <c r="N3" s="223">
        <f>SUMIFS('CC Forecast FY14'!P5:P45,'CC Forecast FY14'!$A$5:$A$45,'CC Forecast FY14'!$A$5,'CC Forecast FY14'!$B$5:$B$45,'CC Forecast FY14'!$B$5)</f>
        <v>-8017891.2300000004</v>
      </c>
      <c r="O3" s="15">
        <f>SUM(C3:N3)</f>
        <v>-55283005.250000015</v>
      </c>
    </row>
    <row r="4" spans="1:15" x14ac:dyDescent="0.2">
      <c r="A4" s="36" t="s">
        <v>17</v>
      </c>
      <c r="B4" s="40" t="s">
        <v>34</v>
      </c>
      <c r="C4" s="223">
        <f>SUMIFS('CC Forecast FY14'!E5:E45,'CC Forecast FY14'!$A$5:$A$45,'CC Forecast FY14'!$A$5,'CC Forecast FY14'!$B$5:$B$45,'CC Forecast FY14'!$B$8)</f>
        <v>247950</v>
      </c>
      <c r="D4" s="223">
        <f>SUMIFS('CC Forecast FY14'!F5:F45,'CC Forecast FY14'!$A$5:$A$45,'CC Forecast FY14'!$A$5,'CC Forecast FY14'!$B$5:$B$45,'CC Forecast FY14'!$B$8)</f>
        <v>134250</v>
      </c>
      <c r="E4" s="223">
        <f>SUMIFS('CC Forecast FY14'!G5:G45,'CC Forecast FY14'!$A$5:$A$45,'CC Forecast FY14'!$A$5,'CC Forecast FY14'!$B$5:$B$45,'CC Forecast FY14'!$B$8)</f>
        <v>374000</v>
      </c>
      <c r="F4" s="223">
        <f>SUMIFS('CC Forecast FY14'!H5:H45,'CC Forecast FY14'!$A$5:$A$45,'CC Forecast FY14'!$A$5,'CC Forecast FY14'!$B$5:$B$45,'CC Forecast FY14'!$B$8)</f>
        <v>752000</v>
      </c>
      <c r="G4" s="223">
        <f>SUMIFS('CC Forecast FY14'!I5:I45,'CC Forecast FY14'!$A$5:$A$45,'CC Forecast FY14'!$A$5,'CC Forecast FY14'!$B$5:$B$45,'CC Forecast FY14'!$B$8)</f>
        <v>437500</v>
      </c>
      <c r="H4" s="223">
        <f>SUMIFS('CC Forecast FY14'!J5:J45,'CC Forecast FY14'!$A$5:$A$45,'CC Forecast FY14'!$A$5,'CC Forecast FY14'!$B$5:$B$45,'CC Forecast FY14'!$B$8)</f>
        <v>355200</v>
      </c>
      <c r="I4" s="223">
        <f>SUMIFS('CC Forecast FY14'!K5:K45,'CC Forecast FY14'!$A$5:$A$45,'CC Forecast FY14'!$A$5,'CC Forecast FY14'!$B$5:$B$45,'CC Forecast FY14'!$B$8)</f>
        <v>355200</v>
      </c>
      <c r="J4" s="223">
        <f>SUMIFS('CC Forecast FY14'!L5:L45,'CC Forecast FY14'!$A$5:$A$45,'CC Forecast FY14'!$A$5,'CC Forecast FY14'!$B$5:$B$45,'CC Forecast FY14'!$B$8)</f>
        <v>740000</v>
      </c>
      <c r="K4" s="223">
        <f>SUMIFS('CC Forecast FY14'!M5:M45,'CC Forecast FY14'!$A$5:$A$45,'CC Forecast FY14'!$A$5,'CC Forecast FY14'!$B$5:$B$45,'CC Forecast FY14'!$B$8)</f>
        <v>740000</v>
      </c>
      <c r="L4" s="223">
        <f>SUMIFS('CC Forecast FY14'!N5:N45,'CC Forecast FY14'!$A$5:$A$45,'CC Forecast FY14'!$A$5,'CC Forecast FY14'!$B$5:$B$45,'CC Forecast FY14'!$B$8)</f>
        <v>177000</v>
      </c>
      <c r="M4" s="223">
        <f>SUMIFS('CC Forecast FY14'!O5:O45,'CC Forecast FY14'!$A$5:$A$45,'CC Forecast FY14'!$A$5,'CC Forecast FY14'!$B$5:$B$45,'CC Forecast FY14'!$B$8)</f>
        <v>191000</v>
      </c>
      <c r="N4" s="223">
        <f>SUMIFS('CC Forecast FY14'!P5:P45,'CC Forecast FY14'!$A$5:$A$45,'CC Forecast FY14'!$A$5,'CC Forecast FY14'!$B$5:$B$45,'CC Forecast FY14'!$B$8)</f>
        <v>198000</v>
      </c>
      <c r="O4" s="15">
        <f t="shared" ref="O4:O17" si="0">SUM(C4:N4)</f>
        <v>4702100</v>
      </c>
    </row>
    <row r="5" spans="1:15" x14ac:dyDescent="0.2">
      <c r="A5" s="36" t="s">
        <v>17</v>
      </c>
      <c r="B5" s="41" t="s">
        <v>35</v>
      </c>
      <c r="C5" s="223">
        <f>SUMIFS('CC Forecast FY14'!E5:E45,'CC Forecast FY14'!$A$5:$A$45,'CC Forecast FY14'!$A$5,'CC Forecast FY14'!$B$5:$B$45,'CC Forecast FY14'!$B$9)</f>
        <v>265050</v>
      </c>
      <c r="D5" s="223">
        <f>SUMIFS('CC Forecast FY14'!F5:F45,'CC Forecast FY14'!$A$5:$A$45,'CC Forecast FY14'!$A$5,'CC Forecast FY14'!$B$5:$B$45,'CC Forecast FY14'!$B$9)</f>
        <v>277450</v>
      </c>
      <c r="E5" s="223">
        <f>SUMIFS('CC Forecast FY14'!G5:G45,'CC Forecast FY14'!$A$5:$A$45,'CC Forecast FY14'!$A$5,'CC Forecast FY14'!$B$5:$B$45,'CC Forecast FY14'!$B$9)</f>
        <v>289773.74</v>
      </c>
      <c r="F5" s="223">
        <f>SUMIFS('CC Forecast FY14'!H5:H45,'CC Forecast FY14'!$A$5:$A$45,'CC Forecast FY14'!$A$5,'CC Forecast FY14'!$B$5:$B$45,'CC Forecast FY14'!$B$9)</f>
        <v>291400</v>
      </c>
      <c r="G5" s="223">
        <f>SUMIFS('CC Forecast FY14'!I5:I45,'CC Forecast FY14'!$A$5:$A$45,'CC Forecast FY14'!$A$5,'CC Forecast FY14'!$B$5:$B$45,'CC Forecast FY14'!$B$9)</f>
        <v>271250</v>
      </c>
      <c r="H5" s="223">
        <f>SUMIFS('CC Forecast FY14'!J5:J45,'CC Forecast FY14'!$A$5:$A$45,'CC Forecast FY14'!$A$5,'CC Forecast FY14'!$B$5:$B$45,'CC Forecast FY14'!$B$9)</f>
        <v>458800</v>
      </c>
      <c r="I5" s="223">
        <f>SUMIFS('CC Forecast FY14'!K5:K45,'CC Forecast FY14'!$A$5:$A$45,'CC Forecast FY14'!$A$5,'CC Forecast FY14'!$B$5:$B$45,'CC Forecast FY14'!$B$9)</f>
        <v>458800</v>
      </c>
      <c r="J5" s="223">
        <f>SUMIFS('CC Forecast FY14'!L5:L45,'CC Forecast FY14'!$A$5:$A$45,'CC Forecast FY14'!$A$5,'CC Forecast FY14'!$B$5:$B$45,'CC Forecast FY14'!$B$9)</f>
        <v>458800</v>
      </c>
      <c r="K5" s="223">
        <f>SUMIFS('CC Forecast FY14'!M5:M45,'CC Forecast FY14'!$A$5:$A$45,'CC Forecast FY14'!$A$5,'CC Forecast FY14'!$B$5:$B$45,'CC Forecast FY14'!$B$9)</f>
        <v>458800</v>
      </c>
      <c r="L5" s="223">
        <f>SUMIFS('CC Forecast FY14'!N5:N45,'CC Forecast FY14'!$A$5:$A$45,'CC Forecast FY14'!$A$5,'CC Forecast FY14'!$B$5:$B$45,'CC Forecast FY14'!$B$9)</f>
        <v>274350</v>
      </c>
      <c r="M5" s="223">
        <f>SUMIFS('CC Forecast FY14'!O5:O45,'CC Forecast FY14'!$A$5:$A$45,'CC Forecast FY14'!$A$5,'CC Forecast FY14'!$B$5:$B$45,'CC Forecast FY14'!$B$9)</f>
        <v>296050</v>
      </c>
      <c r="N5" s="223">
        <f>SUMIFS('CC Forecast FY14'!P5:P45,'CC Forecast FY14'!$A$5:$A$45,'CC Forecast FY14'!$A$5,'CC Forecast FY14'!$B$5:$B$45,'CC Forecast FY14'!$B$9)</f>
        <v>306900</v>
      </c>
      <c r="O5" s="15">
        <f t="shared" si="0"/>
        <v>4107423.74</v>
      </c>
    </row>
    <row r="6" spans="1:15" x14ac:dyDescent="0.2">
      <c r="A6" s="39"/>
      <c r="B6" s="41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5">
        <f t="shared" si="0"/>
        <v>0</v>
      </c>
    </row>
    <row r="7" spans="1:15" x14ac:dyDescent="0.2">
      <c r="A7" s="42" t="s">
        <v>28</v>
      </c>
      <c r="B7" s="40" t="s">
        <v>33</v>
      </c>
      <c r="C7" s="223">
        <f>SUMIFS('CC Forecast FY14'!E5:E45,'CC Forecast FY14'!$A$5:$A$45,'CC Forecast FY14'!$A$16,'CC Forecast FY14'!$B$5:$B$45,'CC Forecast FY14'!$B$16)</f>
        <v>-16539850.560000001</v>
      </c>
      <c r="D7" s="223">
        <f>SUMIFS('CC Forecast FY14'!F5:F45,'CC Forecast FY14'!$A$5:$A$45,'CC Forecast FY14'!$A$16,'CC Forecast FY14'!$B$5:$B$45,'CC Forecast FY14'!$B$16)</f>
        <v>-14936115.32</v>
      </c>
      <c r="E7" s="223">
        <f>SUMIFS('CC Forecast FY14'!G5:G45,'CC Forecast FY14'!$A$5:$A$45,'CC Forecast FY14'!$A$16,'CC Forecast FY14'!$B$5:$B$45,'CC Forecast FY14'!$B$16)</f>
        <v>-14911829.35</v>
      </c>
      <c r="F7" s="223">
        <f>SUMIFS('CC Forecast FY14'!H5:H45,'CC Forecast FY14'!$A$5:$A$45,'CC Forecast FY14'!$A$16,'CC Forecast FY14'!$B$5:$B$45,'CC Forecast FY14'!$B$16)</f>
        <v>-12812490.02</v>
      </c>
      <c r="G7" s="223">
        <f>SUMIFS('CC Forecast FY14'!I5:I45,'CC Forecast FY14'!$A$5:$A$45,'CC Forecast FY14'!$A$16,'CC Forecast FY14'!$B$5:$B$45,'CC Forecast FY14'!$B$16)</f>
        <v>-13725254.119999999</v>
      </c>
      <c r="H7" s="223">
        <f>SUMIFS('CC Forecast FY14'!J5:J45,'CC Forecast FY14'!$A$5:$A$45,'CC Forecast FY14'!$A$16,'CC Forecast FY14'!$B$5:$B$45,'CC Forecast FY14'!$B$16)</f>
        <v>-12969085.51</v>
      </c>
      <c r="I7" s="223">
        <f>SUMIFS('CC Forecast FY14'!K5:K45,'CC Forecast FY14'!$A$5:$A$45,'CC Forecast FY14'!$A$16,'CC Forecast FY14'!$B$5:$B$45,'CC Forecast FY14'!$B$16)</f>
        <v>-716666.67</v>
      </c>
      <c r="J7" s="223">
        <f>SUMIFS('CC Forecast FY14'!L5:L45,'CC Forecast FY14'!$A$5:$A$45,'CC Forecast FY14'!$A$16,'CC Forecast FY14'!$B$5:$B$45,'CC Forecast FY14'!$B$16)</f>
        <v>-716666.67</v>
      </c>
      <c r="K7" s="223">
        <f>SUMIFS('CC Forecast FY14'!M5:M45,'CC Forecast FY14'!$A$5:$A$45,'CC Forecast FY14'!$A$16,'CC Forecast FY14'!$B$5:$B$45,'CC Forecast FY14'!$B$16)</f>
        <v>-716666.67</v>
      </c>
      <c r="L7" s="223">
        <f>SUMIFS('CC Forecast FY14'!N5:N45,'CC Forecast FY14'!$A$5:$A$45,'CC Forecast FY14'!$A$16,'CC Forecast FY14'!$B$5:$B$45,'CC Forecast FY14'!$B$16)</f>
        <v>-716666.67</v>
      </c>
      <c r="M7" s="223">
        <f>SUMIFS('CC Forecast FY14'!O5:O45,'CC Forecast FY14'!$A$5:$A$45,'CC Forecast FY14'!$A$16,'CC Forecast FY14'!$B$5:$B$45,'CC Forecast FY14'!$B$16)</f>
        <v>-17082544.41</v>
      </c>
      <c r="N7" s="223">
        <f>SUMIFS('CC Forecast FY14'!P5:P45,'CC Forecast FY14'!$A$5:$A$45,'CC Forecast FY14'!$A$16,'CC Forecast FY14'!$B$5:$B$45,'CC Forecast FY14'!$B$16)</f>
        <v>-18945397.850000001</v>
      </c>
      <c r="O7" s="15">
        <f t="shared" si="0"/>
        <v>-124789233.82000002</v>
      </c>
    </row>
    <row r="8" spans="1:15" x14ac:dyDescent="0.2">
      <c r="A8" s="42" t="s">
        <v>28</v>
      </c>
      <c r="B8" s="41" t="s">
        <v>34</v>
      </c>
      <c r="C8" s="223">
        <f>SUMIFS('CC Forecast FY14'!E5:E45,'CC Forecast FY14'!$A$5:$A$45,'CC Forecast FY14'!$A$16,'CC Forecast FY14'!$B$5:$B$45,'CC Forecast FY14'!$B$18)</f>
        <v>290667.51</v>
      </c>
      <c r="D8" s="223">
        <f>SUMIFS('CC Forecast FY14'!F5:F45,'CC Forecast FY14'!$A$5:$A$45,'CC Forecast FY14'!$A$16,'CC Forecast FY14'!$B$5:$B$45,'CC Forecast FY14'!$B$18)</f>
        <v>304265.99</v>
      </c>
      <c r="E8" s="223">
        <f>SUMIFS('CC Forecast FY14'!G5:G45,'CC Forecast FY14'!$A$5:$A$45,'CC Forecast FY14'!$A$16,'CC Forecast FY14'!$B$5:$B$45,'CC Forecast FY14'!$B$18)</f>
        <v>317864.47000000003</v>
      </c>
      <c r="F8" s="223">
        <f>SUMIFS('CC Forecast FY14'!H5:H45,'CC Forecast FY14'!$A$5:$A$45,'CC Forecast FY14'!$A$16,'CC Forecast FY14'!$B$5:$B$45,'CC Forecast FY14'!$B$18)</f>
        <v>313749.44</v>
      </c>
      <c r="G8" s="223">
        <f>SUMIFS('CC Forecast FY14'!I5:I45,'CC Forecast FY14'!$A$5:$A$45,'CC Forecast FY14'!$A$16,'CC Forecast FY14'!$B$5:$B$45,'CC Forecast FY14'!$B$18)</f>
        <v>292054</v>
      </c>
      <c r="H8" s="223">
        <f>SUMIFS('CC Forecast FY14'!J5:J45,'CC Forecast FY14'!$A$5:$A$45,'CC Forecast FY14'!$A$16,'CC Forecast FY14'!$B$5:$B$45,'CC Forecast FY14'!$B$18)</f>
        <v>1162323.92</v>
      </c>
      <c r="I8" s="223">
        <f>SUMIFS('CC Forecast FY14'!K5:K45,'CC Forecast FY14'!$A$5:$A$45,'CC Forecast FY14'!$A$16,'CC Forecast FY14'!$B$5:$B$45,'CC Forecast FY14'!$B$18)</f>
        <v>1162323.92</v>
      </c>
      <c r="J8" s="223">
        <f>SUMIFS('CC Forecast FY14'!L5:L45,'CC Forecast FY14'!$A$5:$A$45,'CC Forecast FY14'!$A$16,'CC Forecast FY14'!$B$5:$B$45,'CC Forecast FY14'!$B$18)</f>
        <v>1801598.08</v>
      </c>
      <c r="K8" s="223">
        <f>SUMIFS('CC Forecast FY14'!M5:M45,'CC Forecast FY14'!$A$5:$A$45,'CC Forecast FY14'!$A$16,'CC Forecast FY14'!$B$5:$B$45,'CC Forecast FY14'!$B$18)</f>
        <v>1801598.08</v>
      </c>
      <c r="L8" s="223">
        <f>SUMIFS('CC Forecast FY14'!N5:N45,'CC Forecast FY14'!$A$5:$A$45,'CC Forecast FY14'!$A$16,'CC Forecast FY14'!$B$5:$B$45,'CC Forecast FY14'!$B$18)</f>
        <v>295391.76</v>
      </c>
      <c r="M8" s="223">
        <f>SUMIFS('CC Forecast FY14'!O5:O45,'CC Forecast FY14'!$A$5:$A$45,'CC Forecast FY14'!$A$16,'CC Forecast FY14'!$B$5:$B$45,'CC Forecast FY14'!$B$18)</f>
        <v>318756.08</v>
      </c>
      <c r="N8" s="223">
        <f>SUMIFS('CC Forecast FY14'!P5:P45,'CC Forecast FY14'!$A$5:$A$45,'CC Forecast FY14'!$A$16,'CC Forecast FY14'!$B$5:$B$45,'CC Forecast FY14'!$B$18)</f>
        <v>330438.24</v>
      </c>
      <c r="O8" s="15">
        <f t="shared" si="0"/>
        <v>8391031.4900000002</v>
      </c>
    </row>
    <row r="9" spans="1:15" x14ac:dyDescent="0.2">
      <c r="A9" s="42" t="s">
        <v>28</v>
      </c>
      <c r="B9" s="40" t="s">
        <v>35</v>
      </c>
      <c r="C9" s="223">
        <f>SUMIFS('CC Forecast FY14'!E5:E45,'CC Forecast FY14'!$A$5:$A$45,'CC Forecast FY14'!$A$16,'CC Forecast FY14'!$B$5:$B$45,'CC Forecast FY14'!$B$19)</f>
        <v>819196.94339999999</v>
      </c>
      <c r="D9" s="223">
        <f>SUMIFS('CC Forecast FY14'!F5:F45,'CC Forecast FY14'!$A$5:$A$45,'CC Forecast FY14'!$A$16,'CC Forecast FY14'!$B$5:$B$45,'CC Forecast FY14'!$B$19)</f>
        <v>857521.94660000002</v>
      </c>
      <c r="E9" s="223">
        <f>SUMIFS('CC Forecast FY14'!G5:G45,'CC Forecast FY14'!$A$5:$A$45,'CC Forecast FY14'!$A$16,'CC Forecast FY14'!$B$5:$B$45,'CC Forecast FY14'!$B$19)</f>
        <v>895846.94980000006</v>
      </c>
      <c r="F9" s="223">
        <f>SUMIFS('CC Forecast FY14'!H5:H45,'CC Forecast FY14'!$A$5:$A$45,'CC Forecast FY14'!$A$16,'CC Forecast FY14'!$B$5:$B$45,'CC Forecast FY14'!$B$19)</f>
        <v>900637.57519999996</v>
      </c>
      <c r="G9" s="223">
        <f>SUMIFS('CC Forecast FY14'!I5:I45,'CC Forecast FY14'!$A$5:$A$45,'CC Forecast FY14'!$A$16,'CC Forecast FY14'!$B$5:$B$45,'CC Forecast FY14'!$B$19)</f>
        <v>838359.44499999995</v>
      </c>
      <c r="H9" s="223">
        <f>SUMIFS('CC Forecast FY14'!J5:J45,'CC Forecast FY14'!$A$5:$A$45,'CC Forecast FY14'!$A$16,'CC Forecast FY14'!$B$5:$B$45,'CC Forecast FY14'!$B$19)</f>
        <v>1418025.1184</v>
      </c>
      <c r="I9" s="223">
        <f>SUMIFS('CC Forecast FY14'!K5:K45,'CC Forecast FY14'!$A$5:$A$45,'CC Forecast FY14'!$A$16,'CC Forecast FY14'!$B$5:$B$45,'CC Forecast FY14'!$B$19)</f>
        <v>1418025.1184</v>
      </c>
      <c r="J9" s="223">
        <f>SUMIFS('CC Forecast FY14'!L5:L45,'CC Forecast FY14'!$A$5:$A$45,'CC Forecast FY14'!$A$16,'CC Forecast FY14'!$B$5:$B$45,'CC Forecast FY14'!$B$19)</f>
        <v>1418025.1184</v>
      </c>
      <c r="K9" s="223">
        <f>SUMIFS('CC Forecast FY14'!M5:M45,'CC Forecast FY14'!$A$5:$A$45,'CC Forecast FY14'!$A$16,'CC Forecast FY14'!$B$5:$B$45,'CC Forecast FY14'!$B$19)</f>
        <v>1418025.1184</v>
      </c>
      <c r="L9" s="223">
        <f>SUMIFS('CC Forecast FY14'!N5:N45,'CC Forecast FY14'!$A$5:$A$45,'CC Forecast FY14'!$A$16,'CC Forecast FY14'!$B$5:$B$45,'CC Forecast FY14'!$B$19)</f>
        <v>847940.69579999999</v>
      </c>
      <c r="M9" s="223">
        <f>SUMIFS('CC Forecast FY14'!O5:O45,'CC Forecast FY14'!$A$5:$A$45,'CC Forecast FY14'!$A$16,'CC Forecast FY14'!$B$5:$B$45,'CC Forecast FY14'!$B$19)</f>
        <v>915009.45140000002</v>
      </c>
      <c r="N9" s="223">
        <f>SUMIFS('CC Forecast FY14'!P5:P45,'CC Forecast FY14'!$A$5:$A$45,'CC Forecast FY14'!$A$16,'CC Forecast FY14'!$B$5:$B$45,'CC Forecast FY14'!$B$19)</f>
        <v>948543.82919999992</v>
      </c>
      <c r="O9" s="15">
        <f t="shared" si="0"/>
        <v>12695157.310000001</v>
      </c>
    </row>
    <row r="10" spans="1:15" x14ac:dyDescent="0.2">
      <c r="A10" s="39"/>
      <c r="B10" s="40"/>
      <c r="C10" s="223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15">
        <f t="shared" si="0"/>
        <v>0</v>
      </c>
    </row>
    <row r="11" spans="1:15" x14ac:dyDescent="0.2">
      <c r="A11" s="42" t="s">
        <v>30</v>
      </c>
      <c r="B11" s="41" t="s">
        <v>33</v>
      </c>
      <c r="C11" s="223">
        <f>SUMIFS('CC Forecast FY14'!E5:E45,'CC Forecast FY14'!$A$5:$A$45,'CC Forecast FY14'!$A$24,'CC Forecast FY14'!$B$5:$B$45,'CC Forecast FY14'!$B$24)</f>
        <v>-17486457.32</v>
      </c>
      <c r="D11" s="223">
        <f>SUMIFS('CC Forecast FY14'!F5:F45,'CC Forecast FY14'!$A$5:$A$45,'CC Forecast FY14'!$A$24,'CC Forecast FY14'!$B$5:$B$45,'CC Forecast FY14'!$B$24)</f>
        <v>-17080683.32</v>
      </c>
      <c r="E11" s="223">
        <f>SUMIFS('CC Forecast FY14'!G5:G45,'CC Forecast FY14'!$A$5:$A$45,'CC Forecast FY14'!$A$24,'CC Forecast FY14'!$B$5:$B$45,'CC Forecast FY14'!$B$24)</f>
        <v>-18779074.32</v>
      </c>
      <c r="F11" s="223">
        <f>SUMIFS('CC Forecast FY14'!H5:H45,'CC Forecast FY14'!$A$5:$A$45,'CC Forecast FY14'!$A$24,'CC Forecast FY14'!$B$5:$B$45,'CC Forecast FY14'!$B$24)</f>
        <v>-16393725.940000001</v>
      </c>
      <c r="G11" s="223">
        <f>SUMIFS('CC Forecast FY14'!I5:I45,'CC Forecast FY14'!$A$5:$A$45,'CC Forecast FY14'!$A$24,'CC Forecast FY14'!$B$5:$B$45,'CC Forecast FY14'!$B$24)</f>
        <v>-18198123.939999998</v>
      </c>
      <c r="H11" s="223">
        <f>SUMIFS('CC Forecast FY14'!J5:J45,'CC Forecast FY14'!$A$5:$A$45,'CC Forecast FY14'!$A$24,'CC Forecast FY14'!$B$5:$B$45,'CC Forecast FY14'!$B$24)</f>
        <v>-18745041.939999998</v>
      </c>
      <c r="I11" s="223">
        <f>SUMIFS('CC Forecast FY14'!K5:K45,'CC Forecast FY14'!$A$5:$A$45,'CC Forecast FY14'!$A$24,'CC Forecast FY14'!$B$5:$B$45,'CC Forecast FY14'!$B$24)</f>
        <v>-20438972.939999998</v>
      </c>
      <c r="J11" s="223">
        <f>SUMIFS('CC Forecast FY14'!L5:L45,'CC Forecast FY14'!$A$5:$A$45,'CC Forecast FY14'!$A$24,'CC Forecast FY14'!$B$5:$B$45,'CC Forecast FY14'!$B$24)</f>
        <v>-19896925.939999998</v>
      </c>
      <c r="K11" s="223">
        <f>SUMIFS('CC Forecast FY14'!M5:M45,'CC Forecast FY14'!$A$5:$A$45,'CC Forecast FY14'!$A$24,'CC Forecast FY14'!$B$5:$B$45,'CC Forecast FY14'!$B$24)</f>
        <v>-20741539.48</v>
      </c>
      <c r="L11" s="223">
        <f>SUMIFS('CC Forecast FY14'!N5:N45,'CC Forecast FY14'!$A$5:$A$45,'CC Forecast FY14'!$A$24,'CC Forecast FY14'!$B$5:$B$45,'CC Forecast FY14'!$B$24)</f>
        <v>-17125160.940000001</v>
      </c>
      <c r="M11" s="223">
        <f>SUMIFS('CC Forecast FY14'!O5:O45,'CC Forecast FY14'!$A$5:$A$45,'CC Forecast FY14'!$A$24,'CC Forecast FY14'!$B$5:$B$45,'CC Forecast FY14'!$B$24)</f>
        <v>-18572607.939999998</v>
      </c>
      <c r="N11" s="223">
        <f>SUMIFS('CC Forecast FY14'!P5:P45,'CC Forecast FY14'!$A$5:$A$45,'CC Forecast FY14'!$A$24,'CC Forecast FY14'!$B$5:$B$45,'CC Forecast FY14'!$B$24)</f>
        <v>-19240921.939999998</v>
      </c>
      <c r="O11" s="15">
        <f t="shared" si="0"/>
        <v>-222699235.95999998</v>
      </c>
    </row>
    <row r="12" spans="1:15" x14ac:dyDescent="0.2">
      <c r="A12" s="42" t="s">
        <v>30</v>
      </c>
      <c r="B12" s="40" t="s">
        <v>34</v>
      </c>
      <c r="C12" s="223">
        <f>SUMIFS('CC Forecast FY14'!E5:E45,'CC Forecast FY14'!$A$5:$A$45,'CC Forecast FY14'!$A$24,'CC Forecast FY14'!$B$5:$B$45,'CC Forecast FY14'!$B$29)</f>
        <v>258062.94</v>
      </c>
      <c r="D12" s="223">
        <f>SUMIFS('CC Forecast FY14'!F5:F45,'CC Forecast FY14'!$A$5:$A$45,'CC Forecast FY14'!$A$24,'CC Forecast FY14'!$B$5:$B$45,'CC Forecast FY14'!$B$29)</f>
        <v>270136.06</v>
      </c>
      <c r="E12" s="223">
        <f>SUMIFS('CC Forecast FY14'!G5:G45,'CC Forecast FY14'!$A$5:$A$45,'CC Forecast FY14'!$A$24,'CC Forecast FY14'!$B$5:$B$45,'CC Forecast FY14'!$B$29)</f>
        <v>282209.18</v>
      </c>
      <c r="F12" s="223">
        <f>SUMIFS('CC Forecast FY14'!H5:H45,'CC Forecast FY14'!$A$5:$A$45,'CC Forecast FY14'!$A$24,'CC Forecast FY14'!$B$5:$B$45,'CC Forecast FY14'!$B$29)</f>
        <v>273694.15999999997</v>
      </c>
      <c r="G12" s="223">
        <f>SUMIFS('CC Forecast FY14'!I5:I45,'CC Forecast FY14'!$A$5:$A$45,'CC Forecast FY14'!$A$24,'CC Forecast FY14'!$B$5:$B$45,'CC Forecast FY14'!$B$29)</f>
        <v>254768.5</v>
      </c>
      <c r="H12" s="223">
        <f>SUMIFS('CC Forecast FY14'!J5:J45,'CC Forecast FY14'!$A$5:$A$45,'CC Forecast FY14'!$A$24,'CC Forecast FY14'!$B$5:$B$45,'CC Forecast FY14'!$B$29)</f>
        <v>1009744.7999999999</v>
      </c>
      <c r="I12" s="223">
        <f>SUMIFS('CC Forecast FY14'!K5:K45,'CC Forecast FY14'!$A$5:$A$45,'CC Forecast FY14'!$A$24,'CC Forecast FY14'!$B$5:$B$45,'CC Forecast FY14'!$B$29)</f>
        <v>1009744.7999999999</v>
      </c>
      <c r="J12" s="223">
        <f>SUMIFS('CC Forecast FY14'!L5:L45,'CC Forecast FY14'!$A$5:$A$45,'CC Forecast FY14'!$A$24,'CC Forecast FY14'!$B$5:$B$45,'CC Forecast FY14'!$B$29)</f>
        <v>1563412.8</v>
      </c>
      <c r="K12" s="223">
        <f>SUMIFS('CC Forecast FY14'!M5:M45,'CC Forecast FY14'!$A$5:$A$45,'CC Forecast FY14'!$A$24,'CC Forecast FY14'!$B$5:$B$45,'CC Forecast FY14'!$B$29)</f>
        <v>1563412.8</v>
      </c>
      <c r="L12" s="223">
        <f>SUMIFS('CC Forecast FY14'!N5:N45,'CC Forecast FY14'!$A$5:$A$45,'CC Forecast FY14'!$A$24,'CC Forecast FY14'!$B$5:$B$45,'CC Forecast FY14'!$B$29)</f>
        <v>257680.14</v>
      </c>
      <c r="M12" s="223">
        <f>SUMIFS('CC Forecast FY14'!O5:O45,'CC Forecast FY14'!$A$5:$A$45,'CC Forecast FY14'!$A$24,'CC Forecast FY14'!$B$5:$B$45,'CC Forecast FY14'!$B$29)</f>
        <v>278061.62</v>
      </c>
      <c r="N12" s="223">
        <f>SUMIFS('CC Forecast FY14'!P5:P45,'CC Forecast FY14'!$A$5:$A$45,'CC Forecast FY14'!$A$24,'CC Forecast FY14'!$B$5:$B$45,'CC Forecast FY14'!$B$29)</f>
        <v>288252.36</v>
      </c>
      <c r="O12" s="15">
        <f t="shared" si="0"/>
        <v>7309180.1599999992</v>
      </c>
    </row>
    <row r="13" spans="1:15" x14ac:dyDescent="0.2">
      <c r="A13" s="42" t="s">
        <v>30</v>
      </c>
      <c r="B13" s="41" t="s">
        <v>35</v>
      </c>
      <c r="C13" s="223">
        <f>SUMIFS('CC Forecast FY14'!E5:E45,'CC Forecast FY14'!$A$5:$A$45,'CC Forecast FY14'!$A$24,'CC Forecast FY14'!$B$5:$B$45,'CC Forecast FY14'!$B$31)</f>
        <v>8293.5</v>
      </c>
      <c r="D13" s="223">
        <f>SUMIFS('CC Forecast FY14'!F5:F45,'CC Forecast FY14'!$A$5:$A$45,'CC Forecast FY14'!$A$24,'CC Forecast FY14'!$B$5:$B$45,'CC Forecast FY14'!$B$31)</f>
        <v>17184</v>
      </c>
      <c r="E13" s="223">
        <f>SUMIFS('CC Forecast FY14'!G5:G45,'CC Forecast FY14'!$A$5:$A$45,'CC Forecast FY14'!$A$24,'CC Forecast FY14'!$B$5:$B$45,'CC Forecast FY14'!$B$31)</f>
        <v>9069.5</v>
      </c>
      <c r="F13" s="223">
        <f>SUMIFS('CC Forecast FY14'!H5:H45,'CC Forecast FY14'!$A$5:$A$45,'CC Forecast FY14'!$A$24,'CC Forecast FY14'!$B$5:$B$45,'CC Forecast FY14'!$B$31)</f>
        <v>9118</v>
      </c>
      <c r="G13" s="223">
        <f>SUMIFS('CC Forecast FY14'!I5:I45,'CC Forecast FY14'!$A$5:$A$45,'CC Forecast FY14'!$A$24,'CC Forecast FY14'!$B$5:$B$45,'CC Forecast FY14'!$B$31)</f>
        <v>8487.5</v>
      </c>
      <c r="H13" s="223">
        <f>SUMIFS('CC Forecast FY14'!J5:J45,'CC Forecast FY14'!$A$5:$A$45,'CC Forecast FY14'!$A$24,'CC Forecast FY14'!$B$5:$B$45,'CC Forecast FY14'!$B$31)</f>
        <v>14356</v>
      </c>
      <c r="I13" s="223">
        <f>SUMIFS('CC Forecast FY14'!K5:K45,'CC Forecast FY14'!$A$5:$A$45,'CC Forecast FY14'!$A$24,'CC Forecast FY14'!$B$5:$B$45,'CC Forecast FY14'!$B$31)</f>
        <v>14356</v>
      </c>
      <c r="J13" s="223">
        <f>SUMIFS('CC Forecast FY14'!L5:L45,'CC Forecast FY14'!$A$5:$A$45,'CC Forecast FY14'!$A$24,'CC Forecast FY14'!$B$5:$B$45,'CC Forecast FY14'!$B$31)</f>
        <v>28416</v>
      </c>
      <c r="K13" s="223">
        <f>SUMIFS('CC Forecast FY14'!M5:M45,'CC Forecast FY14'!$A$5:$A$45,'CC Forecast FY14'!$A$24,'CC Forecast FY14'!$B$5:$B$45,'CC Forecast FY14'!$B$31)</f>
        <v>14356</v>
      </c>
      <c r="L13" s="223">
        <f>SUMIFS('CC Forecast FY14'!N5:N45,'CC Forecast FY14'!$A$5:$A$45,'CC Forecast FY14'!$A$24,'CC Forecast FY14'!$B$5:$B$45,'CC Forecast FY14'!$B$31)</f>
        <v>8584.5</v>
      </c>
      <c r="M13" s="223">
        <f>SUMIFS('CC Forecast FY14'!O5:O45,'CC Forecast FY14'!$A$5:$A$45,'CC Forecast FY14'!$A$24,'CC Forecast FY14'!$B$5:$B$45,'CC Forecast FY14'!$B$31)</f>
        <v>9263.5</v>
      </c>
      <c r="N13" s="223">
        <f>SUMIFS('CC Forecast FY14'!P5:P45,'CC Forecast FY14'!$A$5:$A$45,'CC Forecast FY14'!$A$24,'CC Forecast FY14'!$B$5:$B$45,'CC Forecast FY14'!$B$31)</f>
        <v>9603</v>
      </c>
      <c r="O13" s="15">
        <f t="shared" si="0"/>
        <v>151087.5</v>
      </c>
    </row>
    <row r="14" spans="1:15" x14ac:dyDescent="0.2">
      <c r="A14" s="136"/>
      <c r="B14" s="41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15">
        <f t="shared" si="0"/>
        <v>0</v>
      </c>
    </row>
    <row r="15" spans="1:15" x14ac:dyDescent="0.2">
      <c r="A15" s="179" t="s">
        <v>32</v>
      </c>
      <c r="B15" s="41" t="s">
        <v>33</v>
      </c>
      <c r="C15" s="223">
        <f>SUMIFS('CC Forecast FY14'!E5:E45,'CC Forecast FY14'!$A$5:$A$45,'CC Forecast FY14'!$A$36,'CC Forecast FY14'!$B$5:$B$45,'CC Forecast FY14'!$B$36)</f>
        <v>-42241174.579999998</v>
      </c>
      <c r="D15" s="223">
        <f>SUMIFS('CC Forecast FY14'!F5:F45,'CC Forecast FY14'!$A$5:$A$45,'CC Forecast FY14'!$A$36,'CC Forecast FY14'!$B$5:$B$45,'CC Forecast FY14'!$B$36)</f>
        <v>-37986737.340000004</v>
      </c>
      <c r="E15" s="223">
        <f>SUMIFS('CC Forecast FY14'!G5:G45,'CC Forecast FY14'!$A$5:$A$45,'CC Forecast FY14'!$A$36,'CC Forecast FY14'!$B$5:$B$45,'CC Forecast FY14'!$B$36)</f>
        <v>-39636490.369999997</v>
      </c>
      <c r="F15" s="223">
        <f>SUMIFS('CC Forecast FY14'!H5:H45,'CC Forecast FY14'!$A$5:$A$45,'CC Forecast FY14'!$A$36,'CC Forecast FY14'!$B$5:$B$45,'CC Forecast FY14'!$B$36)</f>
        <v>-33613615.189999998</v>
      </c>
      <c r="G15" s="223">
        <f>SUMIFS('CC Forecast FY14'!I5:I45,'CC Forecast FY14'!$A$5:$A$45,'CC Forecast FY14'!$A$36,'CC Forecast FY14'!$B$5:$B$45,'CC Forecast FY14'!$B$36)</f>
        <v>-39175609.289999999</v>
      </c>
      <c r="H15" s="223">
        <f>SUMIFS('CC Forecast FY14'!J5:J45,'CC Forecast FY14'!$A$5:$A$45,'CC Forecast FY14'!$A$36,'CC Forecast FY14'!$B$5:$B$45,'CC Forecast FY14'!$B$36)</f>
        <v>-39719460.68</v>
      </c>
      <c r="I15" s="223">
        <f>SUMIFS('CC Forecast FY14'!K5:K45,'CC Forecast FY14'!$A$5:$A$45,'CC Forecast FY14'!$A$36,'CC Forecast FY14'!$B$5:$B$45,'CC Forecast FY14'!$B$36)</f>
        <v>-21155639.609999999</v>
      </c>
      <c r="J15" s="223">
        <f>SUMIFS('CC Forecast FY14'!L5:L45,'CC Forecast FY14'!$A$5:$A$45,'CC Forecast FY14'!$A$36,'CC Forecast FY14'!$B$5:$B$45,'CC Forecast FY14'!$B$36)</f>
        <v>-20613592.609999999</v>
      </c>
      <c r="K15" s="223">
        <f>SUMIFS('CC Forecast FY14'!M5:M45,'CC Forecast FY14'!$A$5:$A$45,'CC Forecast FY14'!$A$36,'CC Forecast FY14'!$B$5:$B$45,'CC Forecast FY14'!$B$36)</f>
        <v>-21458206.150000002</v>
      </c>
      <c r="L15" s="223">
        <f>SUMIFS('CC Forecast FY14'!N5:N45,'CC Forecast FY14'!$A$5:$A$45,'CC Forecast FY14'!$A$36,'CC Forecast FY14'!$B$5:$B$45,'CC Forecast FY14'!$B$36)</f>
        <v>-17841827.610000003</v>
      </c>
      <c r="M15" s="223">
        <f>SUMIFS('CC Forecast FY14'!O5:O45,'CC Forecast FY14'!$A$5:$A$45,'CC Forecast FY14'!$A$36,'CC Forecast FY14'!$B$5:$B$45,'CC Forecast FY14'!$B$36)</f>
        <v>-43124910.579999998</v>
      </c>
      <c r="N15" s="223">
        <f>SUMIFS('CC Forecast FY14'!P5:P45,'CC Forecast FY14'!$A$5:$A$45,'CC Forecast FY14'!$A$36,'CC Forecast FY14'!$B$5:$B$45,'CC Forecast FY14'!$B$36)</f>
        <v>-46204211.020000003</v>
      </c>
      <c r="O15" s="15">
        <f t="shared" si="0"/>
        <v>-402771475.02999997</v>
      </c>
    </row>
    <row r="16" spans="1:15" x14ac:dyDescent="0.2">
      <c r="A16" s="179"/>
      <c r="B16" s="40" t="s">
        <v>34</v>
      </c>
      <c r="C16" s="223">
        <f>SUMIFS('CC Forecast FY14'!E5:E45,'CC Forecast FY14'!$A$5:$A$45,'CC Forecast FY14'!$A$36,'CC Forecast FY14'!$B$5:$B$45,'CC Forecast FY14'!$B$42)</f>
        <v>796680.45</v>
      </c>
      <c r="D16" s="223">
        <f>SUMIFS('CC Forecast FY14'!F5:F45,'CC Forecast FY14'!$A$5:$A$45,'CC Forecast FY14'!$A$36,'CC Forecast FY14'!$B$5:$B$45,'CC Forecast FY14'!$B$42)</f>
        <v>708652.05</v>
      </c>
      <c r="E16" s="223">
        <f>SUMIFS('CC Forecast FY14'!G5:G45,'CC Forecast FY14'!$A$5:$A$45,'CC Forecast FY14'!$A$36,'CC Forecast FY14'!$B$5:$B$45,'CC Forecast FY14'!$B$42)</f>
        <v>974073.64999999991</v>
      </c>
      <c r="F16" s="223">
        <f>SUMIFS('CC Forecast FY14'!H5:H45,'CC Forecast FY14'!$A$5:$A$45,'CC Forecast FY14'!$A$36,'CC Forecast FY14'!$B$5:$B$45,'CC Forecast FY14'!$B$42)</f>
        <v>1339443.5999999999</v>
      </c>
      <c r="G16" s="223">
        <f>SUMIFS('CC Forecast FY14'!I5:I45,'CC Forecast FY14'!$A$5:$A$45,'CC Forecast FY14'!$A$36,'CC Forecast FY14'!$B$5:$B$45,'CC Forecast FY14'!$B$42)</f>
        <v>984322.5</v>
      </c>
      <c r="H16" s="223">
        <f>SUMIFS('CC Forecast FY14'!J5:J45,'CC Forecast FY14'!$A$5:$A$45,'CC Forecast FY14'!$A$36,'CC Forecast FY14'!$B$5:$B$45,'CC Forecast FY14'!$B$42)</f>
        <v>2527268.7199999997</v>
      </c>
      <c r="I16" s="223">
        <f>SUMIFS('CC Forecast FY14'!K5:K45,'CC Forecast FY14'!$A$5:$A$45,'CC Forecast FY14'!$A$36,'CC Forecast FY14'!$B$5:$B$45,'CC Forecast FY14'!$B$42)</f>
        <v>2527268.7199999997</v>
      </c>
      <c r="J16" s="223">
        <f>SUMIFS('CC Forecast FY14'!L5:L45,'CC Forecast FY14'!$A$5:$A$45,'CC Forecast FY14'!$A$36,'CC Forecast FY14'!$B$5:$B$45,'CC Forecast FY14'!$B$42)</f>
        <v>4105010.88</v>
      </c>
      <c r="K16" s="223">
        <f>SUMIFS('CC Forecast FY14'!M5:M45,'CC Forecast FY14'!$A$5:$A$45,'CC Forecast FY14'!$A$36,'CC Forecast FY14'!$B$5:$B$45,'CC Forecast FY14'!$B$42)</f>
        <v>4105010.88</v>
      </c>
      <c r="L16" s="223">
        <f>SUMIFS('CC Forecast FY14'!N5:N45,'CC Forecast FY14'!$A$5:$A$45,'CC Forecast FY14'!$A$36,'CC Forecast FY14'!$B$5:$B$45,'CC Forecast FY14'!$B$42)</f>
        <v>730071.9</v>
      </c>
      <c r="M16" s="223">
        <f>SUMIFS('CC Forecast FY14'!O5:O45,'CC Forecast FY14'!$A$5:$A$45,'CC Forecast FY14'!$A$36,'CC Forecast FY14'!$B$5:$B$45,'CC Forecast FY14'!$B$42)</f>
        <v>787817.7</v>
      </c>
      <c r="N16" s="223">
        <f>SUMIFS('CC Forecast FY14'!P5:P45,'CC Forecast FY14'!$A$5:$A$45,'CC Forecast FY14'!$A$36,'CC Forecast FY14'!$B$5:$B$45,'CC Forecast FY14'!$B$42)</f>
        <v>816690.6</v>
      </c>
      <c r="O16" s="15">
        <f t="shared" si="0"/>
        <v>20402311.649999999</v>
      </c>
    </row>
    <row r="17" spans="1:18" x14ac:dyDescent="0.2">
      <c r="A17" s="179"/>
      <c r="B17" s="41" t="s">
        <v>35</v>
      </c>
      <c r="C17" s="223">
        <f>SUMIFS('CC Forecast FY14'!E5:E45,'CC Forecast FY14'!$A$5:$A$45,'CC Forecast FY14'!$A$36,'CC Forecast FY14'!$B$5:$B$45,'CC Forecast FY14'!$B$44)</f>
        <v>1092540.4434</v>
      </c>
      <c r="D17" s="223">
        <f>SUMIFS('CC Forecast FY14'!F5:F45,'CC Forecast FY14'!$A$5:$A$45,'CC Forecast FY14'!$A$36,'CC Forecast FY14'!$B$5:$B$45,'CC Forecast FY14'!$B$44)</f>
        <v>1152155.9465999999</v>
      </c>
      <c r="E17" s="223">
        <f>SUMIFS('CC Forecast FY14'!G5:G45,'CC Forecast FY14'!$A$5:$A$45,'CC Forecast FY14'!$A$36,'CC Forecast FY14'!$B$5:$B$45,'CC Forecast FY14'!$B$44)</f>
        <v>1194690.1898000001</v>
      </c>
      <c r="F17" s="223">
        <f>SUMIFS('CC Forecast FY14'!H5:H45,'CC Forecast FY14'!$A$5:$A$45,'CC Forecast FY14'!$A$36,'CC Forecast FY14'!$B$5:$B$45,'CC Forecast FY14'!$B$44)</f>
        <v>1201155.5751999998</v>
      </c>
      <c r="G17" s="223">
        <f>SUMIFS('CC Forecast FY14'!I5:I45,'CC Forecast FY14'!$A$5:$A$45,'CC Forecast FY14'!$A$36,'CC Forecast FY14'!$B$5:$B$45,'CC Forecast FY14'!$B$44)</f>
        <v>1118096.9449999998</v>
      </c>
      <c r="H17" s="223">
        <f>SUMIFS('CC Forecast FY14'!J5:J45,'CC Forecast FY14'!$A$5:$A$45,'CC Forecast FY14'!$A$36,'CC Forecast FY14'!$B$5:$B$45,'CC Forecast FY14'!$B$44)</f>
        <v>1891181.1184</v>
      </c>
      <c r="I17" s="223">
        <f>SUMIFS('CC Forecast FY14'!K5:K45,'CC Forecast FY14'!$A$5:$A$45,'CC Forecast FY14'!$A$36,'CC Forecast FY14'!$B$5:$B$45,'CC Forecast FY14'!$B$44)</f>
        <v>1891181.1184</v>
      </c>
      <c r="J17" s="223">
        <f>SUMIFS('CC Forecast FY14'!L5:L45,'CC Forecast FY14'!$A$5:$A$45,'CC Forecast FY14'!$A$36,'CC Forecast FY14'!$B$5:$B$45,'CC Forecast FY14'!$B$44)</f>
        <v>1905241.1184</v>
      </c>
      <c r="K17" s="223">
        <f>SUMIFS('CC Forecast FY14'!M5:M45,'CC Forecast FY14'!$A$5:$A$45,'CC Forecast FY14'!$A$36,'CC Forecast FY14'!$B$5:$B$45,'CC Forecast FY14'!$B$44)</f>
        <v>1891181.1184</v>
      </c>
      <c r="L17" s="223">
        <f>SUMIFS('CC Forecast FY14'!N5:N45,'CC Forecast FY14'!$A$5:$A$45,'CC Forecast FY14'!$A$36,'CC Forecast FY14'!$B$5:$B$45,'CC Forecast FY14'!$B$44)</f>
        <v>1130875.1957999999</v>
      </c>
      <c r="M17" s="223">
        <f>SUMIFS('CC Forecast FY14'!O5:O45,'CC Forecast FY14'!$A$5:$A$45,'CC Forecast FY14'!$A$36,'CC Forecast FY14'!$B$5:$B$45,'CC Forecast FY14'!$B$44)</f>
        <v>1220322.9514000001</v>
      </c>
      <c r="N17" s="223">
        <f>SUMIFS('CC Forecast FY14'!P5:P45,'CC Forecast FY14'!$A$5:$A$45,'CC Forecast FY14'!$A$36,'CC Forecast FY14'!$B$5:$B$45,'CC Forecast FY14'!$B$44)</f>
        <v>1265046.8292</v>
      </c>
      <c r="O17" s="15">
        <f t="shared" si="0"/>
        <v>16953668.550000001</v>
      </c>
    </row>
    <row r="18" spans="1:18" x14ac:dyDescent="0.2">
      <c r="A18" s="179"/>
      <c r="B18" s="180"/>
      <c r="C18" s="181"/>
      <c r="D18" s="181"/>
      <c r="E18" s="181"/>
      <c r="F18" s="178"/>
      <c r="G18" s="178"/>
      <c r="H18" s="178"/>
      <c r="I18" s="178"/>
      <c r="J18" s="178"/>
      <c r="K18" s="178"/>
      <c r="L18" s="178"/>
      <c r="M18" s="178"/>
      <c r="N18" s="178"/>
      <c r="O18" s="261">
        <f>SUM(O15:O17)</f>
        <v>-365415494.82999998</v>
      </c>
    </row>
    <row r="19" spans="1:18" ht="13.5" thickBot="1" x14ac:dyDescent="0.25">
      <c r="A19" s="29" t="s">
        <v>198</v>
      </c>
      <c r="B19" s="14"/>
      <c r="O19" s="15"/>
      <c r="P19" s="15"/>
      <c r="Q19" s="15"/>
      <c r="R19" s="15"/>
    </row>
    <row r="20" spans="1:18" x14ac:dyDescent="0.2">
      <c r="A20" s="307"/>
      <c r="B20" s="307"/>
      <c r="C20" s="34">
        <v>41821</v>
      </c>
      <c r="D20" s="34">
        <v>41852</v>
      </c>
      <c r="E20" s="34">
        <v>41883</v>
      </c>
      <c r="F20" s="34">
        <v>41913</v>
      </c>
      <c r="G20" s="34">
        <v>41944</v>
      </c>
      <c r="H20" s="34">
        <v>41974</v>
      </c>
      <c r="I20" s="34">
        <v>42005</v>
      </c>
      <c r="J20" s="34">
        <v>42036</v>
      </c>
      <c r="K20" s="34">
        <v>42064</v>
      </c>
      <c r="L20" s="34">
        <v>42095</v>
      </c>
      <c r="M20" s="34">
        <v>42125</v>
      </c>
      <c r="N20" s="34">
        <v>42156</v>
      </c>
      <c r="O20" s="15"/>
      <c r="Q20" s="15"/>
      <c r="R20" s="15"/>
    </row>
    <row r="21" spans="1:18" x14ac:dyDescent="0.2">
      <c r="A21" s="307"/>
      <c r="B21" s="307"/>
      <c r="C21" s="221" t="s">
        <v>208</v>
      </c>
      <c r="D21" s="221" t="s">
        <v>209</v>
      </c>
      <c r="E21" s="221" t="s">
        <v>210</v>
      </c>
      <c r="F21" s="221" t="s">
        <v>211</v>
      </c>
      <c r="G21" s="221" t="s">
        <v>212</v>
      </c>
      <c r="H21" s="221" t="s">
        <v>213</v>
      </c>
      <c r="I21" s="221" t="s">
        <v>214</v>
      </c>
      <c r="J21" s="221" t="s">
        <v>215</v>
      </c>
      <c r="K21" s="221" t="s">
        <v>216</v>
      </c>
      <c r="L21" s="221" t="s">
        <v>217</v>
      </c>
      <c r="M21" s="221" t="s">
        <v>218</v>
      </c>
      <c r="N21" s="221" t="s">
        <v>219</v>
      </c>
      <c r="O21" s="15"/>
      <c r="Q21" s="15"/>
      <c r="R21" s="15"/>
    </row>
    <row r="22" spans="1:18" x14ac:dyDescent="0.2">
      <c r="A22" s="42" t="s">
        <v>17</v>
      </c>
      <c r="B22" s="41" t="s">
        <v>21</v>
      </c>
      <c r="C22" s="38">
        <v>1408139.6658999999</v>
      </c>
      <c r="D22" s="38">
        <v>1626820.9155000001</v>
      </c>
      <c r="E22" s="38">
        <v>1442236.3559999999</v>
      </c>
      <c r="F22" s="38">
        <v>2100347.1288000001</v>
      </c>
      <c r="G22" s="38">
        <v>2334450.1999999997</v>
      </c>
      <c r="H22" s="38">
        <v>3342280.074</v>
      </c>
      <c r="I22" s="38">
        <v>3484632.7339999997</v>
      </c>
      <c r="J22" s="38">
        <v>3344905.9430999998</v>
      </c>
      <c r="K22" s="38">
        <v>3762216.8768999996</v>
      </c>
      <c r="L22" s="38">
        <v>2939053.02</v>
      </c>
      <c r="M22" s="38">
        <v>3227724.6925000004</v>
      </c>
      <c r="N22" s="38">
        <v>3385451.9125000001</v>
      </c>
      <c r="O22" s="15"/>
      <c r="Q22" s="15"/>
      <c r="R22" s="15"/>
    </row>
    <row r="23" spans="1:18" x14ac:dyDescent="0.2">
      <c r="A23" s="42" t="s">
        <v>17</v>
      </c>
      <c r="B23" s="40" t="s">
        <v>31</v>
      </c>
      <c r="C23" s="38">
        <v>0</v>
      </c>
      <c r="D23" s="38">
        <v>0</v>
      </c>
      <c r="E23" s="38">
        <v>2400000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15"/>
      <c r="P23" s="15"/>
      <c r="Q23" s="15"/>
      <c r="R23" s="15"/>
    </row>
    <row r="24" spans="1:18" x14ac:dyDescent="0.2">
      <c r="A24" s="42" t="s">
        <v>17</v>
      </c>
      <c r="B24" s="41" t="s">
        <v>22</v>
      </c>
      <c r="C24" s="38">
        <v>2059752.6531999998</v>
      </c>
      <c r="D24" s="38">
        <v>2273389.6455000001</v>
      </c>
      <c r="E24" s="38">
        <v>2087723.544</v>
      </c>
      <c r="F24" s="38">
        <v>1836179.7336000002</v>
      </c>
      <c r="G24" s="38">
        <v>1897289.0249999999</v>
      </c>
      <c r="H24" s="38">
        <v>2845204.784</v>
      </c>
      <c r="I24" s="38">
        <v>2844874.0731999995</v>
      </c>
      <c r="J24" s="38">
        <v>3009044.1086999997</v>
      </c>
      <c r="K24" s="38">
        <v>3103851.5273999996</v>
      </c>
      <c r="L24" s="38">
        <v>2277596.7600000002</v>
      </c>
      <c r="M24" s="38">
        <v>2642925.1799999997</v>
      </c>
      <c r="N24" s="38">
        <v>3398942.3650000002</v>
      </c>
      <c r="O24" s="15"/>
      <c r="Q24" s="15"/>
      <c r="R24" s="15"/>
    </row>
    <row r="25" spans="1:18" x14ac:dyDescent="0.2">
      <c r="A25" s="42" t="s">
        <v>17</v>
      </c>
      <c r="B25" s="40" t="s">
        <v>23</v>
      </c>
      <c r="C25" s="38">
        <v>5953.2</v>
      </c>
      <c r="D25" s="38">
        <v>6642</v>
      </c>
      <c r="E25" s="38">
        <v>5904</v>
      </c>
      <c r="F25" s="38">
        <v>5313.6</v>
      </c>
      <c r="G25" s="38">
        <v>6150</v>
      </c>
      <c r="H25" s="38">
        <v>9249.6</v>
      </c>
      <c r="I25" s="38">
        <v>9249.6</v>
      </c>
      <c r="J25" s="38">
        <v>653089.19999999995</v>
      </c>
      <c r="K25" s="38">
        <v>9889.1999999999989</v>
      </c>
      <c r="L25" s="38">
        <v>7380</v>
      </c>
      <c r="M25" s="38">
        <v>8610</v>
      </c>
      <c r="N25" s="38">
        <v>8610</v>
      </c>
      <c r="O25" s="15"/>
      <c r="Q25" s="15"/>
      <c r="R25" s="15"/>
    </row>
    <row r="26" spans="1:18" x14ac:dyDescent="0.2">
      <c r="A26" s="42"/>
      <c r="B26" s="41" t="s">
        <v>16</v>
      </c>
      <c r="C26" s="38">
        <v>3473845.5190999997</v>
      </c>
      <c r="D26" s="38">
        <v>3906852.5610000007</v>
      </c>
      <c r="E26" s="38">
        <v>5935863.8999999994</v>
      </c>
      <c r="F26" s="38">
        <v>3941840.4624000005</v>
      </c>
      <c r="G26" s="38">
        <v>4237889.2249999996</v>
      </c>
      <c r="H26" s="38">
        <v>6196734.4579999996</v>
      </c>
      <c r="I26" s="38">
        <v>6338756.4071999993</v>
      </c>
      <c r="J26" s="38">
        <v>7007039.2517999997</v>
      </c>
      <c r="K26" s="38">
        <v>6875957.6042999988</v>
      </c>
      <c r="L26" s="38">
        <v>5224029.78</v>
      </c>
      <c r="M26" s="38">
        <v>5879259.8725000005</v>
      </c>
      <c r="N26" s="38">
        <v>6793004.2774999999</v>
      </c>
      <c r="O26" s="15"/>
      <c r="Q26" s="15"/>
      <c r="R26" s="15"/>
    </row>
    <row r="27" spans="1:18" x14ac:dyDescent="0.2">
      <c r="A27" s="42"/>
      <c r="B27" s="4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5"/>
      <c r="Q27" s="15"/>
      <c r="R27" s="15"/>
    </row>
    <row r="28" spans="1:18" x14ac:dyDescent="0.2">
      <c r="A28" s="42" t="s">
        <v>28</v>
      </c>
      <c r="B28" s="40" t="s">
        <v>21</v>
      </c>
      <c r="C28" s="38">
        <v>6853618.4749999996</v>
      </c>
      <c r="D28" s="38">
        <v>7968559.1130000008</v>
      </c>
      <c r="E28" s="38">
        <v>5787737.5199999996</v>
      </c>
      <c r="F28" s="38">
        <v>4784729.4648000002</v>
      </c>
      <c r="G28" s="38">
        <v>5352679.7624999993</v>
      </c>
      <c r="H28" s="38">
        <v>10797244.745199999</v>
      </c>
      <c r="I28" s="38">
        <v>9103198.4967999998</v>
      </c>
      <c r="J28" s="38">
        <v>10276206.324599998</v>
      </c>
      <c r="K28" s="38">
        <v>11196212.348999999</v>
      </c>
      <c r="L28" s="38">
        <v>8112268.7549999999</v>
      </c>
      <c r="M28" s="38">
        <v>9669203.7400000002</v>
      </c>
      <c r="N28" s="38">
        <v>10350898.512500001</v>
      </c>
      <c r="O28" s="15"/>
      <c r="Q28" s="15"/>
      <c r="R28" s="15"/>
    </row>
    <row r="29" spans="1:18" x14ac:dyDescent="0.2">
      <c r="A29" s="42" t="s">
        <v>28</v>
      </c>
      <c r="B29" s="41" t="s">
        <v>31</v>
      </c>
      <c r="C29" s="38">
        <v>938910.06329999992</v>
      </c>
      <c r="D29" s="38">
        <v>1044852.2505000001</v>
      </c>
      <c r="E29" s="38">
        <v>7418513.04</v>
      </c>
      <c r="F29" s="38">
        <v>9335974.5936000012</v>
      </c>
      <c r="G29" s="38">
        <v>10674561.65</v>
      </c>
      <c r="H29" s="38">
        <v>1988028.2404</v>
      </c>
      <c r="I29" s="38">
        <v>0</v>
      </c>
      <c r="J29" s="38">
        <v>0</v>
      </c>
      <c r="K29" s="38">
        <v>0</v>
      </c>
      <c r="L29" s="38">
        <v>0</v>
      </c>
      <c r="M29" s="38">
        <v>326102.15749999997</v>
      </c>
      <c r="N29" s="38">
        <v>2555994.8049999997</v>
      </c>
      <c r="O29" s="15"/>
      <c r="Q29" s="15"/>
      <c r="R29" s="15"/>
    </row>
    <row r="30" spans="1:18" x14ac:dyDescent="0.2">
      <c r="A30" s="42" t="s">
        <v>28</v>
      </c>
      <c r="B30" s="40" t="s">
        <v>22</v>
      </c>
      <c r="C30" s="38">
        <v>4149449.1037999997</v>
      </c>
      <c r="D30" s="38">
        <v>4795444.1205000002</v>
      </c>
      <c r="E30" s="38">
        <v>4251935.2319999998</v>
      </c>
      <c r="F30" s="38">
        <v>4919904.0143999998</v>
      </c>
      <c r="G30" s="38">
        <v>4375974.2</v>
      </c>
      <c r="H30" s="38">
        <v>8601877.3583999984</v>
      </c>
      <c r="I30" s="38">
        <v>6778277.3584000003</v>
      </c>
      <c r="J30" s="38">
        <v>6806651.4776999997</v>
      </c>
      <c r="K30" s="38">
        <v>9424978.1585999988</v>
      </c>
      <c r="L30" s="38">
        <v>6801240.7350000003</v>
      </c>
      <c r="M30" s="38">
        <v>8064076.7550000008</v>
      </c>
      <c r="N30" s="38">
        <v>7969780.8574999999</v>
      </c>
      <c r="O30" s="15"/>
      <c r="Q30" s="15"/>
      <c r="R30" s="15"/>
    </row>
    <row r="31" spans="1:18" x14ac:dyDescent="0.2">
      <c r="A31" s="42" t="s">
        <v>28</v>
      </c>
      <c r="B31" s="41" t="s">
        <v>23</v>
      </c>
      <c r="C31" s="38">
        <v>346834.08539999998</v>
      </c>
      <c r="D31" s="38">
        <v>376852.39199999999</v>
      </c>
      <c r="E31" s="38">
        <v>393558.11999999994</v>
      </c>
      <c r="F31" s="38">
        <v>306443.15279999998</v>
      </c>
      <c r="G31" s="38">
        <v>349695.22499999998</v>
      </c>
      <c r="H31" s="38">
        <v>640034.9267999999</v>
      </c>
      <c r="I31" s="38">
        <v>545329.9267999999</v>
      </c>
      <c r="J31" s="38">
        <v>544548.75780000002</v>
      </c>
      <c r="K31" s="38">
        <v>614350.97249999992</v>
      </c>
      <c r="L31" s="38">
        <v>419894.80499999999</v>
      </c>
      <c r="M31" s="38">
        <v>505087.31</v>
      </c>
      <c r="N31" s="38">
        <v>524964.03749999998</v>
      </c>
      <c r="O31" s="15"/>
      <c r="R31" s="15"/>
    </row>
    <row r="32" spans="1:18" x14ac:dyDescent="0.2">
      <c r="A32" s="42"/>
      <c r="B32" s="41" t="s">
        <v>16</v>
      </c>
      <c r="C32" s="38">
        <v>12288811.727499999</v>
      </c>
      <c r="D32" s="38">
        <v>14185707.876</v>
      </c>
      <c r="E32" s="38">
        <v>17851743.912</v>
      </c>
      <c r="F32" s="38">
        <v>19347051.2256</v>
      </c>
      <c r="G32" s="38">
        <v>20752910.837499999</v>
      </c>
      <c r="H32" s="38">
        <v>22027185.270799998</v>
      </c>
      <c r="I32" s="38">
        <v>16426805.782</v>
      </c>
      <c r="J32" s="38">
        <v>17627406.560099997</v>
      </c>
      <c r="K32" s="38">
        <v>21235541.480100002</v>
      </c>
      <c r="L32" s="38">
        <v>15333404.294999998</v>
      </c>
      <c r="M32" s="38">
        <v>18564469.962500002</v>
      </c>
      <c r="N32" s="38">
        <v>21401638.212500002</v>
      </c>
      <c r="O32" s="15"/>
      <c r="Q32" s="15"/>
      <c r="R32" s="15"/>
    </row>
    <row r="33" spans="1:18" x14ac:dyDescent="0.2">
      <c r="A33" s="42"/>
      <c r="B33" s="41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5"/>
      <c r="Q33" s="15"/>
      <c r="R33" s="15"/>
    </row>
    <row r="34" spans="1:18" x14ac:dyDescent="0.2">
      <c r="A34" s="42" t="s">
        <v>30</v>
      </c>
      <c r="B34" s="40" t="s">
        <v>21</v>
      </c>
      <c r="C34" s="38">
        <v>2046861.7487999999</v>
      </c>
      <c r="D34" s="38">
        <v>2726926.5060000001</v>
      </c>
      <c r="E34" s="38">
        <v>1404206.0279999999</v>
      </c>
      <c r="F34" s="38">
        <v>1890023.4252000002</v>
      </c>
      <c r="G34" s="38">
        <v>2473369.9624999999</v>
      </c>
      <c r="H34" s="38">
        <v>1348658.7771999999</v>
      </c>
      <c r="I34" s="38">
        <v>3166607.8168000001</v>
      </c>
      <c r="J34" s="38">
        <v>3390858.9248999995</v>
      </c>
      <c r="K34" s="38">
        <v>2248668.6060000001</v>
      </c>
      <c r="L34" s="38">
        <v>2575288.875</v>
      </c>
      <c r="M34" s="38">
        <v>2934328.6875</v>
      </c>
      <c r="N34" s="38">
        <v>3461359.8074999996</v>
      </c>
    </row>
    <row r="35" spans="1:18" x14ac:dyDescent="0.2">
      <c r="A35" s="42" t="s">
        <v>30</v>
      </c>
      <c r="B35" s="41" t="s">
        <v>31</v>
      </c>
      <c r="C35" s="38">
        <v>1636395.7719999999</v>
      </c>
      <c r="D35" s="38">
        <v>2052000.0000000002</v>
      </c>
      <c r="E35" s="38">
        <v>1750138.0919999999</v>
      </c>
      <c r="F35" s="38">
        <v>0</v>
      </c>
      <c r="G35" s="38">
        <v>2898186.75</v>
      </c>
      <c r="H35" s="38">
        <v>0</v>
      </c>
      <c r="I35" s="38">
        <v>1019787.2</v>
      </c>
      <c r="J35" s="38">
        <v>160799.99999999997</v>
      </c>
      <c r="K35" s="38">
        <v>160799.99999999997</v>
      </c>
      <c r="L35" s="38">
        <v>2797151.64</v>
      </c>
      <c r="M35" s="38">
        <v>1303789.8825000001</v>
      </c>
      <c r="N35" s="38">
        <v>2310000</v>
      </c>
    </row>
    <row r="36" spans="1:18" x14ac:dyDescent="0.2">
      <c r="A36" s="42" t="s">
        <v>30</v>
      </c>
      <c r="B36" s="40" t="s">
        <v>22</v>
      </c>
      <c r="C36" s="38">
        <v>2532456.6255999999</v>
      </c>
      <c r="D36" s="38">
        <v>1437312.5460000001</v>
      </c>
      <c r="E36" s="38">
        <v>2247066.4440000001</v>
      </c>
      <c r="F36" s="38">
        <v>1146213.9036000001</v>
      </c>
      <c r="G36" s="38">
        <v>2307372.7999999998</v>
      </c>
      <c r="H36" s="38">
        <v>2001402.1843999997</v>
      </c>
      <c r="I36" s="38">
        <v>1992910.8447999998</v>
      </c>
      <c r="J36" s="38">
        <v>1990734.8132999998</v>
      </c>
      <c r="K36" s="38">
        <v>2165671.3241999997</v>
      </c>
      <c r="L36" s="38">
        <v>1265127.81</v>
      </c>
      <c r="M36" s="38">
        <v>3490589.9525000001</v>
      </c>
      <c r="N36" s="38">
        <v>1829807.07</v>
      </c>
    </row>
    <row r="37" spans="1:18" x14ac:dyDescent="0.2">
      <c r="A37" s="42" t="s">
        <v>30</v>
      </c>
      <c r="B37" s="41" t="s">
        <v>23</v>
      </c>
      <c r="C37" s="38">
        <v>204842.47299999997</v>
      </c>
      <c r="D37" s="38">
        <v>228543.255</v>
      </c>
      <c r="E37" s="38">
        <v>235989.91200000001</v>
      </c>
      <c r="F37" s="38">
        <v>185092.3872</v>
      </c>
      <c r="G37" s="38">
        <v>210796.23749999999</v>
      </c>
      <c r="H37" s="38">
        <v>457877.45919999998</v>
      </c>
      <c r="I37" s="38">
        <v>321013.45919999998</v>
      </c>
      <c r="J37" s="38">
        <v>254454.06059999997</v>
      </c>
      <c r="K37" s="38">
        <v>265967.96369999996</v>
      </c>
      <c r="L37" s="38">
        <v>195304.39499999999</v>
      </c>
      <c r="M37" s="38">
        <v>231564.14749999999</v>
      </c>
      <c r="N37" s="38">
        <v>351457.6275</v>
      </c>
    </row>
    <row r="38" spans="1:18" x14ac:dyDescent="0.2">
      <c r="A38" s="39"/>
      <c r="B38" s="40" t="s">
        <v>16</v>
      </c>
      <c r="C38" s="38">
        <v>6420556.6193999993</v>
      </c>
      <c r="D38" s="38">
        <v>6444782.307</v>
      </c>
      <c r="E38" s="38">
        <v>5637400.4759999989</v>
      </c>
      <c r="F38" s="38">
        <v>3221329.716</v>
      </c>
      <c r="G38" s="38">
        <v>7889725.7500000009</v>
      </c>
      <c r="H38" s="38">
        <v>3807938.4207999995</v>
      </c>
      <c r="I38" s="38">
        <v>6500319.3207999999</v>
      </c>
      <c r="J38" s="38">
        <v>5796847.7987999991</v>
      </c>
      <c r="K38" s="38">
        <v>4841107.8938999996</v>
      </c>
      <c r="L38" s="38">
        <v>6832872.7199999988</v>
      </c>
      <c r="M38" s="38">
        <v>7960272.6699999999</v>
      </c>
      <c r="N38" s="38">
        <v>7952624.504999999</v>
      </c>
    </row>
    <row r="39" spans="1:18" ht="13.5" thickBot="1" x14ac:dyDescent="0.25">
      <c r="A39" s="43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8" x14ac:dyDescent="0.2">
      <c r="A40" s="43"/>
      <c r="B40" s="44"/>
      <c r="C40" s="34">
        <v>41821</v>
      </c>
      <c r="D40" s="34">
        <v>41852</v>
      </c>
      <c r="E40" s="34">
        <v>41883</v>
      </c>
      <c r="F40" s="34">
        <v>41913</v>
      </c>
      <c r="G40" s="34">
        <v>41944</v>
      </c>
      <c r="H40" s="34">
        <v>41974</v>
      </c>
      <c r="I40" s="34">
        <v>42005</v>
      </c>
      <c r="J40" s="34">
        <v>42036</v>
      </c>
      <c r="K40" s="34">
        <v>42064</v>
      </c>
      <c r="L40" s="34">
        <v>42095</v>
      </c>
      <c r="M40" s="34">
        <v>42125</v>
      </c>
      <c r="N40" s="34">
        <v>42156</v>
      </c>
    </row>
    <row r="41" spans="1:18" x14ac:dyDescent="0.2">
      <c r="A41" s="43"/>
      <c r="B41" s="44"/>
      <c r="C41" s="221" t="s">
        <v>208</v>
      </c>
      <c r="D41" s="221" t="s">
        <v>209</v>
      </c>
      <c r="E41" s="221" t="s">
        <v>210</v>
      </c>
      <c r="F41" s="221" t="s">
        <v>211</v>
      </c>
      <c r="G41" s="221" t="s">
        <v>212</v>
      </c>
      <c r="H41" s="221" t="s">
        <v>213</v>
      </c>
      <c r="I41" s="221" t="s">
        <v>214</v>
      </c>
      <c r="J41" s="221" t="s">
        <v>215</v>
      </c>
      <c r="K41" s="221" t="s">
        <v>216</v>
      </c>
      <c r="L41" s="221" t="s">
        <v>217</v>
      </c>
      <c r="M41" s="221" t="s">
        <v>218</v>
      </c>
      <c r="N41" s="221" t="s">
        <v>219</v>
      </c>
    </row>
    <row r="42" spans="1:18" x14ac:dyDescent="0.2">
      <c r="A42" s="208" t="s">
        <v>202</v>
      </c>
      <c r="B42" s="40" t="s">
        <v>21</v>
      </c>
      <c r="C42" s="38">
        <f>SUMIFS(C$22:C$38,$B$22:$B$38,$B42)</f>
        <v>10308619.889699999</v>
      </c>
      <c r="D42" s="38">
        <f>SUMIFS(D$22:D$38,$B$22:$B$38,$B42)</f>
        <v>12322306.534500003</v>
      </c>
      <c r="E42" s="38">
        <f t="shared" ref="E42:N42" si="1">SUMIFS(E$22:E$38,$B$22:$B$38,$B42)</f>
        <v>8634179.9039999992</v>
      </c>
      <c r="F42" s="38">
        <f t="shared" si="1"/>
        <v>8775100.0187999997</v>
      </c>
      <c r="G42" s="38">
        <f t="shared" si="1"/>
        <v>10160499.924999999</v>
      </c>
      <c r="H42" s="38">
        <f t="shared" si="1"/>
        <v>15488183.596399998</v>
      </c>
      <c r="I42" s="38">
        <f t="shared" si="1"/>
        <v>15754439.047599999</v>
      </c>
      <c r="J42" s="38">
        <f t="shared" si="1"/>
        <v>17011971.192599997</v>
      </c>
      <c r="K42" s="38">
        <f t="shared" si="1"/>
        <v>17207097.831899997</v>
      </c>
      <c r="L42" s="38">
        <f t="shared" si="1"/>
        <v>13626610.65</v>
      </c>
      <c r="M42" s="38">
        <f t="shared" si="1"/>
        <v>15831257.120000001</v>
      </c>
      <c r="N42" s="38">
        <f t="shared" si="1"/>
        <v>17197710.232500002</v>
      </c>
      <c r="O42" s="15"/>
    </row>
    <row r="43" spans="1:18" x14ac:dyDescent="0.2">
      <c r="A43" s="43"/>
      <c r="B43" s="40" t="s">
        <v>31</v>
      </c>
      <c r="C43" s="38">
        <f t="shared" ref="C43:N46" si="2">SUMIFS(C$22:C$38,$B$22:$B$38,$B43)</f>
        <v>2575305.8352999999</v>
      </c>
      <c r="D43" s="38">
        <f t="shared" si="2"/>
        <v>3096852.2505000001</v>
      </c>
      <c r="E43" s="38">
        <f t="shared" si="2"/>
        <v>11568651.131999999</v>
      </c>
      <c r="F43" s="38">
        <f t="shared" si="2"/>
        <v>9335974.5936000012</v>
      </c>
      <c r="G43" s="38">
        <f t="shared" si="2"/>
        <v>13572748.4</v>
      </c>
      <c r="H43" s="38">
        <f t="shared" si="2"/>
        <v>1988028.2404</v>
      </c>
      <c r="I43" s="38">
        <f t="shared" si="2"/>
        <v>1019787.2</v>
      </c>
      <c r="J43" s="38">
        <f t="shared" si="2"/>
        <v>160799.99999999997</v>
      </c>
      <c r="K43" s="38">
        <f t="shared" si="2"/>
        <v>160799.99999999997</v>
      </c>
      <c r="L43" s="38">
        <f t="shared" si="2"/>
        <v>2797151.64</v>
      </c>
      <c r="M43" s="38">
        <f t="shared" si="2"/>
        <v>1629892.04</v>
      </c>
      <c r="N43" s="38">
        <f t="shared" si="2"/>
        <v>4865994.8049999997</v>
      </c>
      <c r="O43" s="15"/>
    </row>
    <row r="44" spans="1:18" x14ac:dyDescent="0.2">
      <c r="A44" s="43"/>
      <c r="B44" s="40" t="s">
        <v>22</v>
      </c>
      <c r="C44" s="38">
        <f t="shared" si="2"/>
        <v>8741658.3825999983</v>
      </c>
      <c r="D44" s="38">
        <f t="shared" si="2"/>
        <v>8506146.3120000008</v>
      </c>
      <c r="E44" s="38">
        <f t="shared" si="2"/>
        <v>8586725.2199999988</v>
      </c>
      <c r="F44" s="38">
        <f t="shared" si="2"/>
        <v>7902297.6515999995</v>
      </c>
      <c r="G44" s="38">
        <f t="shared" si="2"/>
        <v>8580636.0249999985</v>
      </c>
      <c r="H44" s="38">
        <f t="shared" si="2"/>
        <v>13448484.326799998</v>
      </c>
      <c r="I44" s="38">
        <f t="shared" si="2"/>
        <v>11616062.2764</v>
      </c>
      <c r="J44" s="38">
        <f t="shared" si="2"/>
        <v>11806430.399699999</v>
      </c>
      <c r="K44" s="38">
        <f t="shared" si="2"/>
        <v>14694501.010199998</v>
      </c>
      <c r="L44" s="38">
        <f t="shared" si="2"/>
        <v>10343965.305000002</v>
      </c>
      <c r="M44" s="38">
        <f t="shared" si="2"/>
        <v>14197591.887500001</v>
      </c>
      <c r="N44" s="38">
        <f t="shared" si="2"/>
        <v>13198530.2925</v>
      </c>
      <c r="O44" s="15"/>
    </row>
    <row r="45" spans="1:18" x14ac:dyDescent="0.2">
      <c r="A45" s="43"/>
      <c r="B45" s="40" t="s">
        <v>23</v>
      </c>
      <c r="C45" s="38">
        <f t="shared" si="2"/>
        <v>557629.75839999993</v>
      </c>
      <c r="D45" s="38">
        <f t="shared" si="2"/>
        <v>612037.647</v>
      </c>
      <c r="E45" s="38">
        <f t="shared" si="2"/>
        <v>635452.03199999989</v>
      </c>
      <c r="F45" s="38">
        <f t="shared" si="2"/>
        <v>496849.13999999996</v>
      </c>
      <c r="G45" s="38">
        <f t="shared" si="2"/>
        <v>566641.46249999991</v>
      </c>
      <c r="H45" s="38">
        <f t="shared" si="2"/>
        <v>1107161.9859999998</v>
      </c>
      <c r="I45" s="38">
        <f t="shared" si="2"/>
        <v>875592.9859999998</v>
      </c>
      <c r="J45" s="38">
        <f t="shared" si="2"/>
        <v>1452092.0183999999</v>
      </c>
      <c r="K45" s="38">
        <f t="shared" si="2"/>
        <v>890208.13619999983</v>
      </c>
      <c r="L45" s="38">
        <f t="shared" si="2"/>
        <v>622579.19999999995</v>
      </c>
      <c r="M45" s="38">
        <f t="shared" si="2"/>
        <v>745261.45750000002</v>
      </c>
      <c r="N45" s="38">
        <f t="shared" si="2"/>
        <v>885031.66500000004</v>
      </c>
      <c r="O45" s="15"/>
    </row>
    <row r="46" spans="1:18" x14ac:dyDescent="0.2">
      <c r="A46" s="43"/>
      <c r="B46" s="40" t="s">
        <v>29</v>
      </c>
      <c r="C46" s="38">
        <f t="shared" si="2"/>
        <v>0</v>
      </c>
      <c r="D46" s="38">
        <f t="shared" si="2"/>
        <v>0</v>
      </c>
      <c r="E46" s="38">
        <f t="shared" si="2"/>
        <v>0</v>
      </c>
      <c r="F46" s="38">
        <f t="shared" si="2"/>
        <v>0</v>
      </c>
      <c r="G46" s="38">
        <f t="shared" si="2"/>
        <v>0</v>
      </c>
      <c r="H46" s="38">
        <f t="shared" si="2"/>
        <v>0</v>
      </c>
      <c r="I46" s="38">
        <f t="shared" si="2"/>
        <v>0</v>
      </c>
      <c r="J46" s="38">
        <f t="shared" si="2"/>
        <v>0</v>
      </c>
      <c r="K46" s="38">
        <f t="shared" si="2"/>
        <v>0</v>
      </c>
      <c r="L46" s="38">
        <f t="shared" si="2"/>
        <v>0</v>
      </c>
      <c r="M46" s="38">
        <f t="shared" si="2"/>
        <v>0</v>
      </c>
      <c r="N46" s="38">
        <f t="shared" si="2"/>
        <v>0</v>
      </c>
      <c r="O46" s="15"/>
    </row>
    <row r="47" spans="1:18" s="281" customFormat="1" x14ac:dyDescent="0.2">
      <c r="A47" s="278" t="s">
        <v>281</v>
      </c>
      <c r="B47" s="279"/>
      <c r="C47" s="280">
        <f>SUM(C42:C46)</f>
        <v>22183213.865999997</v>
      </c>
      <c r="D47" s="280">
        <f t="shared" ref="D47:N47" si="3">SUM(D42:D46)</f>
        <v>24537342.744000003</v>
      </c>
      <c r="E47" s="280">
        <f t="shared" si="3"/>
        <v>29425008.287999999</v>
      </c>
      <c r="F47" s="280">
        <f t="shared" si="3"/>
        <v>26510221.404000003</v>
      </c>
      <c r="G47" s="280">
        <f t="shared" si="3"/>
        <v>32880525.812499996</v>
      </c>
      <c r="H47" s="280">
        <f t="shared" si="3"/>
        <v>32031858.149599999</v>
      </c>
      <c r="I47" s="280">
        <f t="shared" si="3"/>
        <v>29265881.509999998</v>
      </c>
      <c r="J47" s="280">
        <f t="shared" si="3"/>
        <v>30431293.610699996</v>
      </c>
      <c r="K47" s="280">
        <f t="shared" si="3"/>
        <v>32952606.978299994</v>
      </c>
      <c r="L47" s="280">
        <f t="shared" si="3"/>
        <v>27390306.795000002</v>
      </c>
      <c r="M47" s="280">
        <f t="shared" si="3"/>
        <v>32404002.504999999</v>
      </c>
      <c r="N47" s="280">
        <f t="shared" si="3"/>
        <v>36147266.994999997</v>
      </c>
    </row>
    <row r="48" spans="1:18" x14ac:dyDescent="0.2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 x14ac:dyDescent="0.2">
      <c r="A49" s="4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x14ac:dyDescent="0.2">
      <c r="A50" s="43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2">
      <c r="A51" s="43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 x14ac:dyDescent="0.2">
      <c r="A52" s="43"/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2">
      <c r="A53" s="43"/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 x14ac:dyDescent="0.2">
      <c r="A54" s="43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</row>
    <row r="55" spans="1:14" x14ac:dyDescent="0.2">
      <c r="A55" s="43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</row>
    <row r="56" spans="1:14" x14ac:dyDescent="0.2">
      <c r="A56" s="43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</row>
    <row r="57" spans="1:14" x14ac:dyDescent="0.2">
      <c r="A57" s="44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</row>
    <row r="58" spans="1:14" x14ac:dyDescent="0.2">
      <c r="A58" s="43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</row>
    <row r="59" spans="1:14" x14ac:dyDescent="0.2">
      <c r="A59" s="43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</row>
    <row r="60" spans="1:14" x14ac:dyDescent="0.2">
      <c r="A60" s="43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</row>
    <row r="61" spans="1:14" x14ac:dyDescent="0.2">
      <c r="A61" s="43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</row>
    <row r="62" spans="1:14" x14ac:dyDescent="0.2">
      <c r="A62" s="43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</row>
    <row r="63" spans="1:14" x14ac:dyDescent="0.2">
      <c r="A63" s="43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</row>
    <row r="64" spans="1:14" x14ac:dyDescent="0.2">
      <c r="A64" s="43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</row>
    <row r="65" spans="1:14" x14ac:dyDescent="0.2">
      <c r="A65" s="43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</row>
    <row r="66" spans="1:14" x14ac:dyDescent="0.2">
      <c r="A66" s="43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</row>
    <row r="67" spans="1:14" x14ac:dyDescent="0.2">
      <c r="A67" s="43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</row>
    <row r="68" spans="1:14" x14ac:dyDescent="0.2">
      <c r="A68" s="43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</row>
    <row r="69" spans="1:14" x14ac:dyDescent="0.2">
      <c r="A69" s="43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</row>
    <row r="70" spans="1:14" x14ac:dyDescent="0.2">
      <c r="A70" s="43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</row>
    <row r="71" spans="1:14" x14ac:dyDescent="0.2">
      <c r="A71" s="43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</row>
    <row r="72" spans="1:14" x14ac:dyDescent="0.2">
      <c r="A72" s="43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</row>
    <row r="73" spans="1:14" x14ac:dyDescent="0.2">
      <c r="A73" s="43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</row>
    <row r="74" spans="1:14" x14ac:dyDescent="0.2">
      <c r="A74" s="43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</row>
    <row r="75" spans="1:14" x14ac:dyDescent="0.2">
      <c r="A75" s="43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</row>
    <row r="76" spans="1:14" x14ac:dyDescent="0.2">
      <c r="A76" s="43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</row>
    <row r="77" spans="1:14" x14ac:dyDescent="0.2">
      <c r="A77" s="44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</row>
    <row r="78" spans="1:14" x14ac:dyDescent="0.2">
      <c r="A78" s="43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</row>
    <row r="79" spans="1:14" x14ac:dyDescent="0.2">
      <c r="A79" s="43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</row>
    <row r="80" spans="1:14" x14ac:dyDescent="0.2">
      <c r="A80" s="43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 x14ac:dyDescent="0.2">
      <c r="A81" s="43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 x14ac:dyDescent="0.2">
      <c r="A82" s="43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 x14ac:dyDescent="0.2">
      <c r="A83" s="43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 x14ac:dyDescent="0.2">
      <c r="A84" s="43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 x14ac:dyDescent="0.2">
      <c r="A85" s="43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 x14ac:dyDescent="0.2">
      <c r="A86" s="43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 x14ac:dyDescent="0.2">
      <c r="A87" s="44"/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 x14ac:dyDescent="0.2">
      <c r="A88" s="43"/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</row>
    <row r="89" spans="1:14" x14ac:dyDescent="0.2">
      <c r="A89" s="43"/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 x14ac:dyDescent="0.2">
      <c r="A90" s="43"/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x14ac:dyDescent="0.2">
      <c r="A91" s="43"/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 x14ac:dyDescent="0.2">
      <c r="A92" s="43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 x14ac:dyDescent="0.2">
      <c r="A93" s="43"/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 x14ac:dyDescent="0.2">
      <c r="A94" s="43"/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5" spans="1:14" x14ac:dyDescent="0.2">
      <c r="A95" s="43"/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</row>
    <row r="96" spans="1:14" x14ac:dyDescent="0.2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</row>
    <row r="97" spans="1:14" x14ac:dyDescent="0.2">
      <c r="A97" s="43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 x14ac:dyDescent="0.2">
      <c r="A98" s="43"/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</row>
    <row r="99" spans="1:14" x14ac:dyDescent="0.2">
      <c r="A99" s="43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 x14ac:dyDescent="0.2">
      <c r="A100" s="44"/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 x14ac:dyDescent="0.2">
      <c r="A101" s="43"/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1:14" x14ac:dyDescent="0.2">
      <c r="A102" s="43"/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3" spans="1:14" x14ac:dyDescent="0.2">
      <c r="A103" s="43"/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4" spans="1:14" x14ac:dyDescent="0.2">
      <c r="A104" s="43"/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 x14ac:dyDescent="0.2">
      <c r="A105" s="43"/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 x14ac:dyDescent="0.2">
      <c r="A106" s="43"/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 x14ac:dyDescent="0.2">
      <c r="A107" s="43"/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 x14ac:dyDescent="0.2">
      <c r="A108" s="43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 x14ac:dyDescent="0.2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</row>
    <row r="110" spans="1:14" x14ac:dyDescent="0.2">
      <c r="A110" s="43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</row>
    <row r="111" spans="1:14" x14ac:dyDescent="0.2">
      <c r="A111" s="43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4" x14ac:dyDescent="0.2">
      <c r="A112" s="43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4" x14ac:dyDescent="0.2">
      <c r="A113" s="43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4" x14ac:dyDescent="0.2">
      <c r="A114" s="43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</row>
    <row r="115" spans="1:14" x14ac:dyDescent="0.2">
      <c r="A115" s="43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</row>
    <row r="116" spans="1:14" x14ac:dyDescent="0.2">
      <c r="A116" s="43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</row>
    <row r="117" spans="1:14" x14ac:dyDescent="0.2">
      <c r="A117" s="43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</row>
    <row r="118" spans="1:14" x14ac:dyDescent="0.2">
      <c r="A118" s="43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</row>
    <row r="119" spans="1:14" x14ac:dyDescent="0.2">
      <c r="A119" s="43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0" spans="1:14" x14ac:dyDescent="0.2">
      <c r="A120" s="43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</row>
    <row r="121" spans="1:14" x14ac:dyDescent="0.2">
      <c r="A121" s="43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</row>
    <row r="122" spans="1:14" x14ac:dyDescent="0.2">
      <c r="A122" s="43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</row>
    <row r="123" spans="1:14" x14ac:dyDescent="0.2">
      <c r="A123" s="43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</row>
    <row r="124" spans="1:14" x14ac:dyDescent="0.2">
      <c r="A124" s="43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</row>
    <row r="125" spans="1:14" x14ac:dyDescent="0.2">
      <c r="A125" s="43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</row>
    <row r="126" spans="1:14" x14ac:dyDescent="0.2">
      <c r="A126" s="43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</row>
    <row r="127" spans="1:14" x14ac:dyDescent="0.2">
      <c r="A127" s="43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4" x14ac:dyDescent="0.2">
      <c r="A128" s="43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</row>
    <row r="129" spans="1:14" x14ac:dyDescent="0.2">
      <c r="A129" s="43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</row>
    <row r="130" spans="1:14" x14ac:dyDescent="0.2">
      <c r="A130" s="43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</row>
    <row r="131" spans="1:14" x14ac:dyDescent="0.2">
      <c r="A131" s="43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</row>
    <row r="132" spans="1:14" x14ac:dyDescent="0.2">
      <c r="A132" s="43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</row>
    <row r="133" spans="1:14" x14ac:dyDescent="0.2">
      <c r="A133" s="43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</row>
    <row r="134" spans="1:14" x14ac:dyDescent="0.2">
      <c r="A134" s="43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</row>
    <row r="135" spans="1:14" x14ac:dyDescent="0.2">
      <c r="A135" s="43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</row>
    <row r="136" spans="1:14" x14ac:dyDescent="0.2">
      <c r="A136" s="43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</row>
    <row r="137" spans="1:14" x14ac:dyDescent="0.2">
      <c r="A137" s="43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</row>
    <row r="138" spans="1:14" x14ac:dyDescent="0.2">
      <c r="A138" s="43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</row>
    <row r="139" spans="1:14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242" spans="1:14" ht="13.5" thickBot="1" x14ac:dyDescent="0.25">
      <c r="A242" s="16" t="s">
        <v>173</v>
      </c>
    </row>
    <row r="243" spans="1:14" ht="13.5" thickBot="1" x14ac:dyDescent="0.25">
      <c r="A243" s="308"/>
      <c r="B243" s="308"/>
      <c r="C243" s="217" t="s">
        <v>4</v>
      </c>
      <c r="D243" s="217" t="s">
        <v>5</v>
      </c>
      <c r="E243" s="217" t="s">
        <v>6</v>
      </c>
      <c r="F243" s="217" t="s">
        <v>7</v>
      </c>
      <c r="G243" s="217" t="s">
        <v>8</v>
      </c>
      <c r="H243" s="217" t="s">
        <v>9</v>
      </c>
      <c r="I243" s="217" t="s">
        <v>10</v>
      </c>
      <c r="J243" s="217" t="s">
        <v>11</v>
      </c>
      <c r="K243" s="217" t="s">
        <v>12</v>
      </c>
      <c r="L243" s="217" t="s">
        <v>13</v>
      </c>
      <c r="M243" s="217" t="s">
        <v>14</v>
      </c>
      <c r="N243" s="217" t="s">
        <v>15</v>
      </c>
    </row>
    <row r="244" spans="1:14" ht="13.5" thickBot="1" x14ac:dyDescent="0.25">
      <c r="A244" s="308"/>
      <c r="B244" s="308"/>
      <c r="C244" s="217" t="s">
        <v>174</v>
      </c>
      <c r="D244" s="217" t="s">
        <v>174</v>
      </c>
      <c r="E244" s="217" t="s">
        <v>174</v>
      </c>
      <c r="F244" s="217" t="s">
        <v>174</v>
      </c>
      <c r="G244" s="217" t="s">
        <v>174</v>
      </c>
      <c r="H244" s="217" t="s">
        <v>174</v>
      </c>
      <c r="I244" s="217" t="s">
        <v>174</v>
      </c>
      <c r="J244" s="217" t="s">
        <v>174</v>
      </c>
      <c r="K244" s="217" t="s">
        <v>174</v>
      </c>
      <c r="L244" s="217" t="s">
        <v>174</v>
      </c>
      <c r="M244" s="217" t="s">
        <v>174</v>
      </c>
      <c r="N244" s="217" t="s">
        <v>174</v>
      </c>
    </row>
    <row r="245" spans="1:14" ht="13.5" thickBot="1" x14ac:dyDescent="0.25">
      <c r="A245" s="299" t="s">
        <v>17</v>
      </c>
      <c r="B245" s="217" t="s">
        <v>36</v>
      </c>
      <c r="C245" s="50">
        <v>433262.62</v>
      </c>
      <c r="D245" s="50">
        <v>448416.09</v>
      </c>
      <c r="E245" s="50">
        <v>447246.07</v>
      </c>
      <c r="F245" s="50">
        <v>352915.5</v>
      </c>
      <c r="G245" s="50">
        <v>324588.31</v>
      </c>
      <c r="H245" s="50">
        <v>291657.96000000002</v>
      </c>
      <c r="I245" s="50">
        <v>319439.84999999998</v>
      </c>
      <c r="J245" s="50">
        <v>301316.3</v>
      </c>
      <c r="K245" s="50">
        <v>326125.48</v>
      </c>
      <c r="L245" s="50">
        <v>358273.36</v>
      </c>
      <c r="M245" s="50">
        <v>316095.89</v>
      </c>
      <c r="N245" s="50">
        <v>349165.03</v>
      </c>
    </row>
    <row r="246" spans="1:14" ht="13.5" thickBot="1" x14ac:dyDescent="0.25">
      <c r="A246" s="301"/>
      <c r="B246" s="217" t="s">
        <v>37</v>
      </c>
      <c r="C246" s="50">
        <v>1433764.09</v>
      </c>
      <c r="D246" s="50">
        <v>1441628.77</v>
      </c>
      <c r="E246" s="50">
        <v>3495387.18</v>
      </c>
      <c r="F246" s="50">
        <v>1293016.78</v>
      </c>
      <c r="G246" s="50">
        <v>1061803.07</v>
      </c>
      <c r="H246" s="50">
        <v>1150557.3899999999</v>
      </c>
      <c r="I246" s="50">
        <v>1198319.0900000001</v>
      </c>
      <c r="J246" s="50">
        <v>867852.88</v>
      </c>
      <c r="K246" s="50">
        <v>1097828.95</v>
      </c>
      <c r="L246" s="50">
        <v>1122493.1599999999</v>
      </c>
      <c r="M246" s="50">
        <v>1329561.18</v>
      </c>
      <c r="N246" s="50">
        <v>2532631.7000000002</v>
      </c>
    </row>
    <row r="247" spans="1:14" ht="13.5" thickBot="1" x14ac:dyDescent="0.25">
      <c r="A247" s="301"/>
      <c r="B247" s="217" t="s">
        <v>38</v>
      </c>
      <c r="C247" s="50">
        <v>0</v>
      </c>
      <c r="D247" s="50">
        <v>0</v>
      </c>
      <c r="E247" s="50">
        <v>0</v>
      </c>
      <c r="F247" s="50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0</v>
      </c>
    </row>
    <row r="248" spans="1:14" ht="13.5" thickBot="1" x14ac:dyDescent="0.25">
      <c r="A248" s="301"/>
      <c r="B248" s="217" t="s">
        <v>39</v>
      </c>
      <c r="C248" s="50">
        <v>3920</v>
      </c>
      <c r="D248" s="50">
        <v>3920</v>
      </c>
      <c r="E248" s="50">
        <v>3920</v>
      </c>
      <c r="F248" s="50">
        <v>3920</v>
      </c>
      <c r="G248" s="50">
        <v>3920</v>
      </c>
      <c r="H248" s="50">
        <v>3920</v>
      </c>
      <c r="I248" s="50">
        <v>3920</v>
      </c>
      <c r="J248" s="50">
        <v>323920</v>
      </c>
      <c r="K248" s="50">
        <v>3920</v>
      </c>
      <c r="L248" s="50">
        <v>3920</v>
      </c>
      <c r="M248" s="50">
        <v>3920</v>
      </c>
      <c r="N248" s="50">
        <v>3920</v>
      </c>
    </row>
    <row r="249" spans="1:14" ht="13.5" thickBot="1" x14ac:dyDescent="0.25">
      <c r="A249" s="301"/>
      <c r="B249" s="51" t="s">
        <v>40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 spans="1:14" ht="13.5" thickBot="1" x14ac:dyDescent="0.25">
      <c r="A250" s="300"/>
      <c r="B250" s="218" t="s">
        <v>41</v>
      </c>
      <c r="C250" s="53">
        <v>1870946.71</v>
      </c>
      <c r="D250" s="53">
        <v>1893964.86</v>
      </c>
      <c r="E250" s="53">
        <v>3946553.25</v>
      </c>
      <c r="F250" s="53">
        <v>1649852.28</v>
      </c>
      <c r="G250" s="53">
        <v>1390311.38</v>
      </c>
      <c r="H250" s="53">
        <v>1446135.35</v>
      </c>
      <c r="I250" s="53">
        <v>1521678.94</v>
      </c>
      <c r="J250" s="53">
        <v>1493089.18</v>
      </c>
      <c r="K250" s="53">
        <v>1427874.43</v>
      </c>
      <c r="L250" s="53">
        <v>1484686.52</v>
      </c>
      <c r="M250" s="53">
        <v>1649577.07</v>
      </c>
      <c r="N250" s="53">
        <v>2885716.73</v>
      </c>
    </row>
    <row r="251" spans="1:14" ht="13.5" thickBot="1" x14ac:dyDescent="0.25">
      <c r="A251" s="299" t="s">
        <v>28</v>
      </c>
      <c r="B251" s="217" t="s">
        <v>36</v>
      </c>
      <c r="C251" s="50">
        <v>1399932.24</v>
      </c>
      <c r="D251" s="50">
        <v>1671002.37</v>
      </c>
      <c r="E251" s="50">
        <v>1638004.97</v>
      </c>
      <c r="F251" s="50">
        <v>1520075.52</v>
      </c>
      <c r="G251" s="50">
        <v>1331832.79</v>
      </c>
      <c r="H251" s="50">
        <v>1466134.98</v>
      </c>
      <c r="I251" s="50">
        <v>823206.66</v>
      </c>
      <c r="J251" s="50">
        <v>1135620.1200000001</v>
      </c>
      <c r="K251" s="50">
        <v>1269884.6100000001</v>
      </c>
      <c r="L251" s="50">
        <v>1190410.31</v>
      </c>
      <c r="M251" s="50">
        <v>1290309.8700000001</v>
      </c>
      <c r="N251" s="50">
        <v>1377835.63</v>
      </c>
    </row>
    <row r="252" spans="1:14" ht="13.5" thickBot="1" x14ac:dyDescent="0.25">
      <c r="A252" s="301"/>
      <c r="B252" s="217" t="s">
        <v>37</v>
      </c>
      <c r="C252" s="50">
        <v>1607742.9</v>
      </c>
      <c r="D252" s="50">
        <v>1120145.1399999999</v>
      </c>
      <c r="E252" s="50">
        <v>5967820.9900000002</v>
      </c>
      <c r="F252" s="50">
        <v>8283987.4400000004</v>
      </c>
      <c r="G252" s="50">
        <v>7901660.2599999998</v>
      </c>
      <c r="H252" s="50">
        <v>2516774.1800000002</v>
      </c>
      <c r="I252" s="50">
        <v>2317036.2200000002</v>
      </c>
      <c r="J252" s="50">
        <v>2376176.7799999998</v>
      </c>
      <c r="K252" s="50">
        <v>1893964.75</v>
      </c>
      <c r="L252" s="50">
        <v>1720035.26</v>
      </c>
      <c r="M252" s="50">
        <v>2068911.94</v>
      </c>
      <c r="N252" s="50">
        <v>8187720.1500000004</v>
      </c>
    </row>
    <row r="253" spans="1:14" ht="13.5" thickBot="1" x14ac:dyDescent="0.25">
      <c r="A253" s="301"/>
      <c r="B253" s="217" t="s">
        <v>38</v>
      </c>
      <c r="C253" s="50">
        <v>4835044.91</v>
      </c>
      <c r="D253" s="50">
        <v>4867989.0199999996</v>
      </c>
      <c r="E253" s="50">
        <v>4765273.3099999996</v>
      </c>
      <c r="F253" s="50">
        <v>4888761.8499999996</v>
      </c>
      <c r="G253" s="50">
        <v>4732090.32</v>
      </c>
      <c r="H253" s="50">
        <v>4903801.62</v>
      </c>
      <c r="I253" s="50">
        <v>4903801.62</v>
      </c>
      <c r="J253" s="50">
        <v>4493225.55</v>
      </c>
      <c r="K253" s="50">
        <v>4971219.9000000004</v>
      </c>
      <c r="L253" s="50">
        <v>4811888.4400000004</v>
      </c>
      <c r="M253" s="50">
        <v>4971219.9000000004</v>
      </c>
      <c r="N253" s="50">
        <v>4811888.4400000004</v>
      </c>
    </row>
    <row r="254" spans="1:14" ht="13.5" thickBot="1" x14ac:dyDescent="0.25">
      <c r="A254" s="301"/>
      <c r="B254" s="217" t="s">
        <v>39</v>
      </c>
      <c r="C254" s="50">
        <v>23322.7</v>
      </c>
      <c r="D254" s="50">
        <v>59795.23</v>
      </c>
      <c r="E254" s="50">
        <v>114163.99</v>
      </c>
      <c r="F254" s="50">
        <v>151111.51</v>
      </c>
      <c r="G254" s="50">
        <v>191745.3</v>
      </c>
      <c r="H254" s="50">
        <v>80877.13</v>
      </c>
      <c r="I254" s="50">
        <v>134618.15</v>
      </c>
      <c r="J254" s="50">
        <v>68831.56</v>
      </c>
      <c r="K254" s="50">
        <v>83876.75</v>
      </c>
      <c r="L254" s="50">
        <v>60935.519999999997</v>
      </c>
      <c r="M254" s="50">
        <v>59826.84</v>
      </c>
      <c r="N254" s="50">
        <v>-317936.67</v>
      </c>
    </row>
    <row r="255" spans="1:14" ht="13.5" thickBot="1" x14ac:dyDescent="0.25">
      <c r="A255" s="301"/>
      <c r="B255" s="51" t="s">
        <v>40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 spans="1:14" ht="13.5" thickBot="1" x14ac:dyDescent="0.25">
      <c r="A256" s="300"/>
      <c r="B256" s="218" t="s">
        <v>41</v>
      </c>
      <c r="C256" s="53">
        <v>7866042.75</v>
      </c>
      <c r="D256" s="53">
        <v>7718931.7599999998</v>
      </c>
      <c r="E256" s="53">
        <v>12485263.26</v>
      </c>
      <c r="F256" s="53">
        <v>14843936.32</v>
      </c>
      <c r="G256" s="53">
        <v>14157328.67</v>
      </c>
      <c r="H256" s="53">
        <v>8967587.9100000001</v>
      </c>
      <c r="I256" s="53">
        <v>8178662.6500000004</v>
      </c>
      <c r="J256" s="53">
        <v>8073854.0099999998</v>
      </c>
      <c r="K256" s="53">
        <v>8218946.0099999998</v>
      </c>
      <c r="L256" s="53">
        <v>7783269.5300000003</v>
      </c>
      <c r="M256" s="53">
        <v>8390268.5500000007</v>
      </c>
      <c r="N256" s="53">
        <v>14059507.550000001</v>
      </c>
    </row>
    <row r="257" spans="1:14" ht="13.5" thickBot="1" x14ac:dyDescent="0.25">
      <c r="A257" s="299" t="s">
        <v>42</v>
      </c>
      <c r="B257" s="217" t="s">
        <v>36</v>
      </c>
      <c r="C257" s="50">
        <v>144112.76</v>
      </c>
      <c r="D257" s="50">
        <v>144112.76</v>
      </c>
      <c r="E257" s="50">
        <v>144112.76</v>
      </c>
      <c r="F257" s="50">
        <v>144112.76</v>
      </c>
      <c r="G257" s="50">
        <v>140452.76</v>
      </c>
      <c r="H257" s="50">
        <v>140452.76</v>
      </c>
      <c r="I257" s="50">
        <v>155452.76</v>
      </c>
      <c r="J257" s="50">
        <v>140452.76</v>
      </c>
      <c r="K257" s="50">
        <v>140452.76</v>
      </c>
      <c r="L257" s="50">
        <v>140411.09</v>
      </c>
      <c r="M257" s="50">
        <v>140411.09</v>
      </c>
      <c r="N257" s="50">
        <v>2890411.09</v>
      </c>
    </row>
    <row r="258" spans="1:14" ht="13.5" thickBot="1" x14ac:dyDescent="0.25">
      <c r="A258" s="301"/>
      <c r="B258" s="217" t="s">
        <v>37</v>
      </c>
      <c r="C258" s="50">
        <v>1180677.5</v>
      </c>
      <c r="D258" s="50">
        <v>1180677.5</v>
      </c>
      <c r="E258" s="50">
        <v>1212624.42</v>
      </c>
      <c r="F258" s="50">
        <v>1232624.42</v>
      </c>
      <c r="G258" s="50">
        <v>1260124.42</v>
      </c>
      <c r="H258" s="50">
        <v>1185124.42</v>
      </c>
      <c r="I258" s="50">
        <v>1200124.42</v>
      </c>
      <c r="J258" s="50">
        <v>1185124.42</v>
      </c>
      <c r="K258" s="50">
        <v>1185124.42</v>
      </c>
      <c r="L258" s="50">
        <v>1185124.42</v>
      </c>
      <c r="M258" s="50">
        <v>1185124.42</v>
      </c>
      <c r="N258" s="50">
        <v>1420377.51</v>
      </c>
    </row>
    <row r="259" spans="1:14" ht="13.5" thickBot="1" x14ac:dyDescent="0.25">
      <c r="A259" s="301"/>
      <c r="B259" s="217" t="s">
        <v>38</v>
      </c>
      <c r="C259" s="50">
        <v>320745.34999999998</v>
      </c>
      <c r="D259" s="50">
        <v>347870.44</v>
      </c>
      <c r="E259" s="50">
        <v>328256.58</v>
      </c>
      <c r="F259" s="50">
        <v>337570.74</v>
      </c>
      <c r="G259" s="50">
        <v>328256.58</v>
      </c>
      <c r="H259" s="50">
        <v>325570.74</v>
      </c>
      <c r="I259" s="50">
        <v>362737.74</v>
      </c>
      <c r="J259" s="50">
        <v>335069.09000000003</v>
      </c>
      <c r="K259" s="50">
        <v>358873.81</v>
      </c>
      <c r="L259" s="50">
        <v>349549.92</v>
      </c>
      <c r="M259" s="50">
        <v>358873.81</v>
      </c>
      <c r="N259" s="50">
        <v>326216.92</v>
      </c>
    </row>
    <row r="260" spans="1:14" ht="13.5" thickBot="1" x14ac:dyDescent="0.25">
      <c r="A260" s="301"/>
      <c r="B260" s="217" t="s">
        <v>39</v>
      </c>
      <c r="C260" s="50">
        <v>35435.01</v>
      </c>
      <c r="D260" s="50">
        <v>19435.009999999998</v>
      </c>
      <c r="E260" s="50">
        <v>30185.01</v>
      </c>
      <c r="F260" s="50">
        <v>27435.01</v>
      </c>
      <c r="G260" s="50">
        <v>15435.01</v>
      </c>
      <c r="H260" s="50">
        <v>16185.01</v>
      </c>
      <c r="I260" s="50">
        <v>23435.01</v>
      </c>
      <c r="J260" s="50">
        <v>19435.009999999998</v>
      </c>
      <c r="K260" s="50">
        <v>24185.01</v>
      </c>
      <c r="L260" s="50">
        <v>23418.34</v>
      </c>
      <c r="M260" s="50">
        <v>15418.34</v>
      </c>
      <c r="N260" s="50">
        <v>21168.34</v>
      </c>
    </row>
    <row r="261" spans="1:14" ht="13.5" thickBot="1" x14ac:dyDescent="0.25">
      <c r="A261" s="301"/>
      <c r="B261" s="51" t="s">
        <v>40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 spans="1:14" ht="13.5" thickBot="1" x14ac:dyDescent="0.25">
      <c r="A262" s="300"/>
      <c r="B262" s="218" t="s">
        <v>41</v>
      </c>
      <c r="C262" s="53">
        <v>1680970.62</v>
      </c>
      <c r="D262" s="53">
        <v>1692095.71</v>
      </c>
      <c r="E262" s="53">
        <v>1715178.77</v>
      </c>
      <c r="F262" s="53">
        <v>1741742.93</v>
      </c>
      <c r="G262" s="53">
        <v>1744268.77</v>
      </c>
      <c r="H262" s="53">
        <v>1667332.93</v>
      </c>
      <c r="I262" s="53">
        <v>1741749.93</v>
      </c>
      <c r="J262" s="53">
        <v>1680081.28</v>
      </c>
      <c r="K262" s="53">
        <v>1708636</v>
      </c>
      <c r="L262" s="53">
        <v>1698503.77</v>
      </c>
      <c r="M262" s="53">
        <v>1699827.66</v>
      </c>
      <c r="N262" s="53">
        <v>4658173.8600000003</v>
      </c>
    </row>
    <row r="263" spans="1:14" ht="13.5" thickBot="1" x14ac:dyDescent="0.25">
      <c r="A263" s="299" t="s">
        <v>43</v>
      </c>
      <c r="B263" s="217" t="s">
        <v>36</v>
      </c>
      <c r="C263" s="50">
        <v>1833194.86</v>
      </c>
      <c r="D263" s="50">
        <v>2119418.46</v>
      </c>
      <c r="E263" s="50">
        <v>2085251.04</v>
      </c>
      <c r="F263" s="50">
        <v>1872991.02</v>
      </c>
      <c r="G263" s="50">
        <v>1656421.1</v>
      </c>
      <c r="H263" s="50">
        <v>1757792.94</v>
      </c>
      <c r="I263" s="50">
        <v>1142646.51</v>
      </c>
      <c r="J263" s="50">
        <v>1436936.42</v>
      </c>
      <c r="K263" s="50">
        <v>1596010.09</v>
      </c>
      <c r="L263" s="50">
        <v>1548683.67</v>
      </c>
      <c r="M263" s="50">
        <v>1606405.76</v>
      </c>
      <c r="N263" s="50">
        <v>1727000.66</v>
      </c>
    </row>
    <row r="264" spans="1:14" ht="13.5" thickBot="1" x14ac:dyDescent="0.25">
      <c r="A264" s="301"/>
      <c r="B264" s="217" t="s">
        <v>37</v>
      </c>
      <c r="C264" s="50">
        <v>3041506.99</v>
      </c>
      <c r="D264" s="50">
        <v>2561773.91</v>
      </c>
      <c r="E264" s="50">
        <v>9463208.1699999999</v>
      </c>
      <c r="F264" s="50">
        <v>9577004.2200000007</v>
      </c>
      <c r="G264" s="50">
        <v>8963463.3300000001</v>
      </c>
      <c r="H264" s="50">
        <v>3667331.57</v>
      </c>
      <c r="I264" s="50">
        <v>3515355.31</v>
      </c>
      <c r="J264" s="50">
        <v>3244029.66</v>
      </c>
      <c r="K264" s="50">
        <v>2991793.7</v>
      </c>
      <c r="L264" s="50">
        <v>2842528.42</v>
      </c>
      <c r="M264" s="50">
        <v>3398473.12</v>
      </c>
      <c r="N264" s="50">
        <v>10720351.85</v>
      </c>
    </row>
    <row r="265" spans="1:14" ht="13.5" thickBot="1" x14ac:dyDescent="0.25">
      <c r="A265" s="301"/>
      <c r="B265" s="217" t="s">
        <v>38</v>
      </c>
      <c r="C265" s="50">
        <v>4835044.91</v>
      </c>
      <c r="D265" s="50">
        <v>4867989.0199999996</v>
      </c>
      <c r="E265" s="50">
        <v>4765273.3099999996</v>
      </c>
      <c r="F265" s="50">
        <v>4888761.8499999996</v>
      </c>
      <c r="G265" s="50">
        <v>4732090.32</v>
      </c>
      <c r="H265" s="50">
        <v>4903801.62</v>
      </c>
      <c r="I265" s="50">
        <v>4903801.62</v>
      </c>
      <c r="J265" s="50">
        <v>4493225.55</v>
      </c>
      <c r="K265" s="50">
        <v>4971219.9000000004</v>
      </c>
      <c r="L265" s="50">
        <v>4811888.4400000004</v>
      </c>
      <c r="M265" s="50">
        <v>4971219.9000000004</v>
      </c>
      <c r="N265" s="50">
        <v>4811888.4400000004</v>
      </c>
    </row>
    <row r="266" spans="1:14" ht="13.5" thickBot="1" x14ac:dyDescent="0.25">
      <c r="A266" s="301"/>
      <c r="B266" s="217" t="s">
        <v>39</v>
      </c>
      <c r="C266" s="50">
        <v>27242.7</v>
      </c>
      <c r="D266" s="50">
        <v>63715.23</v>
      </c>
      <c r="E266" s="50">
        <v>118083.99</v>
      </c>
      <c r="F266" s="50">
        <v>155031.51</v>
      </c>
      <c r="G266" s="50">
        <v>195665.3</v>
      </c>
      <c r="H266" s="50">
        <v>84797.13</v>
      </c>
      <c r="I266" s="50">
        <v>138538.15</v>
      </c>
      <c r="J266" s="50">
        <v>392751.56</v>
      </c>
      <c r="K266" s="50">
        <v>87796.75</v>
      </c>
      <c r="L266" s="50">
        <v>64855.519999999997</v>
      </c>
      <c r="M266" s="50">
        <v>63746.84</v>
      </c>
      <c r="N266" s="50">
        <v>-314016.67</v>
      </c>
    </row>
    <row r="267" spans="1:14" ht="13.5" thickBot="1" x14ac:dyDescent="0.25">
      <c r="A267" s="301"/>
      <c r="B267" s="51" t="s">
        <v>40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 spans="1:14" ht="13.5" thickBot="1" x14ac:dyDescent="0.25">
      <c r="A268" s="300"/>
      <c r="B268" s="218" t="s">
        <v>41</v>
      </c>
      <c r="C268" s="53">
        <v>9736989.4600000009</v>
      </c>
      <c r="D268" s="53">
        <v>9612896.6199999992</v>
      </c>
      <c r="E268" s="53">
        <v>16431816.51</v>
      </c>
      <c r="F268" s="53">
        <v>16493788.6</v>
      </c>
      <c r="G268" s="53">
        <v>15547640.050000001</v>
      </c>
      <c r="H268" s="53">
        <v>10413723.26</v>
      </c>
      <c r="I268" s="53">
        <v>9700341.5899999999</v>
      </c>
      <c r="J268" s="53">
        <v>9566943.1899999995</v>
      </c>
      <c r="K268" s="53">
        <v>9646820.4399999995</v>
      </c>
      <c r="L268" s="53">
        <v>9267956.0500000007</v>
      </c>
      <c r="M268" s="53">
        <v>10039845.619999999</v>
      </c>
      <c r="N268" s="53">
        <v>16945224.280000001</v>
      </c>
    </row>
    <row r="269" spans="1:14" ht="13.5" thickBot="1" x14ac:dyDescent="0.25">
      <c r="A269" s="299" t="s">
        <v>30</v>
      </c>
      <c r="B269" s="217" t="s">
        <v>36</v>
      </c>
      <c r="C269" s="50">
        <v>131131.67000000001</v>
      </c>
      <c r="D269" s="50">
        <v>404896.53</v>
      </c>
      <c r="E269" s="50">
        <v>415111.67</v>
      </c>
      <c r="F269" s="50">
        <v>154411.67000000001</v>
      </c>
      <c r="G269" s="50">
        <v>388416.53</v>
      </c>
      <c r="H269" s="50">
        <v>92411.67</v>
      </c>
      <c r="I269" s="50">
        <v>92661.67</v>
      </c>
      <c r="J269" s="50">
        <v>92911.67</v>
      </c>
      <c r="K269" s="50">
        <v>152246.53</v>
      </c>
      <c r="L269" s="50">
        <v>245131.67</v>
      </c>
      <c r="M269" s="50">
        <v>163461.67000000001</v>
      </c>
      <c r="N269" s="50">
        <v>850079.86</v>
      </c>
    </row>
    <row r="270" spans="1:14" ht="13.5" thickBot="1" x14ac:dyDescent="0.25">
      <c r="A270" s="301"/>
      <c r="B270" s="217" t="s">
        <v>37</v>
      </c>
      <c r="C270" s="50">
        <v>1236199.55</v>
      </c>
      <c r="D270" s="50">
        <v>1430546.61</v>
      </c>
      <c r="E270" s="50">
        <v>2367889.7000000002</v>
      </c>
      <c r="F270" s="50">
        <v>1215310.46</v>
      </c>
      <c r="G270" s="50">
        <v>2035491.38</v>
      </c>
      <c r="H270" s="50">
        <v>952546.35</v>
      </c>
      <c r="I270" s="50">
        <v>1440475.1</v>
      </c>
      <c r="J270" s="50">
        <v>1023763.73</v>
      </c>
      <c r="K270" s="50">
        <v>1448663.73</v>
      </c>
      <c r="L270" s="50">
        <v>1540376.94</v>
      </c>
      <c r="M270" s="50">
        <v>1418125.69</v>
      </c>
      <c r="N270" s="50">
        <v>2117593.02</v>
      </c>
    </row>
    <row r="271" spans="1:14" ht="13.5" thickBot="1" x14ac:dyDescent="0.25">
      <c r="A271" s="301"/>
      <c r="B271" s="217" t="s">
        <v>38</v>
      </c>
      <c r="C271" s="50">
        <v>908124.59</v>
      </c>
      <c r="D271" s="50">
        <v>915180.35</v>
      </c>
      <c r="E271" s="50">
        <v>941689.35</v>
      </c>
      <c r="F271" s="50">
        <v>913715.62</v>
      </c>
      <c r="G271" s="50">
        <v>884240.93</v>
      </c>
      <c r="H271" s="50">
        <v>914132.08</v>
      </c>
      <c r="I271" s="50">
        <v>914132.08</v>
      </c>
      <c r="J271" s="50">
        <v>836670.26</v>
      </c>
      <c r="K271" s="50">
        <v>926313.5</v>
      </c>
      <c r="L271" s="50">
        <v>896432.4</v>
      </c>
      <c r="M271" s="50">
        <v>926313.5</v>
      </c>
      <c r="N271" s="50">
        <v>896432.4</v>
      </c>
    </row>
    <row r="272" spans="1:14" ht="13.5" thickBot="1" x14ac:dyDescent="0.25">
      <c r="A272" s="301"/>
      <c r="B272" s="217" t="s">
        <v>39</v>
      </c>
      <c r="C272" s="50">
        <v>152087.04999999999</v>
      </c>
      <c r="D272" s="50">
        <v>758522.99</v>
      </c>
      <c r="E272" s="50">
        <v>381387.05</v>
      </c>
      <c r="F272" s="50">
        <v>152717.04999999999</v>
      </c>
      <c r="G272" s="50">
        <v>155787.04999999999</v>
      </c>
      <c r="H272" s="50">
        <v>248679.04000000001</v>
      </c>
      <c r="I272" s="50">
        <v>152087.04999999999</v>
      </c>
      <c r="J272" s="50">
        <v>116645.62</v>
      </c>
      <c r="K272" s="50">
        <v>133115.62</v>
      </c>
      <c r="L272" s="50">
        <v>225965.62</v>
      </c>
      <c r="M272" s="50">
        <v>122565.62</v>
      </c>
      <c r="N272" s="50">
        <v>234145.62</v>
      </c>
    </row>
    <row r="273" spans="1:14" ht="13.5" thickBot="1" x14ac:dyDescent="0.25">
      <c r="A273" s="301"/>
      <c r="B273" s="51" t="s">
        <v>40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 spans="1:14" ht="13.5" thickBot="1" x14ac:dyDescent="0.25">
      <c r="A274" s="300"/>
      <c r="B274" s="218" t="s">
        <v>41</v>
      </c>
      <c r="C274" s="53">
        <v>2427542.86</v>
      </c>
      <c r="D274" s="53">
        <v>3509146.48</v>
      </c>
      <c r="E274" s="53">
        <v>4106077.77</v>
      </c>
      <c r="F274" s="53">
        <v>2436154.7999999998</v>
      </c>
      <c r="G274" s="53">
        <v>3463935.89</v>
      </c>
      <c r="H274" s="53">
        <v>2207769.14</v>
      </c>
      <c r="I274" s="53">
        <v>2599355.9</v>
      </c>
      <c r="J274" s="53">
        <v>2069991.28</v>
      </c>
      <c r="K274" s="53">
        <v>2660339.38</v>
      </c>
      <c r="L274" s="53">
        <v>2907906.63</v>
      </c>
      <c r="M274" s="53">
        <v>2630466.48</v>
      </c>
      <c r="N274" s="53">
        <v>4098250.9</v>
      </c>
    </row>
    <row r="275" spans="1:14" ht="13.5" thickBot="1" x14ac:dyDescent="0.25">
      <c r="A275" s="299" t="s">
        <v>44</v>
      </c>
      <c r="B275" s="217" t="s">
        <v>36</v>
      </c>
      <c r="C275" s="50">
        <v>1605.83</v>
      </c>
      <c r="D275" s="50">
        <v>1605.83</v>
      </c>
      <c r="E275" s="50">
        <v>1605.83</v>
      </c>
      <c r="F275" s="50">
        <v>1605.83</v>
      </c>
      <c r="G275" s="50">
        <v>1605.83</v>
      </c>
      <c r="H275" s="50">
        <v>2105.83</v>
      </c>
      <c r="I275" s="50">
        <v>1605.83</v>
      </c>
      <c r="J275" s="50">
        <v>1605.83</v>
      </c>
      <c r="K275" s="50">
        <v>1605.83</v>
      </c>
      <c r="L275" s="50">
        <v>1605.83</v>
      </c>
      <c r="M275" s="50">
        <v>1605.83</v>
      </c>
      <c r="N275" s="50">
        <v>1605.83</v>
      </c>
    </row>
    <row r="276" spans="1:14" ht="13.5" thickBot="1" x14ac:dyDescent="0.25">
      <c r="A276" s="301"/>
      <c r="B276" s="217" t="s">
        <v>37</v>
      </c>
      <c r="C276" s="50">
        <v>6333.33</v>
      </c>
      <c r="D276" s="50">
        <v>6333.33</v>
      </c>
      <c r="E276" s="50">
        <v>6333.33</v>
      </c>
      <c r="F276" s="50">
        <v>6333.33</v>
      </c>
      <c r="G276" s="50">
        <v>6333.33</v>
      </c>
      <c r="H276" s="50">
        <v>6333.33</v>
      </c>
      <c r="I276" s="50">
        <v>6333.33</v>
      </c>
      <c r="J276" s="50">
        <v>6333.33</v>
      </c>
      <c r="K276" s="50">
        <v>6333.33</v>
      </c>
      <c r="L276" s="50">
        <v>6333.33</v>
      </c>
      <c r="M276" s="50">
        <v>6333.33</v>
      </c>
      <c r="N276" s="50">
        <v>6333.33</v>
      </c>
    </row>
    <row r="277" spans="1:14" ht="13.5" thickBot="1" x14ac:dyDescent="0.25">
      <c r="A277" s="301"/>
      <c r="B277" s="217" t="s">
        <v>38</v>
      </c>
      <c r="C277" s="50">
        <v>132014.09</v>
      </c>
      <c r="D277" s="50">
        <v>135551.51999999999</v>
      </c>
      <c r="E277" s="50">
        <v>139458.10999999999</v>
      </c>
      <c r="F277" s="50">
        <v>138219.18</v>
      </c>
      <c r="G277" s="50">
        <v>133921.79</v>
      </c>
      <c r="H277" s="50">
        <v>138219.18</v>
      </c>
      <c r="I277" s="50">
        <v>133219.18</v>
      </c>
      <c r="J277" s="50">
        <v>120865.43</v>
      </c>
      <c r="K277" s="50">
        <v>133815.32</v>
      </c>
      <c r="L277" s="50">
        <v>129498.7</v>
      </c>
      <c r="M277" s="50">
        <v>133815.32</v>
      </c>
      <c r="N277" s="50">
        <v>129498.7</v>
      </c>
    </row>
    <row r="278" spans="1:14" ht="13.5" thickBot="1" x14ac:dyDescent="0.25">
      <c r="A278" s="301"/>
      <c r="B278" s="217" t="s">
        <v>39</v>
      </c>
      <c r="C278" s="50">
        <v>153626.35</v>
      </c>
      <c r="D278" s="50">
        <v>70618.350000000006</v>
      </c>
      <c r="E278" s="50">
        <v>82618.350000000006</v>
      </c>
      <c r="F278" s="50">
        <v>73618.350000000006</v>
      </c>
      <c r="G278" s="50">
        <v>75062.789999999994</v>
      </c>
      <c r="H278" s="50">
        <v>76709.19</v>
      </c>
      <c r="I278" s="50">
        <v>67709.19</v>
      </c>
      <c r="J278" s="50">
        <v>64709.19</v>
      </c>
      <c r="K278" s="50">
        <v>76709.19</v>
      </c>
      <c r="L278" s="50">
        <v>65709.19</v>
      </c>
      <c r="M278" s="50">
        <v>62709.19</v>
      </c>
      <c r="N278" s="50">
        <v>74712.740000000005</v>
      </c>
    </row>
    <row r="279" spans="1:14" ht="13.5" thickBot="1" x14ac:dyDescent="0.25">
      <c r="A279" s="301"/>
      <c r="B279" s="51" t="s">
        <v>40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 spans="1:14" ht="13.5" thickBot="1" x14ac:dyDescent="0.25">
      <c r="A280" s="300"/>
      <c r="B280" s="218" t="s">
        <v>41</v>
      </c>
      <c r="C280" s="53">
        <v>293579.59999999998</v>
      </c>
      <c r="D280" s="53">
        <v>214109.03</v>
      </c>
      <c r="E280" s="53">
        <v>230015.62</v>
      </c>
      <c r="F280" s="53">
        <v>219776.69</v>
      </c>
      <c r="G280" s="53">
        <v>216923.74</v>
      </c>
      <c r="H280" s="53">
        <v>223367.53</v>
      </c>
      <c r="I280" s="53">
        <v>208867.53</v>
      </c>
      <c r="J280" s="53">
        <v>193513.78</v>
      </c>
      <c r="K280" s="53">
        <v>218463.67</v>
      </c>
      <c r="L280" s="53">
        <v>203147.05</v>
      </c>
      <c r="M280" s="53">
        <v>204463.67</v>
      </c>
      <c r="N280" s="53">
        <v>212150.6</v>
      </c>
    </row>
    <row r="281" spans="1:14" ht="13.5" thickBot="1" x14ac:dyDescent="0.25">
      <c r="A281" s="299" t="s">
        <v>45</v>
      </c>
      <c r="B281" s="217" t="s">
        <v>36</v>
      </c>
      <c r="C281" s="50">
        <v>600</v>
      </c>
      <c r="D281" s="50">
        <v>600</v>
      </c>
      <c r="E281" s="50">
        <v>600</v>
      </c>
      <c r="F281" s="50">
        <v>-150</v>
      </c>
      <c r="G281" s="50">
        <v>-150</v>
      </c>
      <c r="H281" s="50">
        <v>-150</v>
      </c>
      <c r="I281" s="50">
        <v>-329363</v>
      </c>
      <c r="J281" s="50">
        <v>-329363</v>
      </c>
      <c r="K281" s="50">
        <v>-329363</v>
      </c>
      <c r="L281" s="50">
        <v>-329363</v>
      </c>
      <c r="M281" s="50">
        <v>-329363</v>
      </c>
      <c r="N281" s="50">
        <v>-329363</v>
      </c>
    </row>
    <row r="282" spans="1:14" ht="13.5" thickBot="1" x14ac:dyDescent="0.25">
      <c r="A282" s="301"/>
      <c r="B282" s="217" t="s">
        <v>37</v>
      </c>
      <c r="C282" s="50">
        <v>228144.59</v>
      </c>
      <c r="D282" s="50">
        <v>278208.84999999998</v>
      </c>
      <c r="E282" s="50">
        <v>47795.98</v>
      </c>
      <c r="F282" s="50">
        <v>235277.42</v>
      </c>
      <c r="G282" s="50">
        <v>41205.870000000003</v>
      </c>
      <c r="H282" s="50">
        <v>276957.08</v>
      </c>
      <c r="I282" s="50">
        <v>5414049.0499999998</v>
      </c>
      <c r="J282" s="50">
        <v>-125917.12</v>
      </c>
      <c r="K282" s="50">
        <v>-117967.71</v>
      </c>
      <c r="L282" s="50">
        <v>-321276.02</v>
      </c>
      <c r="M282" s="50">
        <v>-186143</v>
      </c>
      <c r="N282" s="50">
        <v>286288.15000000002</v>
      </c>
    </row>
    <row r="283" spans="1:14" ht="13.5" thickBot="1" x14ac:dyDescent="0.25">
      <c r="A283" s="301"/>
      <c r="B283" s="217" t="s">
        <v>38</v>
      </c>
      <c r="C283" s="50">
        <v>71565.31</v>
      </c>
      <c r="D283" s="50">
        <v>71315.31</v>
      </c>
      <c r="E283" s="50">
        <v>99412.61</v>
      </c>
      <c r="F283" s="50">
        <v>17441.27</v>
      </c>
      <c r="G283" s="50">
        <v>70306.960000000006</v>
      </c>
      <c r="H283" s="50">
        <v>-1658.73</v>
      </c>
      <c r="I283" s="50">
        <v>-1658.73</v>
      </c>
      <c r="J283" s="50">
        <v>-14061.68</v>
      </c>
      <c r="K283" s="50">
        <v>-1658.73</v>
      </c>
      <c r="L283" s="50">
        <v>1974046.34</v>
      </c>
      <c r="M283" s="50">
        <v>-306624.71000000002</v>
      </c>
      <c r="N283" s="50">
        <v>-319953.65999999997</v>
      </c>
    </row>
    <row r="284" spans="1:14" ht="13.5" thickBot="1" x14ac:dyDescent="0.25">
      <c r="A284" s="301"/>
      <c r="B284" s="217" t="s">
        <v>39</v>
      </c>
      <c r="C284" s="50">
        <v>-327984.57</v>
      </c>
      <c r="D284" s="50">
        <v>-349984.57</v>
      </c>
      <c r="E284" s="50">
        <v>-389984.57</v>
      </c>
      <c r="F284" s="50">
        <v>-389984.57</v>
      </c>
      <c r="G284" s="50">
        <v>-389984.57</v>
      </c>
      <c r="H284" s="50">
        <v>-389984.57</v>
      </c>
      <c r="I284" s="50">
        <v>-573584.56999999995</v>
      </c>
      <c r="J284" s="50">
        <v>-573584.56999999995</v>
      </c>
      <c r="K284" s="50">
        <v>-573584.56999999995</v>
      </c>
      <c r="L284" s="50">
        <v>-573584.56999999995</v>
      </c>
      <c r="M284" s="50">
        <v>-557584.56999999995</v>
      </c>
      <c r="N284" s="50">
        <v>-572584.56999999995</v>
      </c>
    </row>
    <row r="285" spans="1:14" ht="13.5" thickBot="1" x14ac:dyDescent="0.25">
      <c r="A285" s="301"/>
      <c r="B285" s="51" t="s">
        <v>40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 spans="1:14" ht="13.5" thickBot="1" x14ac:dyDescent="0.25">
      <c r="A286" s="300"/>
      <c r="B286" s="218" t="s">
        <v>41</v>
      </c>
      <c r="C286" s="53">
        <v>-27674.67</v>
      </c>
      <c r="D286" s="53">
        <v>139.59</v>
      </c>
      <c r="E286" s="53">
        <v>-242175.98</v>
      </c>
      <c r="F286" s="53">
        <v>-137415.88</v>
      </c>
      <c r="G286" s="53">
        <v>-278621.74</v>
      </c>
      <c r="H286" s="53">
        <v>-114836.22</v>
      </c>
      <c r="I286" s="53">
        <v>4509442.75</v>
      </c>
      <c r="J286" s="53">
        <v>-1042926.37</v>
      </c>
      <c r="K286" s="53">
        <v>-1022574.01</v>
      </c>
      <c r="L286" s="53">
        <v>749822.75</v>
      </c>
      <c r="M286" s="53">
        <v>-1379715.28</v>
      </c>
      <c r="N286" s="53">
        <v>-935613.08</v>
      </c>
    </row>
    <row r="287" spans="1:14" ht="13.5" thickBot="1" x14ac:dyDescent="0.25">
      <c r="A287" s="299" t="s">
        <v>46</v>
      </c>
      <c r="B287" s="217" t="s">
        <v>36</v>
      </c>
      <c r="C287" s="50">
        <v>9548</v>
      </c>
      <c r="D287" s="50">
        <v>9548.33</v>
      </c>
      <c r="E287" s="50">
        <v>11548.33</v>
      </c>
      <c r="F287" s="50">
        <v>11548.33</v>
      </c>
      <c r="G287" s="50">
        <v>11548.33</v>
      </c>
      <c r="H287" s="50">
        <v>11548.33</v>
      </c>
      <c r="I287" s="50">
        <v>11548.33</v>
      </c>
      <c r="J287" s="50">
        <v>28215</v>
      </c>
      <c r="K287" s="50">
        <v>28215</v>
      </c>
      <c r="L287" s="50">
        <v>28215</v>
      </c>
      <c r="M287" s="50">
        <v>11548.33</v>
      </c>
      <c r="N287" s="50">
        <v>11548.33</v>
      </c>
    </row>
    <row r="288" spans="1:14" ht="13.5" thickBot="1" x14ac:dyDescent="0.25">
      <c r="A288" s="301"/>
      <c r="B288" s="217" t="s">
        <v>37</v>
      </c>
      <c r="C288" s="50">
        <v>106937</v>
      </c>
      <c r="D288" s="50">
        <v>208186.55</v>
      </c>
      <c r="E288" s="50">
        <v>270686.55</v>
      </c>
      <c r="F288" s="50">
        <v>270686.55</v>
      </c>
      <c r="G288" s="50">
        <v>263786.55</v>
      </c>
      <c r="H288" s="50">
        <v>77482</v>
      </c>
      <c r="I288" s="50">
        <v>46336.55</v>
      </c>
      <c r="J288" s="50">
        <v>712303.21</v>
      </c>
      <c r="K288" s="50">
        <v>162303.21</v>
      </c>
      <c r="L288" s="50">
        <v>162303.21</v>
      </c>
      <c r="M288" s="50">
        <v>46336.55</v>
      </c>
      <c r="N288" s="50">
        <v>51936.55</v>
      </c>
    </row>
    <row r="289" spans="1:14" ht="13.5" thickBot="1" x14ac:dyDescent="0.25">
      <c r="A289" s="301"/>
      <c r="B289" s="217" t="s">
        <v>38</v>
      </c>
      <c r="C289" s="50">
        <v>968844.58</v>
      </c>
      <c r="D289" s="50">
        <v>478903.64</v>
      </c>
      <c r="E289" s="50">
        <v>533922.78</v>
      </c>
      <c r="F289" s="50">
        <v>481311.52</v>
      </c>
      <c r="G289" s="50">
        <v>469263.67</v>
      </c>
      <c r="H289" s="50">
        <v>471311.52</v>
      </c>
      <c r="I289" s="50">
        <v>481311.52</v>
      </c>
      <c r="J289" s="50">
        <v>438923.6</v>
      </c>
      <c r="K289" s="50">
        <v>485469.52</v>
      </c>
      <c r="L289" s="50">
        <v>464754.7</v>
      </c>
      <c r="M289" s="50">
        <v>466652.23</v>
      </c>
      <c r="N289" s="50">
        <v>454754.7</v>
      </c>
    </row>
    <row r="290" spans="1:14" ht="13.5" thickBot="1" x14ac:dyDescent="0.25">
      <c r="A290" s="301"/>
      <c r="B290" s="217" t="s">
        <v>39</v>
      </c>
      <c r="C290" s="50">
        <v>39214.33</v>
      </c>
      <c r="D290" s="50">
        <v>44752</v>
      </c>
      <c r="E290" s="50">
        <v>95894</v>
      </c>
      <c r="F290" s="50">
        <v>57894</v>
      </c>
      <c r="G290" s="50">
        <v>94132</v>
      </c>
      <c r="H290" s="50">
        <v>58269</v>
      </c>
      <c r="I290" s="50">
        <v>148218</v>
      </c>
      <c r="J290" s="50">
        <v>57269</v>
      </c>
      <c r="K290" s="50">
        <v>80769</v>
      </c>
      <c r="L290" s="50">
        <v>57269</v>
      </c>
      <c r="M290" s="50">
        <v>59769</v>
      </c>
      <c r="N290" s="50">
        <v>68269</v>
      </c>
    </row>
    <row r="291" spans="1:14" ht="13.5" thickBot="1" x14ac:dyDescent="0.25">
      <c r="A291" s="301"/>
      <c r="B291" s="51" t="s">
        <v>40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 spans="1:14" ht="13.5" thickBot="1" x14ac:dyDescent="0.25">
      <c r="A292" s="300"/>
      <c r="B292" s="218" t="s">
        <v>41</v>
      </c>
      <c r="C292" s="53">
        <v>1124543.9099999999</v>
      </c>
      <c r="D292" s="53">
        <v>741390.52</v>
      </c>
      <c r="E292" s="53">
        <v>912051.66</v>
      </c>
      <c r="F292" s="53">
        <v>821440.4</v>
      </c>
      <c r="G292" s="53">
        <v>838730.55</v>
      </c>
      <c r="H292" s="53">
        <v>618610.85</v>
      </c>
      <c r="I292" s="53">
        <v>687414.4</v>
      </c>
      <c r="J292" s="53">
        <v>1236710.81</v>
      </c>
      <c r="K292" s="53">
        <v>756756.73</v>
      </c>
      <c r="L292" s="53">
        <v>712541.91</v>
      </c>
      <c r="M292" s="53">
        <v>584306.11</v>
      </c>
      <c r="N292" s="53">
        <v>586508.57999999996</v>
      </c>
    </row>
    <row r="293" spans="1:14" ht="13.5" thickBot="1" x14ac:dyDescent="0.25">
      <c r="A293" s="302" t="s">
        <v>16</v>
      </c>
      <c r="B293" s="218" t="s">
        <v>36</v>
      </c>
      <c r="C293" s="53">
        <v>2120193.12</v>
      </c>
      <c r="D293" s="53">
        <v>2680181.91</v>
      </c>
      <c r="E293" s="53">
        <v>2658229.63</v>
      </c>
      <c r="F293" s="53">
        <v>2184519.61</v>
      </c>
      <c r="G293" s="53">
        <v>2198294.5499999998</v>
      </c>
      <c r="H293" s="53">
        <v>2004161.53</v>
      </c>
      <c r="I293" s="53">
        <v>1074552.1000000001</v>
      </c>
      <c r="J293" s="53">
        <v>1370758.68</v>
      </c>
      <c r="K293" s="53">
        <v>1589167.21</v>
      </c>
      <c r="L293" s="53">
        <v>1634684.26</v>
      </c>
      <c r="M293" s="53">
        <v>1594069.68</v>
      </c>
      <c r="N293" s="53">
        <v>5151282.7699999996</v>
      </c>
    </row>
    <row r="294" spans="1:14" ht="13.5" thickBot="1" x14ac:dyDescent="0.25">
      <c r="A294" s="301"/>
      <c r="B294" s="218" t="s">
        <v>37</v>
      </c>
      <c r="C294" s="53">
        <v>5799798.96</v>
      </c>
      <c r="D294" s="53">
        <v>5665726.75</v>
      </c>
      <c r="E294" s="53">
        <v>13368538.15</v>
      </c>
      <c r="F294" s="53">
        <v>12537236.4</v>
      </c>
      <c r="G294" s="53">
        <v>12570404.880000001</v>
      </c>
      <c r="H294" s="53">
        <v>6165774.75</v>
      </c>
      <c r="I294" s="53">
        <v>11622673.76</v>
      </c>
      <c r="J294" s="53">
        <v>6045637.2300000004</v>
      </c>
      <c r="K294" s="53">
        <v>5676250.6799999997</v>
      </c>
      <c r="L294" s="53">
        <v>5415390.2999999998</v>
      </c>
      <c r="M294" s="53">
        <v>5868250.1100000003</v>
      </c>
      <c r="N294" s="53">
        <v>14602880.41</v>
      </c>
    </row>
    <row r="295" spans="1:14" ht="13.5" thickBot="1" x14ac:dyDescent="0.25">
      <c r="A295" s="301"/>
      <c r="B295" s="218" t="s">
        <v>38</v>
      </c>
      <c r="C295" s="53">
        <v>7236338.8300000001</v>
      </c>
      <c r="D295" s="53">
        <v>6816810.2800000003</v>
      </c>
      <c r="E295" s="53">
        <v>6808012.7400000002</v>
      </c>
      <c r="F295" s="53">
        <v>6777020.1799999997</v>
      </c>
      <c r="G295" s="53">
        <v>6618080.25</v>
      </c>
      <c r="H295" s="53">
        <v>6751376.4100000001</v>
      </c>
      <c r="I295" s="53">
        <v>6793543.4100000001</v>
      </c>
      <c r="J295" s="53">
        <v>6210692.25</v>
      </c>
      <c r="K295" s="53">
        <v>6874033.3200000003</v>
      </c>
      <c r="L295" s="53">
        <v>8626170.5</v>
      </c>
      <c r="M295" s="53">
        <v>6550250.0499999998</v>
      </c>
      <c r="N295" s="53">
        <v>6298837.5</v>
      </c>
    </row>
    <row r="296" spans="1:14" ht="13.5" thickBot="1" x14ac:dyDescent="0.25">
      <c r="A296" s="301"/>
      <c r="B296" s="218" t="s">
        <v>39</v>
      </c>
      <c r="C296" s="53">
        <v>79620.87</v>
      </c>
      <c r="D296" s="53">
        <v>607059.01</v>
      </c>
      <c r="E296" s="53">
        <v>318183.83</v>
      </c>
      <c r="F296" s="53">
        <v>76711.350000000006</v>
      </c>
      <c r="G296" s="53">
        <v>146097.57999999999</v>
      </c>
      <c r="H296" s="53">
        <v>94654.8</v>
      </c>
      <c r="I296" s="53">
        <v>-43597.17</v>
      </c>
      <c r="J296" s="53">
        <v>77225.81</v>
      </c>
      <c r="K296" s="53">
        <v>-171009</v>
      </c>
      <c r="L296" s="53">
        <v>-136366.9</v>
      </c>
      <c r="M296" s="53">
        <v>-233375.58</v>
      </c>
      <c r="N296" s="53">
        <v>-488305.54</v>
      </c>
    </row>
    <row r="297" spans="1:14" ht="13.5" thickBot="1" x14ac:dyDescent="0.25">
      <c r="A297" s="301"/>
      <c r="B297" s="218" t="s">
        <v>40</v>
      </c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ht="13.5" thickBot="1" x14ac:dyDescent="0.25">
      <c r="A298" s="300"/>
      <c r="B298" s="218" t="s">
        <v>41</v>
      </c>
      <c r="C298" s="53">
        <v>15235951.779999999</v>
      </c>
      <c r="D298" s="53">
        <v>15769777.949999999</v>
      </c>
      <c r="E298" s="53">
        <v>23152964.350000001</v>
      </c>
      <c r="F298" s="53">
        <v>21575487.539999999</v>
      </c>
      <c r="G298" s="53">
        <v>21532877.260000002</v>
      </c>
      <c r="H298" s="53">
        <v>15015967.49</v>
      </c>
      <c r="I298" s="53">
        <v>19447172.100000001</v>
      </c>
      <c r="J298" s="53">
        <v>13704313.970000001</v>
      </c>
      <c r="K298" s="53">
        <v>13968442.210000001</v>
      </c>
      <c r="L298" s="53">
        <v>15539878.16</v>
      </c>
      <c r="M298" s="53">
        <v>13779194.26</v>
      </c>
      <c r="N298" s="53">
        <v>25564695.140000001</v>
      </c>
    </row>
    <row r="317" spans="1:14" x14ac:dyDescent="0.2">
      <c r="A317" s="16" t="s">
        <v>175</v>
      </c>
    </row>
    <row r="318" spans="1:14" x14ac:dyDescent="0.2">
      <c r="A318" s="55"/>
      <c r="C318" s="56" t="s">
        <v>4</v>
      </c>
      <c r="D318" s="57" t="s">
        <v>5</v>
      </c>
      <c r="E318" s="57" t="s">
        <v>6</v>
      </c>
      <c r="F318" s="57" t="s">
        <v>7</v>
      </c>
      <c r="G318" s="57" t="s">
        <v>8</v>
      </c>
      <c r="H318" s="57" t="s">
        <v>9</v>
      </c>
      <c r="I318" s="57" t="s">
        <v>10</v>
      </c>
      <c r="J318" s="57" t="s">
        <v>11</v>
      </c>
      <c r="K318" s="57" t="s">
        <v>12</v>
      </c>
      <c r="L318" s="57" t="s">
        <v>13</v>
      </c>
      <c r="M318" s="57" t="s">
        <v>14</v>
      </c>
      <c r="N318" s="58" t="s">
        <v>15</v>
      </c>
    </row>
    <row r="319" spans="1:14" x14ac:dyDescent="0.2">
      <c r="C319" s="59" t="s">
        <v>174</v>
      </c>
      <c r="D319" s="60" t="s">
        <v>174</v>
      </c>
      <c r="E319" s="60" t="s">
        <v>174</v>
      </c>
      <c r="F319" s="60" t="s">
        <v>174</v>
      </c>
      <c r="G319" s="60" t="s">
        <v>174</v>
      </c>
      <c r="H319" s="60" t="s">
        <v>174</v>
      </c>
      <c r="I319" s="60" t="s">
        <v>174</v>
      </c>
      <c r="J319" s="60" t="s">
        <v>174</v>
      </c>
      <c r="K319" s="60" t="s">
        <v>174</v>
      </c>
      <c r="L319" s="60" t="s">
        <v>174</v>
      </c>
      <c r="M319" s="60" t="s">
        <v>174</v>
      </c>
      <c r="N319" s="60" t="s">
        <v>174</v>
      </c>
    </row>
    <row r="320" spans="1:14" x14ac:dyDescent="0.2">
      <c r="A320" s="61" t="s">
        <v>43</v>
      </c>
      <c r="B320" s="62" t="s">
        <v>23</v>
      </c>
      <c r="C320" s="63">
        <v>-716666.67</v>
      </c>
      <c r="D320" s="64">
        <v>-716666.67</v>
      </c>
      <c r="E320" s="64">
        <v>-716666.67</v>
      </c>
      <c r="F320" s="64">
        <v>-716666.67</v>
      </c>
      <c r="G320" s="64">
        <v>-716666.67</v>
      </c>
      <c r="H320" s="64">
        <v>-716666.67</v>
      </c>
      <c r="I320" s="64">
        <v>-716666.67</v>
      </c>
      <c r="J320" s="64">
        <v>-716666.67</v>
      </c>
      <c r="K320" s="64">
        <v>-716666.67</v>
      </c>
      <c r="L320" s="64">
        <v>-716666.67</v>
      </c>
      <c r="M320" s="64">
        <v>-716666.67</v>
      </c>
      <c r="N320" s="65">
        <v>-716666.67</v>
      </c>
    </row>
    <row r="321" spans="1:14" x14ac:dyDescent="0.2">
      <c r="A321" s="66"/>
      <c r="B321" s="67" t="s">
        <v>16</v>
      </c>
      <c r="C321" s="68">
        <v>-716666.67</v>
      </c>
      <c r="D321" s="69">
        <v>-716666.67</v>
      </c>
      <c r="E321" s="69">
        <v>-716666.67</v>
      </c>
      <c r="F321" s="69">
        <v>-716666.67</v>
      </c>
      <c r="G321" s="69">
        <v>-716666.67</v>
      </c>
      <c r="H321" s="69">
        <v>-716666.67</v>
      </c>
      <c r="I321" s="69">
        <v>-716666.67</v>
      </c>
      <c r="J321" s="69">
        <v>-716666.67</v>
      </c>
      <c r="K321" s="69">
        <v>-716666.67</v>
      </c>
      <c r="L321" s="69">
        <v>-716666.67</v>
      </c>
      <c r="M321" s="69">
        <v>-716666.67</v>
      </c>
      <c r="N321" s="69">
        <v>-716666.67</v>
      </c>
    </row>
    <row r="322" spans="1:14" x14ac:dyDescent="0.2">
      <c r="A322" s="61" t="s">
        <v>30</v>
      </c>
      <c r="B322" s="70" t="s">
        <v>21</v>
      </c>
      <c r="C322" s="71">
        <v>0</v>
      </c>
      <c r="D322" s="71">
        <v>0</v>
      </c>
      <c r="E322" s="71">
        <v>0</v>
      </c>
      <c r="F322" s="71">
        <v>0</v>
      </c>
      <c r="G322" s="71">
        <v>0</v>
      </c>
      <c r="H322" s="71">
        <v>0</v>
      </c>
      <c r="I322" s="71">
        <v>0</v>
      </c>
      <c r="J322" s="71">
        <v>0</v>
      </c>
      <c r="K322" s="71">
        <v>0</v>
      </c>
      <c r="L322" s="71">
        <v>0</v>
      </c>
      <c r="M322" s="71">
        <v>0</v>
      </c>
      <c r="N322" s="71">
        <v>0</v>
      </c>
    </row>
    <row r="323" spans="1:14" x14ac:dyDescent="0.2">
      <c r="A323" s="66"/>
      <c r="B323" s="72" t="s">
        <v>22</v>
      </c>
      <c r="C323" s="73">
        <v>0</v>
      </c>
      <c r="D323" s="73">
        <v>0</v>
      </c>
      <c r="E323" s="73">
        <v>0</v>
      </c>
      <c r="F323" s="73">
        <v>0</v>
      </c>
      <c r="G323" s="73">
        <v>0</v>
      </c>
      <c r="H323" s="73">
        <v>0</v>
      </c>
      <c r="I323" s="73">
        <v>0</v>
      </c>
      <c r="J323" s="73">
        <v>0</v>
      </c>
      <c r="K323" s="73">
        <v>0</v>
      </c>
      <c r="L323" s="73">
        <v>0</v>
      </c>
      <c r="M323" s="73">
        <v>0</v>
      </c>
      <c r="N323" s="73">
        <v>0</v>
      </c>
    </row>
    <row r="324" spans="1:14" x14ac:dyDescent="0.2">
      <c r="A324" s="66"/>
      <c r="B324" s="74" t="s">
        <v>16</v>
      </c>
      <c r="C324" s="68">
        <v>0</v>
      </c>
      <c r="D324" s="68">
        <v>0</v>
      </c>
      <c r="E324" s="68">
        <v>0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</row>
    <row r="325" spans="1:14" x14ac:dyDescent="0.2">
      <c r="A325" s="75" t="s">
        <v>16</v>
      </c>
      <c r="B325" s="76" t="s">
        <v>21</v>
      </c>
      <c r="C325" s="77">
        <v>0</v>
      </c>
      <c r="D325" s="78">
        <v>-14558.04</v>
      </c>
      <c r="E325" s="78">
        <v>-14558.04</v>
      </c>
      <c r="F325" s="78">
        <v>-14558.04</v>
      </c>
      <c r="G325" s="78">
        <v>-14558.04</v>
      </c>
      <c r="H325" s="78">
        <v>-14558.04</v>
      </c>
      <c r="I325" s="78">
        <v>-14558.04</v>
      </c>
      <c r="J325" s="78">
        <v>-14558.04</v>
      </c>
      <c r="K325" s="78">
        <v>-156131.31</v>
      </c>
      <c r="L325" s="78">
        <v>-14558.04</v>
      </c>
      <c r="M325" s="78">
        <v>-14558.04</v>
      </c>
      <c r="N325" s="78">
        <v>-14558.04</v>
      </c>
    </row>
    <row r="326" spans="1:14" x14ac:dyDescent="0.2">
      <c r="A326" s="66"/>
      <c r="B326" s="79" t="s">
        <v>22</v>
      </c>
      <c r="C326" s="77">
        <v>-7091.39</v>
      </c>
      <c r="D326" s="78">
        <v>-7091.39</v>
      </c>
      <c r="E326" s="78">
        <v>-7091.39</v>
      </c>
      <c r="F326" s="78">
        <v>-7091.39</v>
      </c>
      <c r="G326" s="78">
        <v>-7091.39</v>
      </c>
      <c r="H326" s="78">
        <v>-7091.39</v>
      </c>
      <c r="I326" s="78">
        <v>-7091.39</v>
      </c>
      <c r="J326" s="78">
        <v>-7091.39</v>
      </c>
      <c r="K326" s="78">
        <v>-7091.39</v>
      </c>
      <c r="L326" s="78">
        <v>-7091.39</v>
      </c>
      <c r="M326" s="78">
        <v>-7091.39</v>
      </c>
      <c r="N326" s="78">
        <v>-7091.39</v>
      </c>
    </row>
    <row r="327" spans="1:14" x14ac:dyDescent="0.2">
      <c r="A327" s="66"/>
      <c r="B327" s="79" t="s">
        <v>23</v>
      </c>
      <c r="C327" s="77">
        <v>-716666.67</v>
      </c>
      <c r="D327" s="78">
        <v>-716666.67</v>
      </c>
      <c r="E327" s="78">
        <v>-716666.67</v>
      </c>
      <c r="F327" s="78">
        <v>-716666.67</v>
      </c>
      <c r="G327" s="78">
        <v>-716666.67</v>
      </c>
      <c r="H327" s="78">
        <v>-716666.67</v>
      </c>
      <c r="I327" s="78">
        <v>-716666.67</v>
      </c>
      <c r="J327" s="78">
        <v>-716666.67</v>
      </c>
      <c r="K327" s="78">
        <v>-716666.67</v>
      </c>
      <c r="L327" s="78">
        <v>-716666.67</v>
      </c>
      <c r="M327" s="78">
        <v>-716666.67</v>
      </c>
      <c r="N327" s="78">
        <v>-716666.67</v>
      </c>
    </row>
    <row r="328" spans="1:14" x14ac:dyDescent="0.2">
      <c r="A328" s="66"/>
      <c r="B328" s="79" t="s">
        <v>16</v>
      </c>
      <c r="C328" s="77">
        <v>-738316.1</v>
      </c>
      <c r="D328" s="78">
        <v>-738316.1</v>
      </c>
      <c r="E328" s="78">
        <v>-738316.1</v>
      </c>
      <c r="F328" s="78">
        <v>-738316.1</v>
      </c>
      <c r="G328" s="78">
        <v>-738316.1</v>
      </c>
      <c r="H328" s="78">
        <v>-738316.1</v>
      </c>
      <c r="I328" s="78">
        <v>-738316.1</v>
      </c>
      <c r="J328" s="78">
        <v>-738316.1</v>
      </c>
      <c r="K328" s="78">
        <v>-879889.37</v>
      </c>
      <c r="L328" s="78">
        <v>-738316.1</v>
      </c>
      <c r="M328" s="78">
        <v>-738316.1</v>
      </c>
      <c r="N328" s="78">
        <v>-738316.1</v>
      </c>
    </row>
    <row r="329" spans="1:14" x14ac:dyDescent="0.2">
      <c r="A329" s="80"/>
      <c r="B329" s="81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</row>
    <row r="330" spans="1:14" x14ac:dyDescent="0.2">
      <c r="A330" s="43"/>
      <c r="B330" s="83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spans="1:14" x14ac:dyDescent="0.2">
      <c r="A331" s="81"/>
      <c r="B331" s="81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</row>
    <row r="332" spans="1:14" x14ac:dyDescent="0.2">
      <c r="A332" s="43"/>
      <c r="B332" s="81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</row>
    <row r="333" spans="1:14" x14ac:dyDescent="0.2">
      <c r="A333" s="43"/>
      <c r="B333" s="83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spans="1:14" x14ac:dyDescent="0.2">
      <c r="A334" s="81"/>
      <c r="B334" s="8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</row>
    <row r="335" spans="1:14" x14ac:dyDescent="0.2">
      <c r="A335" s="43"/>
      <c r="B335" s="81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</row>
    <row r="336" spans="1:14" x14ac:dyDescent="0.2">
      <c r="A336" s="43"/>
      <c r="B336" s="83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spans="1:14" x14ac:dyDescent="0.2">
      <c r="A337" s="85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</row>
    <row r="338" spans="1:14" x14ac:dyDescent="0.2">
      <c r="A338" s="43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</row>
    <row r="339" spans="1:14" x14ac:dyDescent="0.2">
      <c r="A339" s="43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</row>
    <row r="340" spans="1:14" x14ac:dyDescent="0.2">
      <c r="A340" s="43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14" x14ac:dyDescent="0.2">
      <c r="A341" s="43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</row>
    <row r="342" spans="1:14" x14ac:dyDescent="0.2">
      <c r="A342" s="80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</row>
    <row r="343" spans="1:14" x14ac:dyDescent="0.2">
      <c r="A343" s="43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</row>
    <row r="344" spans="1:14" x14ac:dyDescent="0.2">
      <c r="A344" s="87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</row>
    <row r="345" spans="1:14" x14ac:dyDescent="0.2">
      <c r="A345" s="43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</row>
    <row r="346" spans="1:14" x14ac:dyDescent="0.2">
      <c r="A346" s="43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</row>
    <row r="347" spans="1:14" x14ac:dyDescent="0.2">
      <c r="A347" s="43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</row>
    <row r="348" spans="1:14" x14ac:dyDescent="0.2">
      <c r="A348" s="43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</row>
    <row r="370" spans="1:14" x14ac:dyDescent="0.2">
      <c r="A370" s="16" t="s">
        <v>176</v>
      </c>
    </row>
    <row r="371" spans="1:14" ht="13.5" thickBot="1" x14ac:dyDescent="0.25"/>
    <row r="372" spans="1:14" ht="13.5" thickBot="1" x14ac:dyDescent="0.25">
      <c r="A372" s="305"/>
      <c r="B372" s="305"/>
      <c r="C372" s="214" t="s">
        <v>4</v>
      </c>
      <c r="D372" s="214" t="s">
        <v>5</v>
      </c>
      <c r="E372" s="214" t="s">
        <v>6</v>
      </c>
      <c r="F372" s="214" t="s">
        <v>7</v>
      </c>
      <c r="G372" s="214" t="s">
        <v>8</v>
      </c>
      <c r="H372" s="214" t="s">
        <v>9</v>
      </c>
      <c r="I372" s="214" t="s">
        <v>10</v>
      </c>
      <c r="J372" s="214" t="s">
        <v>11</v>
      </c>
      <c r="K372" s="214" t="s">
        <v>12</v>
      </c>
      <c r="L372" s="214" t="s">
        <v>13</v>
      </c>
      <c r="M372" s="214" t="s">
        <v>14</v>
      </c>
      <c r="N372" s="214" t="s">
        <v>15</v>
      </c>
    </row>
    <row r="373" spans="1:14" ht="13.5" thickBot="1" x14ac:dyDescent="0.25">
      <c r="A373" s="305"/>
      <c r="B373" s="305"/>
      <c r="C373" s="214" t="s">
        <v>174</v>
      </c>
      <c r="D373" s="214" t="s">
        <v>174</v>
      </c>
      <c r="E373" s="214" t="s">
        <v>174</v>
      </c>
      <c r="F373" s="214" t="s">
        <v>174</v>
      </c>
      <c r="G373" s="214" t="s">
        <v>174</v>
      </c>
      <c r="H373" s="214" t="s">
        <v>174</v>
      </c>
      <c r="I373" s="214" t="s">
        <v>174</v>
      </c>
      <c r="J373" s="214" t="s">
        <v>174</v>
      </c>
      <c r="K373" s="214" t="s">
        <v>174</v>
      </c>
      <c r="L373" s="214" t="s">
        <v>174</v>
      </c>
      <c r="M373" s="214" t="s">
        <v>174</v>
      </c>
      <c r="N373" s="214" t="s">
        <v>174</v>
      </c>
    </row>
    <row r="374" spans="1:14" ht="13.5" thickBot="1" x14ac:dyDescent="0.25">
      <c r="A374" s="287" t="s">
        <v>43</v>
      </c>
      <c r="B374" s="214" t="s">
        <v>21</v>
      </c>
      <c r="C374" s="88">
        <v>2323045.38</v>
      </c>
      <c r="D374" s="88">
        <v>2240595.2599999998</v>
      </c>
      <c r="E374" s="88">
        <v>1232231.3600000001</v>
      </c>
      <c r="F374" s="88">
        <v>906199.47</v>
      </c>
      <c r="G374" s="88">
        <v>825377.26</v>
      </c>
      <c r="H374" s="88">
        <v>2120528.27</v>
      </c>
      <c r="I374" s="88">
        <v>2520528.27</v>
      </c>
      <c r="J374" s="88">
        <v>2289848.9900000002</v>
      </c>
      <c r="K374" s="88">
        <v>2535189.88</v>
      </c>
      <c r="L374" s="88">
        <v>2453409.59</v>
      </c>
      <c r="M374" s="88">
        <v>2451602.83</v>
      </c>
      <c r="N374" s="88">
        <v>2221132.77</v>
      </c>
    </row>
    <row r="375" spans="1:14" ht="13.5" thickBot="1" x14ac:dyDescent="0.25">
      <c r="A375" s="288"/>
      <c r="B375" s="214" t="s">
        <v>31</v>
      </c>
      <c r="C375" s="88">
        <v>250000</v>
      </c>
      <c r="D375" s="88">
        <v>250000</v>
      </c>
      <c r="E375" s="88">
        <v>1192434.93</v>
      </c>
      <c r="F375" s="88">
        <v>1599289.03</v>
      </c>
      <c r="G375" s="88">
        <v>1599289.03</v>
      </c>
      <c r="H375" s="88">
        <v>400000</v>
      </c>
      <c r="I375" s="88">
        <v>0</v>
      </c>
      <c r="J375" s="88">
        <v>0</v>
      </c>
      <c r="K375" s="88">
        <v>0</v>
      </c>
      <c r="L375" s="88">
        <v>0</v>
      </c>
      <c r="M375" s="88">
        <v>83587.05</v>
      </c>
      <c r="N375" s="88">
        <v>232276.82</v>
      </c>
    </row>
    <row r="376" spans="1:14" ht="13.5" thickBot="1" x14ac:dyDescent="0.25">
      <c r="A376" s="288"/>
      <c r="B376" s="214" t="s">
        <v>22</v>
      </c>
      <c r="C376" s="88">
        <v>2111637.04</v>
      </c>
      <c r="D376" s="88">
        <v>2234521.09</v>
      </c>
      <c r="E376" s="88">
        <v>2165619.62</v>
      </c>
      <c r="F376" s="88">
        <v>2237806.94</v>
      </c>
      <c r="G376" s="88">
        <v>2165619.62</v>
      </c>
      <c r="H376" s="88">
        <v>2237806.94</v>
      </c>
      <c r="I376" s="88">
        <v>2237806.94</v>
      </c>
      <c r="J376" s="88">
        <v>2068734.03</v>
      </c>
      <c r="K376" s="88">
        <v>2290384.12</v>
      </c>
      <c r="L376" s="88">
        <v>2216500.75</v>
      </c>
      <c r="M376" s="88">
        <v>2290384.12</v>
      </c>
      <c r="N376" s="88">
        <v>2216500.75</v>
      </c>
    </row>
    <row r="377" spans="1:14" ht="13.5" thickBot="1" x14ac:dyDescent="0.25">
      <c r="A377" s="288"/>
      <c r="B377" s="214" t="s">
        <v>23</v>
      </c>
      <c r="C377" s="88">
        <v>150362.49</v>
      </c>
      <c r="D377" s="88">
        <v>142872.67000000001</v>
      </c>
      <c r="E377" s="88">
        <v>174987.4</v>
      </c>
      <c r="F377" s="88">
        <v>145466.41</v>
      </c>
      <c r="G377" s="88">
        <v>141804.41</v>
      </c>
      <c r="H377" s="88">
        <v>145466.41</v>
      </c>
      <c r="I377" s="88">
        <v>145466.41</v>
      </c>
      <c r="J377" s="88">
        <v>134642.53</v>
      </c>
      <c r="K377" s="88">
        <v>145645.9</v>
      </c>
      <c r="L377" s="88">
        <v>141978.1</v>
      </c>
      <c r="M377" s="88">
        <v>145645.9</v>
      </c>
      <c r="N377" s="88">
        <v>141978.1</v>
      </c>
    </row>
    <row r="378" spans="1:14" ht="13.5" thickBot="1" x14ac:dyDescent="0.25">
      <c r="A378" s="289"/>
      <c r="B378" s="215" t="s">
        <v>16</v>
      </c>
      <c r="C378" s="89">
        <v>4835044.91</v>
      </c>
      <c r="D378" s="89">
        <v>4867989.0199999996</v>
      </c>
      <c r="E378" s="89">
        <v>4765273.3099999996</v>
      </c>
      <c r="F378" s="89">
        <v>4888761.8499999996</v>
      </c>
      <c r="G378" s="89">
        <v>4732090.32</v>
      </c>
      <c r="H378" s="89">
        <v>4903801.62</v>
      </c>
      <c r="I378" s="89">
        <v>4903801.62</v>
      </c>
      <c r="J378" s="89">
        <v>4493225.55</v>
      </c>
      <c r="K378" s="89">
        <v>4971219.9000000004</v>
      </c>
      <c r="L378" s="89">
        <v>4811888.4400000004</v>
      </c>
      <c r="M378" s="89">
        <v>4971219.9000000004</v>
      </c>
      <c r="N378" s="89">
        <v>4811888.4400000004</v>
      </c>
    </row>
    <row r="379" spans="1:14" ht="13.5" thickBot="1" x14ac:dyDescent="0.25">
      <c r="A379" s="287" t="s">
        <v>30</v>
      </c>
      <c r="B379" s="214" t="s">
        <v>31</v>
      </c>
      <c r="C379" s="88">
        <v>32530.84</v>
      </c>
      <c r="D379" s="88">
        <v>0</v>
      </c>
      <c r="E379" s="88">
        <v>191255.06</v>
      </c>
      <c r="F379" s="88">
        <v>0</v>
      </c>
      <c r="G379" s="88">
        <v>195185.04</v>
      </c>
      <c r="H379" s="88">
        <v>0</v>
      </c>
      <c r="I379" s="88">
        <v>0</v>
      </c>
      <c r="J379" s="88">
        <v>0</v>
      </c>
      <c r="K379" s="88">
        <v>0</v>
      </c>
      <c r="L379" s="88">
        <v>201302.17</v>
      </c>
      <c r="M379" s="88">
        <v>80225.59</v>
      </c>
      <c r="N379" s="88">
        <v>0</v>
      </c>
    </row>
    <row r="380" spans="1:14" ht="13.5" thickBot="1" x14ac:dyDescent="0.25">
      <c r="A380" s="288"/>
      <c r="B380" s="214" t="s">
        <v>22</v>
      </c>
      <c r="C380" s="88">
        <v>793832.93</v>
      </c>
      <c r="D380" s="88">
        <v>833419.53</v>
      </c>
      <c r="E380" s="88">
        <v>641448.93999999994</v>
      </c>
      <c r="F380" s="88">
        <v>830052.74</v>
      </c>
      <c r="G380" s="88">
        <v>608091.81000000006</v>
      </c>
      <c r="H380" s="88">
        <v>830469.2</v>
      </c>
      <c r="I380" s="88">
        <v>830469.2</v>
      </c>
      <c r="J380" s="88">
        <v>760975.57</v>
      </c>
      <c r="K380" s="88">
        <v>842508.66</v>
      </c>
      <c r="L380" s="88">
        <v>613828.78</v>
      </c>
      <c r="M380" s="88">
        <v>762283.07</v>
      </c>
      <c r="N380" s="88">
        <v>815330.95</v>
      </c>
    </row>
    <row r="381" spans="1:14" ht="13.5" thickBot="1" x14ac:dyDescent="0.25">
      <c r="A381" s="288"/>
      <c r="B381" s="214" t="s">
        <v>23</v>
      </c>
      <c r="C381" s="88">
        <v>64100.09</v>
      </c>
      <c r="D381" s="88">
        <v>64100.09</v>
      </c>
      <c r="E381" s="88">
        <v>91467.05</v>
      </c>
      <c r="F381" s="88">
        <v>65560.63</v>
      </c>
      <c r="G381" s="88">
        <v>63445.78</v>
      </c>
      <c r="H381" s="88">
        <v>65560.63</v>
      </c>
      <c r="I381" s="88">
        <v>65560.63</v>
      </c>
      <c r="J381" s="88">
        <v>59344.28</v>
      </c>
      <c r="K381" s="88">
        <v>65702.59</v>
      </c>
      <c r="L381" s="88">
        <v>63583.15</v>
      </c>
      <c r="M381" s="88">
        <v>65702.59</v>
      </c>
      <c r="N381" s="88">
        <v>63583.15</v>
      </c>
    </row>
    <row r="382" spans="1:14" ht="13.5" thickBot="1" x14ac:dyDescent="0.25">
      <c r="A382" s="288"/>
      <c r="B382" s="214" t="s">
        <v>48</v>
      </c>
      <c r="C382" s="88">
        <v>17660.73</v>
      </c>
      <c r="D382" s="88">
        <v>17660.73</v>
      </c>
      <c r="E382" s="88">
        <v>17518.3</v>
      </c>
      <c r="F382" s="88">
        <v>18102.25</v>
      </c>
      <c r="G382" s="88">
        <v>17518.3</v>
      </c>
      <c r="H382" s="88">
        <v>18102.25</v>
      </c>
      <c r="I382" s="88">
        <v>18102.25</v>
      </c>
      <c r="J382" s="88">
        <v>16350.41</v>
      </c>
      <c r="K382" s="88">
        <v>18102.25</v>
      </c>
      <c r="L382" s="88">
        <v>17518.3</v>
      </c>
      <c r="M382" s="88">
        <v>18102.25</v>
      </c>
      <c r="N382" s="88">
        <v>17518.3</v>
      </c>
    </row>
    <row r="383" spans="1:14" ht="13.5" thickBot="1" x14ac:dyDescent="0.25">
      <c r="A383" s="289"/>
      <c r="B383" s="215" t="s">
        <v>16</v>
      </c>
      <c r="C383" s="89">
        <v>908124.59</v>
      </c>
      <c r="D383" s="89">
        <v>915180.35</v>
      </c>
      <c r="E383" s="89">
        <v>941689.35</v>
      </c>
      <c r="F383" s="89">
        <v>913715.62</v>
      </c>
      <c r="G383" s="89">
        <v>884240.93</v>
      </c>
      <c r="H383" s="89">
        <v>914132.08</v>
      </c>
      <c r="I383" s="89">
        <v>914132.08</v>
      </c>
      <c r="J383" s="89">
        <v>836670.26</v>
      </c>
      <c r="K383" s="89">
        <v>926313.5</v>
      </c>
      <c r="L383" s="89">
        <v>896432.4</v>
      </c>
      <c r="M383" s="89">
        <v>926313.5</v>
      </c>
      <c r="N383" s="89">
        <v>896432.4</v>
      </c>
    </row>
    <row r="384" spans="1:14" ht="13.5" thickBot="1" x14ac:dyDescent="0.25">
      <c r="A384" s="287" t="s">
        <v>46</v>
      </c>
      <c r="B384" s="214" t="s">
        <v>21</v>
      </c>
      <c r="C384" s="88">
        <v>441936.58</v>
      </c>
      <c r="D384" s="88">
        <v>366075.64</v>
      </c>
      <c r="E384" s="88">
        <v>434094.78</v>
      </c>
      <c r="F384" s="88">
        <v>373483.52000000002</v>
      </c>
      <c r="G384" s="88">
        <v>361435.67</v>
      </c>
      <c r="H384" s="88">
        <v>373483.52000000002</v>
      </c>
      <c r="I384" s="88">
        <v>373483.52000000002</v>
      </c>
      <c r="J384" s="88">
        <v>341095.6</v>
      </c>
      <c r="K384" s="88">
        <v>377641.52</v>
      </c>
      <c r="L384" s="88">
        <v>356926.7</v>
      </c>
      <c r="M384" s="88">
        <v>368824.23</v>
      </c>
      <c r="N384" s="88">
        <v>356926.7</v>
      </c>
    </row>
    <row r="385" spans="1:14" ht="13.5" thickBot="1" x14ac:dyDescent="0.25">
      <c r="A385" s="288"/>
      <c r="B385" s="214" t="s">
        <v>29</v>
      </c>
      <c r="C385" s="88">
        <v>526908</v>
      </c>
      <c r="D385" s="88">
        <v>112828</v>
      </c>
      <c r="E385" s="88">
        <v>99828</v>
      </c>
      <c r="F385" s="88">
        <v>107828</v>
      </c>
      <c r="G385" s="88">
        <v>107828</v>
      </c>
      <c r="H385" s="88">
        <v>97828</v>
      </c>
      <c r="I385" s="88">
        <v>107828</v>
      </c>
      <c r="J385" s="88">
        <v>97828</v>
      </c>
      <c r="K385" s="88">
        <v>107828</v>
      </c>
      <c r="L385" s="88">
        <v>107828</v>
      </c>
      <c r="M385" s="88">
        <v>97828</v>
      </c>
      <c r="N385" s="88">
        <v>97828</v>
      </c>
    </row>
    <row r="386" spans="1:14" ht="13.5" thickBot="1" x14ac:dyDescent="0.25">
      <c r="A386" s="289"/>
      <c r="B386" s="215" t="s">
        <v>16</v>
      </c>
      <c r="C386" s="89">
        <v>968844.58</v>
      </c>
      <c r="D386" s="89">
        <v>478903.64</v>
      </c>
      <c r="E386" s="89">
        <v>533922.78</v>
      </c>
      <c r="F386" s="89">
        <v>481311.52</v>
      </c>
      <c r="G386" s="89">
        <v>469263.67</v>
      </c>
      <c r="H386" s="89">
        <v>471311.52</v>
      </c>
      <c r="I386" s="89">
        <v>481311.52</v>
      </c>
      <c r="J386" s="89">
        <v>438923.6</v>
      </c>
      <c r="K386" s="89">
        <v>485469.52</v>
      </c>
      <c r="L386" s="89">
        <v>464754.7</v>
      </c>
      <c r="M386" s="89">
        <v>466652.23</v>
      </c>
      <c r="N386" s="89">
        <v>454754.7</v>
      </c>
    </row>
    <row r="387" spans="1:14" ht="13.5" thickBot="1" x14ac:dyDescent="0.25">
      <c r="A387" s="287" t="s">
        <v>28</v>
      </c>
      <c r="B387" s="214" t="s">
        <v>21</v>
      </c>
      <c r="C387" s="88">
        <v>2323045.38</v>
      </c>
      <c r="D387" s="88">
        <v>2240595.2599999998</v>
      </c>
      <c r="E387" s="88">
        <v>1232231.3600000001</v>
      </c>
      <c r="F387" s="88">
        <v>906199.47</v>
      </c>
      <c r="G387" s="88">
        <v>825377.26</v>
      </c>
      <c r="H387" s="88">
        <v>2120528.27</v>
      </c>
      <c r="I387" s="88">
        <v>2520528.27</v>
      </c>
      <c r="J387" s="88">
        <v>2289848.9900000002</v>
      </c>
      <c r="K387" s="88">
        <v>2535189.88</v>
      </c>
      <c r="L387" s="88">
        <v>2453409.59</v>
      </c>
      <c r="M387" s="88">
        <v>2451602.83</v>
      </c>
      <c r="N387" s="88">
        <v>2221132.77</v>
      </c>
    </row>
    <row r="388" spans="1:14" ht="13.5" thickBot="1" x14ac:dyDescent="0.25">
      <c r="A388" s="288"/>
      <c r="B388" s="214" t="s">
        <v>31</v>
      </c>
      <c r="C388" s="88">
        <v>250000</v>
      </c>
      <c r="D388" s="88">
        <v>250000</v>
      </c>
      <c r="E388" s="88">
        <v>1192434.93</v>
      </c>
      <c r="F388" s="88">
        <v>1599289.03</v>
      </c>
      <c r="G388" s="88">
        <v>1599289.03</v>
      </c>
      <c r="H388" s="88">
        <v>400000</v>
      </c>
      <c r="I388" s="88">
        <v>0</v>
      </c>
      <c r="J388" s="88">
        <v>0</v>
      </c>
      <c r="K388" s="88">
        <v>0</v>
      </c>
      <c r="L388" s="88">
        <v>0</v>
      </c>
      <c r="M388" s="88">
        <v>83587.05</v>
      </c>
      <c r="N388" s="88">
        <v>232276.82</v>
      </c>
    </row>
    <row r="389" spans="1:14" ht="13.5" thickBot="1" x14ac:dyDescent="0.25">
      <c r="A389" s="288"/>
      <c r="B389" s="214" t="s">
        <v>22</v>
      </c>
      <c r="C389" s="88">
        <v>2111637.04</v>
      </c>
      <c r="D389" s="88">
        <v>2234521.09</v>
      </c>
      <c r="E389" s="88">
        <v>2165619.62</v>
      </c>
      <c r="F389" s="88">
        <v>2237806.94</v>
      </c>
      <c r="G389" s="88">
        <v>2165619.62</v>
      </c>
      <c r="H389" s="88">
        <v>2237806.94</v>
      </c>
      <c r="I389" s="88">
        <v>2237806.94</v>
      </c>
      <c r="J389" s="88">
        <v>2068734.03</v>
      </c>
      <c r="K389" s="88">
        <v>2290384.12</v>
      </c>
      <c r="L389" s="88">
        <v>2216500.75</v>
      </c>
      <c r="M389" s="88">
        <v>2290384.12</v>
      </c>
      <c r="N389" s="88">
        <v>2216500.75</v>
      </c>
    </row>
    <row r="390" spans="1:14" ht="13.5" thickBot="1" x14ac:dyDescent="0.25">
      <c r="A390" s="288"/>
      <c r="B390" s="214" t="s">
        <v>23</v>
      </c>
      <c r="C390" s="88">
        <v>150362.49</v>
      </c>
      <c r="D390" s="88">
        <v>142872.67000000001</v>
      </c>
      <c r="E390" s="88">
        <v>174987.4</v>
      </c>
      <c r="F390" s="88">
        <v>145466.41</v>
      </c>
      <c r="G390" s="88">
        <v>141804.41</v>
      </c>
      <c r="H390" s="88">
        <v>145466.41</v>
      </c>
      <c r="I390" s="88">
        <v>145466.41</v>
      </c>
      <c r="J390" s="88">
        <v>134642.53</v>
      </c>
      <c r="K390" s="88">
        <v>145645.9</v>
      </c>
      <c r="L390" s="88">
        <v>141978.1</v>
      </c>
      <c r="M390" s="88">
        <v>145645.9</v>
      </c>
      <c r="N390" s="88">
        <v>141978.1</v>
      </c>
    </row>
    <row r="391" spans="1:14" ht="13.5" thickBot="1" x14ac:dyDescent="0.25">
      <c r="A391" s="289"/>
      <c r="B391" s="215" t="s">
        <v>16</v>
      </c>
      <c r="C391" s="89">
        <v>4835044.91</v>
      </c>
      <c r="D391" s="89">
        <v>4867989.0199999996</v>
      </c>
      <c r="E391" s="89">
        <v>4765273.3099999996</v>
      </c>
      <c r="F391" s="89">
        <v>4888761.8499999996</v>
      </c>
      <c r="G391" s="89">
        <v>4732090.32</v>
      </c>
      <c r="H391" s="89">
        <v>4903801.62</v>
      </c>
      <c r="I391" s="89">
        <v>4903801.62</v>
      </c>
      <c r="J391" s="89">
        <v>4493225.55</v>
      </c>
      <c r="K391" s="89">
        <v>4971219.9000000004</v>
      </c>
      <c r="L391" s="89">
        <v>4811888.4400000004</v>
      </c>
      <c r="M391" s="89">
        <v>4971219.9000000004</v>
      </c>
      <c r="N391" s="89">
        <v>4811888.4400000004</v>
      </c>
    </row>
    <row r="392" spans="1:14" ht="13.5" thickBot="1" x14ac:dyDescent="0.25">
      <c r="A392" s="287" t="s">
        <v>44</v>
      </c>
      <c r="B392" s="214" t="s">
        <v>49</v>
      </c>
      <c r="C392" s="88">
        <v>119563.69</v>
      </c>
      <c r="D392" s="88">
        <v>123101.12</v>
      </c>
      <c r="E392" s="88">
        <v>127067.79</v>
      </c>
      <c r="F392" s="88">
        <v>125582.52</v>
      </c>
      <c r="G392" s="88">
        <v>121531.47</v>
      </c>
      <c r="H392" s="88">
        <v>125582.52</v>
      </c>
      <c r="I392" s="88">
        <v>125582.52</v>
      </c>
      <c r="J392" s="88">
        <v>113967.81</v>
      </c>
      <c r="K392" s="88">
        <v>126178.66</v>
      </c>
      <c r="L392" s="88">
        <v>122108.38</v>
      </c>
      <c r="M392" s="88">
        <v>126178.66</v>
      </c>
      <c r="N392" s="88">
        <v>122108.38</v>
      </c>
    </row>
    <row r="393" spans="1:14" ht="13.5" thickBot="1" x14ac:dyDescent="0.25">
      <c r="A393" s="288"/>
      <c r="B393" s="214" t="s">
        <v>29</v>
      </c>
      <c r="C393" s="88">
        <v>5000</v>
      </c>
      <c r="D393" s="88">
        <v>5000</v>
      </c>
      <c r="E393" s="88">
        <v>5000</v>
      </c>
      <c r="F393" s="88">
        <v>5000</v>
      </c>
      <c r="G393" s="88">
        <v>5000</v>
      </c>
      <c r="H393" s="88">
        <v>5000</v>
      </c>
      <c r="I393" s="88">
        <v>0</v>
      </c>
      <c r="J393" s="88">
        <v>0</v>
      </c>
      <c r="K393" s="88">
        <v>0</v>
      </c>
      <c r="L393" s="88">
        <v>0</v>
      </c>
      <c r="M393" s="88">
        <v>0</v>
      </c>
      <c r="N393" s="88">
        <v>0</v>
      </c>
    </row>
    <row r="394" spans="1:14" ht="13.5" thickBot="1" x14ac:dyDescent="0.25">
      <c r="A394" s="288"/>
      <c r="B394" s="214" t="s">
        <v>23</v>
      </c>
      <c r="C394" s="88">
        <v>7450.4</v>
      </c>
      <c r="D394" s="88">
        <v>7450.4</v>
      </c>
      <c r="E394" s="88">
        <v>7390.32</v>
      </c>
      <c r="F394" s="88">
        <v>7636.66</v>
      </c>
      <c r="G394" s="88">
        <v>7390.32</v>
      </c>
      <c r="H394" s="88">
        <v>7636.66</v>
      </c>
      <c r="I394" s="88">
        <v>7636.66</v>
      </c>
      <c r="J394" s="88">
        <v>6897.62</v>
      </c>
      <c r="K394" s="88">
        <v>7636.66</v>
      </c>
      <c r="L394" s="88">
        <v>7390.32</v>
      </c>
      <c r="M394" s="88">
        <v>7636.66</v>
      </c>
      <c r="N394" s="88">
        <v>7390.32</v>
      </c>
    </row>
    <row r="395" spans="1:14" ht="13.5" thickBot="1" x14ac:dyDescent="0.25">
      <c r="A395" s="289"/>
      <c r="B395" s="215" t="s">
        <v>16</v>
      </c>
      <c r="C395" s="89">
        <v>132014.09</v>
      </c>
      <c r="D395" s="89">
        <v>135551.51999999999</v>
      </c>
      <c r="E395" s="89">
        <v>139458.10999999999</v>
      </c>
      <c r="F395" s="89">
        <v>138219.18</v>
      </c>
      <c r="G395" s="89">
        <v>133921.79</v>
      </c>
      <c r="H395" s="89">
        <v>138219.18</v>
      </c>
      <c r="I395" s="89">
        <v>133219.18</v>
      </c>
      <c r="J395" s="89">
        <v>120865.43</v>
      </c>
      <c r="K395" s="89">
        <v>133815.32</v>
      </c>
      <c r="L395" s="89">
        <v>129498.7</v>
      </c>
      <c r="M395" s="89">
        <v>133815.32</v>
      </c>
      <c r="N395" s="89">
        <v>129498.7</v>
      </c>
    </row>
    <row r="396" spans="1:14" ht="13.5" thickBot="1" x14ac:dyDescent="0.25">
      <c r="A396" s="287" t="s">
        <v>42</v>
      </c>
      <c r="B396" s="214" t="s">
        <v>21</v>
      </c>
      <c r="C396" s="88">
        <v>52660.2</v>
      </c>
      <c r="D396" s="88">
        <v>61664.45</v>
      </c>
      <c r="E396" s="88">
        <v>60062.36</v>
      </c>
      <c r="F396" s="88">
        <v>61664.45</v>
      </c>
      <c r="G396" s="88">
        <v>60062.36</v>
      </c>
      <c r="H396" s="88">
        <v>49664.45</v>
      </c>
      <c r="I396" s="88">
        <v>49664.45</v>
      </c>
      <c r="J396" s="88">
        <v>45979.67</v>
      </c>
      <c r="K396" s="88">
        <v>50906.04</v>
      </c>
      <c r="L396" s="88">
        <v>49263.93</v>
      </c>
      <c r="M396" s="88">
        <v>50906.04</v>
      </c>
      <c r="N396" s="88">
        <v>64263.93</v>
      </c>
    </row>
    <row r="397" spans="1:14" ht="13.5" thickBot="1" x14ac:dyDescent="0.25">
      <c r="A397" s="288"/>
      <c r="B397" s="214" t="s">
        <v>22</v>
      </c>
      <c r="C397" s="88">
        <v>0</v>
      </c>
      <c r="D397" s="88">
        <v>18549.97</v>
      </c>
      <c r="E397" s="88">
        <v>17951.59</v>
      </c>
      <c r="F397" s="88">
        <v>18549.97</v>
      </c>
      <c r="G397" s="88">
        <v>17951.59</v>
      </c>
      <c r="H397" s="88">
        <v>18549.97</v>
      </c>
      <c r="I397" s="88">
        <v>18549.97</v>
      </c>
      <c r="J397" s="88">
        <v>17173.68</v>
      </c>
      <c r="K397" s="88">
        <v>19013.740000000002</v>
      </c>
      <c r="L397" s="88">
        <v>18400.400000000001</v>
      </c>
      <c r="M397" s="88">
        <v>19013.740000000002</v>
      </c>
      <c r="N397" s="88">
        <v>18400.400000000001</v>
      </c>
    </row>
    <row r="398" spans="1:14" ht="13.5" thickBot="1" x14ac:dyDescent="0.25">
      <c r="A398" s="288"/>
      <c r="B398" s="214" t="s">
        <v>29</v>
      </c>
      <c r="C398" s="88">
        <v>36833</v>
      </c>
      <c r="D398" s="88">
        <v>36833</v>
      </c>
      <c r="E398" s="88">
        <v>36833</v>
      </c>
      <c r="F398" s="88">
        <v>36833</v>
      </c>
      <c r="G398" s="88">
        <v>36833</v>
      </c>
      <c r="H398" s="88">
        <v>36833</v>
      </c>
      <c r="I398" s="88">
        <v>74000</v>
      </c>
      <c r="J398" s="88">
        <v>74000</v>
      </c>
      <c r="K398" s="88">
        <v>69833</v>
      </c>
      <c r="L398" s="88">
        <v>69833</v>
      </c>
      <c r="M398" s="88">
        <v>69833</v>
      </c>
      <c r="N398" s="88">
        <v>16500</v>
      </c>
    </row>
    <row r="399" spans="1:14" ht="13.5" thickBot="1" x14ac:dyDescent="0.25">
      <c r="A399" s="288"/>
      <c r="B399" s="214" t="s">
        <v>23</v>
      </c>
      <c r="C399" s="88">
        <v>231252.15</v>
      </c>
      <c r="D399" s="88">
        <v>230823.02</v>
      </c>
      <c r="E399" s="88">
        <v>213409.63</v>
      </c>
      <c r="F399" s="88">
        <v>220523.32</v>
      </c>
      <c r="G399" s="88">
        <v>213409.63</v>
      </c>
      <c r="H399" s="88">
        <v>220523.32</v>
      </c>
      <c r="I399" s="88">
        <v>220523.32</v>
      </c>
      <c r="J399" s="88">
        <v>197915.74</v>
      </c>
      <c r="K399" s="88">
        <v>219121.03</v>
      </c>
      <c r="L399" s="88">
        <v>212052.59</v>
      </c>
      <c r="M399" s="88">
        <v>219121.03</v>
      </c>
      <c r="N399" s="88">
        <v>227052.59</v>
      </c>
    </row>
    <row r="400" spans="1:14" ht="13.5" thickBot="1" x14ac:dyDescent="0.25">
      <c r="A400" s="289"/>
      <c r="B400" s="215" t="s">
        <v>16</v>
      </c>
      <c r="C400" s="89">
        <v>320745.34999999998</v>
      </c>
      <c r="D400" s="89">
        <v>347870.44</v>
      </c>
      <c r="E400" s="89">
        <v>328256.58</v>
      </c>
      <c r="F400" s="89">
        <v>337570.74</v>
      </c>
      <c r="G400" s="89">
        <v>328256.58</v>
      </c>
      <c r="H400" s="89">
        <v>325570.74</v>
      </c>
      <c r="I400" s="89">
        <v>362737.74</v>
      </c>
      <c r="J400" s="89">
        <v>335069.09000000003</v>
      </c>
      <c r="K400" s="89">
        <v>358873.81</v>
      </c>
      <c r="L400" s="89">
        <v>349549.92</v>
      </c>
      <c r="M400" s="89">
        <v>358873.81</v>
      </c>
      <c r="N400" s="89">
        <v>326216.92</v>
      </c>
    </row>
    <row r="401" spans="1:14" ht="13.5" thickBot="1" x14ac:dyDescent="0.25">
      <c r="A401" s="287" t="s">
        <v>45</v>
      </c>
      <c r="B401" s="214" t="s">
        <v>21</v>
      </c>
      <c r="C401" s="88">
        <v>25599.24</v>
      </c>
      <c r="D401" s="88">
        <v>25599.24</v>
      </c>
      <c r="E401" s="88">
        <v>25392.81</v>
      </c>
      <c r="F401" s="88">
        <v>26239.23</v>
      </c>
      <c r="G401" s="88">
        <v>25392.81</v>
      </c>
      <c r="H401" s="88">
        <v>26239.23</v>
      </c>
      <c r="I401" s="88">
        <v>26239.23</v>
      </c>
      <c r="J401" s="88">
        <v>23699.94</v>
      </c>
      <c r="K401" s="88">
        <v>26239.23</v>
      </c>
      <c r="L401" s="88">
        <v>25392.81</v>
      </c>
      <c r="M401" s="88">
        <v>26239.23</v>
      </c>
      <c r="N401" s="88">
        <v>25392.81</v>
      </c>
    </row>
    <row r="402" spans="1:14" ht="13.5" thickBot="1" x14ac:dyDescent="0.25">
      <c r="A402" s="288"/>
      <c r="B402" s="214" t="s">
        <v>29</v>
      </c>
      <c r="C402" s="88">
        <v>10000</v>
      </c>
      <c r="D402" s="88">
        <v>15000</v>
      </c>
      <c r="E402" s="88">
        <v>15000</v>
      </c>
      <c r="F402" s="88">
        <v>15000</v>
      </c>
      <c r="G402" s="88">
        <v>15000</v>
      </c>
      <c r="H402" s="88">
        <v>15000</v>
      </c>
      <c r="I402" s="88">
        <v>15000</v>
      </c>
      <c r="J402" s="88">
        <v>15000</v>
      </c>
      <c r="K402" s="88">
        <v>15000</v>
      </c>
      <c r="L402" s="88">
        <v>15000</v>
      </c>
      <c r="M402" s="88">
        <v>15000</v>
      </c>
      <c r="N402" s="88">
        <v>5000</v>
      </c>
    </row>
    <row r="403" spans="1:14" ht="13.5" thickBot="1" x14ac:dyDescent="0.25">
      <c r="A403" s="288"/>
      <c r="B403" s="214" t="s">
        <v>23</v>
      </c>
      <c r="C403" s="88">
        <v>75081.52</v>
      </c>
      <c r="D403" s="88">
        <v>75081.52</v>
      </c>
      <c r="E403" s="88">
        <v>74476.03</v>
      </c>
      <c r="F403" s="88">
        <v>76958.559999999998</v>
      </c>
      <c r="G403" s="88">
        <v>74476.03</v>
      </c>
      <c r="H403" s="88">
        <v>76958.559999999998</v>
      </c>
      <c r="I403" s="88">
        <v>76958.559999999998</v>
      </c>
      <c r="J403" s="88">
        <v>69510.960000000006</v>
      </c>
      <c r="K403" s="88">
        <v>76958.559999999998</v>
      </c>
      <c r="L403" s="88">
        <v>74476.03</v>
      </c>
      <c r="M403" s="88">
        <v>76958.559999999998</v>
      </c>
      <c r="N403" s="88">
        <v>74476.03</v>
      </c>
    </row>
    <row r="404" spans="1:14" ht="13.5" thickBot="1" x14ac:dyDescent="0.25">
      <c r="A404" s="288"/>
      <c r="B404" s="214" t="s">
        <v>51</v>
      </c>
      <c r="C404" s="88">
        <v>-39115.449999999997</v>
      </c>
      <c r="D404" s="88">
        <v>-44365.45</v>
      </c>
      <c r="E404" s="88">
        <v>-15456.23</v>
      </c>
      <c r="F404" s="88">
        <v>-100756.52</v>
      </c>
      <c r="G404" s="88">
        <v>-44561.88</v>
      </c>
      <c r="H404" s="88">
        <v>-119856.52</v>
      </c>
      <c r="I404" s="88">
        <v>-119856.52</v>
      </c>
      <c r="J404" s="88">
        <v>-122272.58</v>
      </c>
      <c r="K404" s="88">
        <v>-119856.52</v>
      </c>
      <c r="L404" s="88">
        <v>1859177.5</v>
      </c>
      <c r="M404" s="88">
        <v>-424822.5</v>
      </c>
      <c r="N404" s="88">
        <v>-424822.5</v>
      </c>
    </row>
    <row r="405" spans="1:14" ht="13.5" thickBot="1" x14ac:dyDescent="0.25">
      <c r="A405" s="289"/>
      <c r="B405" s="215" t="s">
        <v>16</v>
      </c>
      <c r="C405" s="89">
        <v>71565.31</v>
      </c>
      <c r="D405" s="89">
        <v>71315.31</v>
      </c>
      <c r="E405" s="89">
        <v>99412.61</v>
      </c>
      <c r="F405" s="89">
        <v>17441.27</v>
      </c>
      <c r="G405" s="89">
        <v>70306.960000000006</v>
      </c>
      <c r="H405" s="89">
        <v>-1658.73</v>
      </c>
      <c r="I405" s="89">
        <v>-1658.73</v>
      </c>
      <c r="J405" s="89">
        <v>-14061.68</v>
      </c>
      <c r="K405" s="89">
        <v>-1658.73</v>
      </c>
      <c r="L405" s="89">
        <v>1974046.34</v>
      </c>
      <c r="M405" s="89">
        <v>-306624.71000000002</v>
      </c>
      <c r="N405" s="89">
        <v>-319953.65999999997</v>
      </c>
    </row>
    <row r="406" spans="1:14" ht="13.5" thickBot="1" x14ac:dyDescent="0.25">
      <c r="A406" s="290" t="s">
        <v>16</v>
      </c>
      <c r="B406" s="215" t="s">
        <v>21</v>
      </c>
      <c r="C406" s="89">
        <v>2843241.4</v>
      </c>
      <c r="D406" s="89">
        <v>2693934.59</v>
      </c>
      <c r="E406" s="89">
        <v>1751781.31</v>
      </c>
      <c r="F406" s="89">
        <v>1367586.67</v>
      </c>
      <c r="G406" s="89">
        <v>1272268.1000000001</v>
      </c>
      <c r="H406" s="89">
        <v>2569915.4700000002</v>
      </c>
      <c r="I406" s="89">
        <v>2969915.47</v>
      </c>
      <c r="J406" s="89">
        <v>2700624.2</v>
      </c>
      <c r="K406" s="89">
        <v>2989976.67</v>
      </c>
      <c r="L406" s="89">
        <v>2884993.03</v>
      </c>
      <c r="M406" s="89">
        <v>2897572.33</v>
      </c>
      <c r="N406" s="89">
        <v>2667716.21</v>
      </c>
    </row>
    <row r="407" spans="1:14" ht="13.5" thickBot="1" x14ac:dyDescent="0.25">
      <c r="A407" s="288"/>
      <c r="B407" s="215" t="s">
        <v>31</v>
      </c>
      <c r="C407" s="89">
        <v>282530.84000000003</v>
      </c>
      <c r="D407" s="89">
        <v>250000</v>
      </c>
      <c r="E407" s="89">
        <v>1383689.99</v>
      </c>
      <c r="F407" s="89">
        <v>1599289.03</v>
      </c>
      <c r="G407" s="89">
        <v>1794474.07</v>
      </c>
      <c r="H407" s="89">
        <v>400000</v>
      </c>
      <c r="I407" s="89">
        <v>0</v>
      </c>
      <c r="J407" s="89">
        <v>0</v>
      </c>
      <c r="K407" s="89">
        <v>0</v>
      </c>
      <c r="L407" s="89">
        <v>201302.17</v>
      </c>
      <c r="M407" s="89">
        <v>163812.64000000001</v>
      </c>
      <c r="N407" s="89">
        <v>232276.82</v>
      </c>
    </row>
    <row r="408" spans="1:14" ht="13.5" thickBot="1" x14ac:dyDescent="0.25">
      <c r="A408" s="288"/>
      <c r="B408" s="215" t="s">
        <v>49</v>
      </c>
      <c r="C408" s="89">
        <v>119563.69</v>
      </c>
      <c r="D408" s="89">
        <v>123101.12</v>
      </c>
      <c r="E408" s="89">
        <v>127067.79</v>
      </c>
      <c r="F408" s="89">
        <v>125582.52</v>
      </c>
      <c r="G408" s="89">
        <v>121531.47</v>
      </c>
      <c r="H408" s="89">
        <v>125582.52</v>
      </c>
      <c r="I408" s="89">
        <v>125582.52</v>
      </c>
      <c r="J408" s="89">
        <v>113967.81</v>
      </c>
      <c r="K408" s="89">
        <v>126178.66</v>
      </c>
      <c r="L408" s="89">
        <v>122108.38</v>
      </c>
      <c r="M408" s="89">
        <v>126178.66</v>
      </c>
      <c r="N408" s="89">
        <v>122108.38</v>
      </c>
    </row>
    <row r="409" spans="1:14" ht="13.5" thickBot="1" x14ac:dyDescent="0.25">
      <c r="A409" s="288"/>
      <c r="B409" s="215" t="s">
        <v>22</v>
      </c>
      <c r="C409" s="89">
        <v>2905469.97</v>
      </c>
      <c r="D409" s="89">
        <v>3086490.59</v>
      </c>
      <c r="E409" s="89">
        <v>2825020.15</v>
      </c>
      <c r="F409" s="89">
        <v>3086409.65</v>
      </c>
      <c r="G409" s="89">
        <v>2791663.02</v>
      </c>
      <c r="H409" s="89">
        <v>3086826.11</v>
      </c>
      <c r="I409" s="89">
        <v>3086826.11</v>
      </c>
      <c r="J409" s="89">
        <v>2846883.28</v>
      </c>
      <c r="K409" s="89">
        <v>3151906.52</v>
      </c>
      <c r="L409" s="89">
        <v>2848729.93</v>
      </c>
      <c r="M409" s="89">
        <v>3071680.93</v>
      </c>
      <c r="N409" s="89">
        <v>3050232.1</v>
      </c>
    </row>
    <row r="410" spans="1:14" ht="13.5" thickBot="1" x14ac:dyDescent="0.25">
      <c r="A410" s="288"/>
      <c r="B410" s="215" t="s">
        <v>29</v>
      </c>
      <c r="C410" s="89">
        <v>578741</v>
      </c>
      <c r="D410" s="89">
        <v>169661</v>
      </c>
      <c r="E410" s="89">
        <v>156661</v>
      </c>
      <c r="F410" s="89">
        <v>164661</v>
      </c>
      <c r="G410" s="89">
        <v>164661</v>
      </c>
      <c r="H410" s="89">
        <v>154661</v>
      </c>
      <c r="I410" s="89">
        <v>196828</v>
      </c>
      <c r="J410" s="89">
        <v>186828</v>
      </c>
      <c r="K410" s="89">
        <v>192661</v>
      </c>
      <c r="L410" s="89">
        <v>192661</v>
      </c>
      <c r="M410" s="89">
        <v>182661</v>
      </c>
      <c r="N410" s="89">
        <v>119328</v>
      </c>
    </row>
    <row r="411" spans="1:14" ht="13.5" thickBot="1" x14ac:dyDescent="0.25">
      <c r="A411" s="288"/>
      <c r="B411" s="215" t="s">
        <v>23</v>
      </c>
      <c r="C411" s="89">
        <v>528246.65</v>
      </c>
      <c r="D411" s="89">
        <v>520327.7</v>
      </c>
      <c r="E411" s="89">
        <v>561730.43000000005</v>
      </c>
      <c r="F411" s="89">
        <v>516145.58</v>
      </c>
      <c r="G411" s="89">
        <v>500526.17</v>
      </c>
      <c r="H411" s="89">
        <v>516145.58</v>
      </c>
      <c r="I411" s="89">
        <v>516145.58</v>
      </c>
      <c r="J411" s="89">
        <v>468311.13</v>
      </c>
      <c r="K411" s="89">
        <v>515064.74</v>
      </c>
      <c r="L411" s="89">
        <v>499480.19</v>
      </c>
      <c r="M411" s="89">
        <v>515064.74</v>
      </c>
      <c r="N411" s="89">
        <v>514480.19</v>
      </c>
    </row>
    <row r="412" spans="1:14" ht="13.5" thickBot="1" x14ac:dyDescent="0.25">
      <c r="A412" s="288"/>
      <c r="B412" s="215" t="s">
        <v>48</v>
      </c>
      <c r="C412" s="89">
        <v>17660.73</v>
      </c>
      <c r="D412" s="89">
        <v>17660.73</v>
      </c>
      <c r="E412" s="89">
        <v>17518.3</v>
      </c>
      <c r="F412" s="89">
        <v>18102.25</v>
      </c>
      <c r="G412" s="89">
        <v>17518.3</v>
      </c>
      <c r="H412" s="89">
        <v>18102.25</v>
      </c>
      <c r="I412" s="89">
        <v>18102.25</v>
      </c>
      <c r="J412" s="89">
        <v>16350.41</v>
      </c>
      <c r="K412" s="89">
        <v>18102.25</v>
      </c>
      <c r="L412" s="89">
        <v>17518.3</v>
      </c>
      <c r="M412" s="89">
        <v>18102.25</v>
      </c>
      <c r="N412" s="89">
        <v>17518.3</v>
      </c>
    </row>
    <row r="413" spans="1:14" ht="13.5" thickBot="1" x14ac:dyDescent="0.25">
      <c r="A413" s="288"/>
      <c r="B413" s="215" t="s">
        <v>51</v>
      </c>
      <c r="C413" s="89">
        <v>-39115.449999999997</v>
      </c>
      <c r="D413" s="89">
        <v>-44365.45</v>
      </c>
      <c r="E413" s="89">
        <v>-15456.23</v>
      </c>
      <c r="F413" s="89">
        <v>-100756.52</v>
      </c>
      <c r="G413" s="89">
        <v>-44561.88</v>
      </c>
      <c r="H413" s="89">
        <v>-119856.52</v>
      </c>
      <c r="I413" s="89">
        <v>-119856.52</v>
      </c>
      <c r="J413" s="89">
        <v>-122272.58</v>
      </c>
      <c r="K413" s="89">
        <v>-119856.52</v>
      </c>
      <c r="L413" s="89">
        <v>1859177.5</v>
      </c>
      <c r="M413" s="89">
        <v>-424822.5</v>
      </c>
      <c r="N413" s="89">
        <v>-424822.5</v>
      </c>
    </row>
    <row r="414" spans="1:14" ht="13.5" thickBot="1" x14ac:dyDescent="0.25">
      <c r="A414" s="289"/>
      <c r="B414" s="215" t="s">
        <v>16</v>
      </c>
      <c r="C414" s="89">
        <v>7236338.8300000001</v>
      </c>
      <c r="D414" s="89">
        <v>6816810.2800000003</v>
      </c>
      <c r="E414" s="89">
        <v>6808012.7400000002</v>
      </c>
      <c r="F414" s="89">
        <v>6777020.1799999997</v>
      </c>
      <c r="G414" s="89">
        <v>6618080.25</v>
      </c>
      <c r="H414" s="89">
        <v>6751376.4100000001</v>
      </c>
      <c r="I414" s="89">
        <v>6793543.4100000001</v>
      </c>
      <c r="J414" s="89">
        <v>6210692.25</v>
      </c>
      <c r="K414" s="89">
        <v>6874033.3200000003</v>
      </c>
      <c r="L414" s="89">
        <v>8626170.5</v>
      </c>
      <c r="M414" s="89">
        <v>6550250.0499999998</v>
      </c>
      <c r="N414" s="89">
        <v>6298837.5</v>
      </c>
    </row>
    <row r="415" spans="1:14" x14ac:dyDescent="0.2">
      <c r="A415" s="43"/>
      <c r="B415" s="90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spans="1:14" x14ac:dyDescent="0.2">
      <c r="A416" s="43"/>
      <c r="B416" s="92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</row>
    <row r="417" spans="1:14" x14ac:dyDescent="0.2">
      <c r="A417" s="90"/>
      <c r="B417" s="90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spans="1:14" x14ac:dyDescent="0.2">
      <c r="A418" s="43"/>
      <c r="B418" s="90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spans="1:14" x14ac:dyDescent="0.2">
      <c r="A419" s="43"/>
      <c r="B419" s="90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spans="1:14" x14ac:dyDescent="0.2">
      <c r="A420" s="43"/>
      <c r="B420" s="92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</row>
    <row r="421" spans="1:14" x14ac:dyDescent="0.2">
      <c r="A421" s="90"/>
      <c r="B421" s="90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spans="1:14" x14ac:dyDescent="0.2">
      <c r="A422" s="43"/>
      <c r="B422" s="90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spans="1:14" x14ac:dyDescent="0.2">
      <c r="A423" s="94"/>
      <c r="B423" s="90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spans="1:14" x14ac:dyDescent="0.2">
      <c r="A424" s="43"/>
      <c r="B424" s="90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spans="1:14" x14ac:dyDescent="0.2">
      <c r="A425" s="43"/>
      <c r="B425" s="90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spans="1:14" x14ac:dyDescent="0.2">
      <c r="A426" s="43"/>
      <c r="B426" s="90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spans="1:14" x14ac:dyDescent="0.2">
      <c r="A427" s="43"/>
      <c r="B427" s="90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spans="1:14" x14ac:dyDescent="0.2">
      <c r="A428" s="43"/>
      <c r="B428" s="90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spans="1:14" x14ac:dyDescent="0.2">
      <c r="A429" s="43"/>
      <c r="B429" s="90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spans="1:14" x14ac:dyDescent="0.2">
      <c r="A430" s="43"/>
      <c r="B430" s="90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spans="1:14" x14ac:dyDescent="0.2">
      <c r="A431" s="43"/>
      <c r="B431" s="90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spans="1:14" x14ac:dyDescent="0.2">
      <c r="A432" s="43"/>
      <c r="B432" s="90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spans="1:14" x14ac:dyDescent="0.2">
      <c r="A433" s="43"/>
      <c r="B433" s="90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spans="1:14" x14ac:dyDescent="0.2">
      <c r="A434" s="94"/>
      <c r="B434" s="90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spans="1:14" x14ac:dyDescent="0.2">
      <c r="A435" s="43"/>
      <c r="B435" s="90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spans="1:14" x14ac:dyDescent="0.2">
      <c r="A436" s="43"/>
      <c r="B436" s="90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spans="1:14" x14ac:dyDescent="0.2">
      <c r="A437" s="43"/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</row>
    <row r="438" spans="1:14" x14ac:dyDescent="0.2">
      <c r="A438" s="90"/>
      <c r="B438" s="90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spans="1:14" x14ac:dyDescent="0.2">
      <c r="A439" s="43"/>
      <c r="B439" s="90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spans="1:14" x14ac:dyDescent="0.2">
      <c r="A440" s="94"/>
      <c r="B440" s="90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spans="1:14" x14ac:dyDescent="0.2">
      <c r="A441" s="43"/>
      <c r="B441" s="90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spans="1:14" x14ac:dyDescent="0.2">
      <c r="A442" s="43"/>
      <c r="B442" s="92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</row>
    <row r="443" spans="1:14" x14ac:dyDescent="0.2">
      <c r="A443" s="90"/>
      <c r="B443" s="90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spans="1:14" x14ac:dyDescent="0.2">
      <c r="A444" s="43"/>
      <c r="B444" s="90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spans="1:14" x14ac:dyDescent="0.2">
      <c r="A445" s="43"/>
      <c r="B445" s="90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spans="1:14" x14ac:dyDescent="0.2">
      <c r="A446" s="43"/>
      <c r="B446" s="90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spans="1:14" x14ac:dyDescent="0.2">
      <c r="A447" s="94"/>
      <c r="B447" s="90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spans="1:14" x14ac:dyDescent="0.2">
      <c r="A448" s="43"/>
      <c r="B448" s="90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spans="1:14" x14ac:dyDescent="0.2">
      <c r="A449" s="43"/>
      <c r="B449" s="90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spans="1:14" x14ac:dyDescent="0.2">
      <c r="A450" s="43"/>
      <c r="B450" s="90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spans="1:14" x14ac:dyDescent="0.2">
      <c r="A451" s="43"/>
      <c r="B451" s="92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spans="1:14" x14ac:dyDescent="0.2">
      <c r="A452" s="90"/>
      <c r="B452" s="90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spans="1:14" x14ac:dyDescent="0.2">
      <c r="A453" s="43"/>
      <c r="B453" s="90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spans="1:14" x14ac:dyDescent="0.2">
      <c r="A454" s="43"/>
      <c r="B454" s="90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spans="1:14" x14ac:dyDescent="0.2">
      <c r="A455" s="94"/>
      <c r="B455" s="90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spans="1:14" x14ac:dyDescent="0.2">
      <c r="A456" s="43"/>
      <c r="B456" s="92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</row>
    <row r="457" spans="1:14" x14ac:dyDescent="0.2">
      <c r="A457" s="95"/>
      <c r="B457" s="95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</row>
    <row r="458" spans="1:14" x14ac:dyDescent="0.2">
      <c r="A458" s="43"/>
      <c r="B458" s="95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</row>
    <row r="459" spans="1:14" x14ac:dyDescent="0.2">
      <c r="A459" s="43"/>
      <c r="B459" s="95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</row>
    <row r="460" spans="1:14" x14ac:dyDescent="0.2">
      <c r="A460" s="43"/>
      <c r="B460" s="95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</row>
    <row r="461" spans="1:14" x14ac:dyDescent="0.2">
      <c r="A461" s="94"/>
      <c r="B461" s="95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</row>
    <row r="462" spans="1:14" x14ac:dyDescent="0.2">
      <c r="A462" s="43"/>
      <c r="B462" s="95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</row>
    <row r="463" spans="1:14" x14ac:dyDescent="0.2">
      <c r="A463" s="43"/>
      <c r="B463" s="95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</row>
    <row r="464" spans="1:14" x14ac:dyDescent="0.2">
      <c r="A464" s="43"/>
      <c r="B464" s="95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</row>
    <row r="465" spans="1:14" x14ac:dyDescent="0.2">
      <c r="A465" s="43"/>
      <c r="B465" s="95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</row>
    <row r="466" spans="1:14" x14ac:dyDescent="0.2">
      <c r="A466" s="43"/>
      <c r="B466" s="95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</row>
    <row r="467" spans="1:14" x14ac:dyDescent="0.2">
      <c r="A467" s="43"/>
      <c r="B467" s="95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</row>
    <row r="468" spans="1:14" x14ac:dyDescent="0.2">
      <c r="A468" s="43"/>
      <c r="B468" s="95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</row>
    <row r="469" spans="1:14" x14ac:dyDescent="0.2">
      <c r="A469" s="43"/>
      <c r="B469" s="95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</row>
    <row r="470" spans="1:14" x14ac:dyDescent="0.2">
      <c r="A470" s="43"/>
      <c r="B470" s="95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</row>
    <row r="471" spans="1:14" x14ac:dyDescent="0.2">
      <c r="A471" s="97"/>
      <c r="B471" s="95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</row>
    <row r="472" spans="1:14" x14ac:dyDescent="0.2">
      <c r="A472" s="43"/>
      <c r="B472" s="95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</row>
    <row r="473" spans="1:14" x14ac:dyDescent="0.2">
      <c r="A473" s="43"/>
      <c r="B473" s="95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</row>
    <row r="474" spans="1:14" x14ac:dyDescent="0.2">
      <c r="A474" s="43"/>
      <c r="B474" s="95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</row>
    <row r="475" spans="1:14" x14ac:dyDescent="0.2">
      <c r="A475" s="43"/>
      <c r="B475" s="95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</row>
    <row r="476" spans="1:14" x14ac:dyDescent="0.2">
      <c r="A476" s="43"/>
      <c r="B476" s="95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</row>
    <row r="477" spans="1:14" x14ac:dyDescent="0.2">
      <c r="A477" s="43"/>
      <c r="B477" s="95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</row>
    <row r="492" spans="15:15" x14ac:dyDescent="0.2">
      <c r="O492" s="14"/>
    </row>
    <row r="493" spans="15:15" x14ac:dyDescent="0.2">
      <c r="O493" s="14"/>
    </row>
    <row r="494" spans="15:15" x14ac:dyDescent="0.2">
      <c r="O494" s="14"/>
    </row>
    <row r="495" spans="15:15" x14ac:dyDescent="0.2">
      <c r="O495" s="14"/>
    </row>
    <row r="496" spans="15:15" x14ac:dyDescent="0.2">
      <c r="O496" s="14"/>
    </row>
    <row r="497" spans="1:15" x14ac:dyDescent="0.2">
      <c r="O497" s="14"/>
    </row>
    <row r="498" spans="1:15" x14ac:dyDescent="0.2">
      <c r="O498" s="14"/>
    </row>
    <row r="500" spans="1:15" x14ac:dyDescent="0.2">
      <c r="A500" s="9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5" x14ac:dyDescent="0.2">
      <c r="A501" s="99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 spans="1:15" x14ac:dyDescent="0.2">
      <c r="A502" s="100"/>
      <c r="B502" s="1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</row>
    <row r="503" spans="1:15" x14ac:dyDescent="0.2">
      <c r="A503" s="101"/>
      <c r="B503" s="101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</row>
    <row r="504" spans="1:15" x14ac:dyDescent="0.2">
      <c r="A504" s="101"/>
      <c r="B504" s="101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</row>
    <row r="505" spans="1:15" x14ac:dyDescent="0.2">
      <c r="A505" s="101"/>
      <c r="B505" s="101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</row>
    <row r="506" spans="1:15" x14ac:dyDescent="0.2">
      <c r="A506" s="104"/>
      <c r="B506" s="104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</row>
    <row r="510" spans="1:15" x14ac:dyDescent="0.2">
      <c r="A510" s="16" t="s">
        <v>52</v>
      </c>
    </row>
    <row r="511" spans="1:15" ht="13.5" thickBot="1" x14ac:dyDescent="0.25"/>
    <row r="512" spans="1:15" ht="13.5" thickBot="1" x14ac:dyDescent="0.25">
      <c r="A512" s="305"/>
      <c r="B512" s="305"/>
      <c r="C512" s="214" t="s">
        <v>4</v>
      </c>
      <c r="D512" s="214" t="s">
        <v>5</v>
      </c>
      <c r="E512" s="214" t="s">
        <v>6</v>
      </c>
      <c r="F512" s="214" t="s">
        <v>7</v>
      </c>
      <c r="G512" s="214" t="s">
        <v>8</v>
      </c>
      <c r="H512" s="214" t="s">
        <v>9</v>
      </c>
      <c r="I512" s="214" t="s">
        <v>10</v>
      </c>
      <c r="J512" s="214" t="s">
        <v>11</v>
      </c>
      <c r="K512" s="214" t="s">
        <v>12</v>
      </c>
      <c r="L512" s="214" t="s">
        <v>13</v>
      </c>
      <c r="M512" s="214" t="s">
        <v>14</v>
      </c>
      <c r="N512" s="214" t="s">
        <v>15</v>
      </c>
    </row>
    <row r="513" spans="1:14" ht="13.5" thickBot="1" x14ac:dyDescent="0.25">
      <c r="A513" s="305"/>
      <c r="B513" s="305"/>
      <c r="C513" s="214" t="s">
        <v>174</v>
      </c>
      <c r="D513" s="214" t="s">
        <v>174</v>
      </c>
      <c r="E513" s="214" t="s">
        <v>174</v>
      </c>
      <c r="F513" s="214" t="s">
        <v>174</v>
      </c>
      <c r="G513" s="214" t="s">
        <v>174</v>
      </c>
      <c r="H513" s="214" t="s">
        <v>174</v>
      </c>
      <c r="I513" s="214" t="s">
        <v>174</v>
      </c>
      <c r="J513" s="214" t="s">
        <v>174</v>
      </c>
      <c r="K513" s="214" t="s">
        <v>174</v>
      </c>
      <c r="L513" s="214" t="s">
        <v>174</v>
      </c>
      <c r="M513" s="214" t="s">
        <v>174</v>
      </c>
      <c r="N513" s="214" t="s">
        <v>174</v>
      </c>
    </row>
    <row r="514" spans="1:14" ht="13.5" thickBot="1" x14ac:dyDescent="0.25">
      <c r="A514" s="287" t="s">
        <v>28</v>
      </c>
      <c r="B514" s="214" t="s">
        <v>54</v>
      </c>
      <c r="C514" s="88">
        <v>3464880.44</v>
      </c>
      <c r="D514" s="88">
        <v>3492720.6400000001</v>
      </c>
      <c r="E514" s="88">
        <v>3396767.36</v>
      </c>
      <c r="F514" s="88">
        <v>3509992.95</v>
      </c>
      <c r="G514" s="88">
        <v>3396767.36</v>
      </c>
      <c r="H514" s="88">
        <v>3518128.81</v>
      </c>
      <c r="I514" s="88">
        <v>3518128.81</v>
      </c>
      <c r="J514" s="88">
        <v>3220290.88</v>
      </c>
      <c r="K514" s="88">
        <v>3565322.03</v>
      </c>
      <c r="L514" s="88">
        <v>3450311.64</v>
      </c>
      <c r="M514" s="88">
        <v>3565322.03</v>
      </c>
      <c r="N514" s="88">
        <v>3450311.64</v>
      </c>
    </row>
    <row r="515" spans="1:14" ht="13.5" thickBot="1" x14ac:dyDescent="0.25">
      <c r="A515" s="288"/>
      <c r="B515" s="214" t="s">
        <v>55</v>
      </c>
      <c r="C515" s="88">
        <v>501438.94</v>
      </c>
      <c r="D515" s="88">
        <v>501282.01</v>
      </c>
      <c r="E515" s="88">
        <v>485111.61</v>
      </c>
      <c r="F515" s="88">
        <v>501282.01</v>
      </c>
      <c r="G515" s="88">
        <v>485111.61</v>
      </c>
      <c r="H515" s="88">
        <v>505248.03</v>
      </c>
      <c r="I515" s="88">
        <v>505248.03</v>
      </c>
      <c r="J515" s="88">
        <v>464090.11</v>
      </c>
      <c r="K515" s="88">
        <v>513814.06</v>
      </c>
      <c r="L515" s="88">
        <v>497239.41</v>
      </c>
      <c r="M515" s="88">
        <v>513814.06</v>
      </c>
      <c r="N515" s="88">
        <v>497239.41</v>
      </c>
    </row>
    <row r="516" spans="1:14" ht="13.5" thickBot="1" x14ac:dyDescent="0.25">
      <c r="A516" s="288"/>
      <c r="B516" s="214" t="s">
        <v>56</v>
      </c>
      <c r="C516" s="88">
        <v>123696.23</v>
      </c>
      <c r="D516" s="88">
        <v>124690.13</v>
      </c>
      <c r="E516" s="88">
        <v>121264.61</v>
      </c>
      <c r="F516" s="88">
        <v>125306.76</v>
      </c>
      <c r="G516" s="88">
        <v>121264.61</v>
      </c>
      <c r="H516" s="88">
        <v>125597.21</v>
      </c>
      <c r="I516" s="88">
        <v>125597.21</v>
      </c>
      <c r="J516" s="88">
        <v>114964.39</v>
      </c>
      <c r="K516" s="88">
        <v>127282.01</v>
      </c>
      <c r="L516" s="88">
        <v>123176.15</v>
      </c>
      <c r="M516" s="88">
        <v>127282.01</v>
      </c>
      <c r="N516" s="88">
        <v>123176.15</v>
      </c>
    </row>
    <row r="517" spans="1:14" ht="13.5" thickBot="1" x14ac:dyDescent="0.25">
      <c r="A517" s="288"/>
      <c r="B517" s="214" t="s">
        <v>57</v>
      </c>
      <c r="C517" s="88">
        <v>436046.97</v>
      </c>
      <c r="D517" s="88">
        <v>437854.94</v>
      </c>
      <c r="E517" s="88">
        <v>428230.27</v>
      </c>
      <c r="F517" s="88">
        <v>439529.77</v>
      </c>
      <c r="G517" s="88">
        <v>425351.38</v>
      </c>
      <c r="H517" s="88">
        <v>440831.57</v>
      </c>
      <c r="I517" s="88">
        <v>440831.57</v>
      </c>
      <c r="J517" s="88">
        <v>404106.17</v>
      </c>
      <c r="K517" s="88">
        <v>447403.26</v>
      </c>
      <c r="L517" s="88">
        <v>432970.89</v>
      </c>
      <c r="M517" s="88">
        <v>447403.26</v>
      </c>
      <c r="N517" s="88">
        <v>432970.89</v>
      </c>
    </row>
    <row r="518" spans="1:14" ht="13.5" thickBot="1" x14ac:dyDescent="0.25">
      <c r="A518" s="288"/>
      <c r="B518" s="214" t="s">
        <v>58</v>
      </c>
      <c r="C518" s="88">
        <v>886.37</v>
      </c>
      <c r="D518" s="88">
        <v>943.86</v>
      </c>
      <c r="E518" s="88">
        <v>913.42</v>
      </c>
      <c r="F518" s="88">
        <v>943.86</v>
      </c>
      <c r="G518" s="88">
        <v>913.42</v>
      </c>
      <c r="H518" s="88">
        <v>943.86</v>
      </c>
      <c r="I518" s="88">
        <v>943.86</v>
      </c>
      <c r="J518" s="88">
        <v>873.85</v>
      </c>
      <c r="K518" s="88">
        <v>967.45</v>
      </c>
      <c r="L518" s="88">
        <v>936.25</v>
      </c>
      <c r="M518" s="88">
        <v>967.45</v>
      </c>
      <c r="N518" s="88">
        <v>936.25</v>
      </c>
    </row>
    <row r="519" spans="1:14" ht="13.5" thickBot="1" x14ac:dyDescent="0.25">
      <c r="A519" s="288"/>
      <c r="B519" s="214" t="s">
        <v>59</v>
      </c>
      <c r="C519" s="88">
        <v>51973.21</v>
      </c>
      <c r="D519" s="88">
        <v>52390.81</v>
      </c>
      <c r="E519" s="88">
        <v>50951.53</v>
      </c>
      <c r="F519" s="88">
        <v>52649.89</v>
      </c>
      <c r="G519" s="88">
        <v>50951.53</v>
      </c>
      <c r="H519" s="88">
        <v>52771.94</v>
      </c>
      <c r="I519" s="88">
        <v>52771.94</v>
      </c>
      <c r="J519" s="88">
        <v>48304.37</v>
      </c>
      <c r="K519" s="88">
        <v>53479.82</v>
      </c>
      <c r="L519" s="88">
        <v>51754.68</v>
      </c>
      <c r="M519" s="88">
        <v>53479.82</v>
      </c>
      <c r="N519" s="88">
        <v>51754.68</v>
      </c>
    </row>
    <row r="520" spans="1:14" ht="13.5" thickBot="1" x14ac:dyDescent="0.25">
      <c r="A520" s="288"/>
      <c r="B520" s="214" t="s">
        <v>60</v>
      </c>
      <c r="C520" s="88">
        <v>190568.43</v>
      </c>
      <c r="D520" s="88">
        <v>192099.63</v>
      </c>
      <c r="E520" s="88">
        <v>186822.2</v>
      </c>
      <c r="F520" s="88">
        <v>193049.61</v>
      </c>
      <c r="G520" s="88">
        <v>186822.2</v>
      </c>
      <c r="H520" s="88">
        <v>193497.09</v>
      </c>
      <c r="I520" s="88">
        <v>193497.09</v>
      </c>
      <c r="J520" s="88">
        <v>177116.01</v>
      </c>
      <c r="K520" s="88">
        <v>196092.71</v>
      </c>
      <c r="L520" s="88">
        <v>189767.13</v>
      </c>
      <c r="M520" s="88">
        <v>196092.71</v>
      </c>
      <c r="N520" s="88">
        <v>189767.13</v>
      </c>
    </row>
    <row r="521" spans="1:14" ht="13.5" thickBot="1" x14ac:dyDescent="0.25">
      <c r="A521" s="288"/>
      <c r="B521" s="214" t="s">
        <v>61</v>
      </c>
      <c r="C521" s="88">
        <v>33609.870000000003</v>
      </c>
      <c r="D521" s="88">
        <v>34062.550000000003</v>
      </c>
      <c r="E521" s="88">
        <v>32963.760000000002</v>
      </c>
      <c r="F521" s="88">
        <v>34062.550000000003</v>
      </c>
      <c r="G521" s="88">
        <v>32963.760000000002</v>
      </c>
      <c r="H521" s="88">
        <v>34838.660000000003</v>
      </c>
      <c r="I521" s="88">
        <v>34838.660000000003</v>
      </c>
      <c r="J521" s="88">
        <v>31535.32</v>
      </c>
      <c r="K521" s="88">
        <v>34914.11</v>
      </c>
      <c r="L521" s="88">
        <v>33787.839999999997</v>
      </c>
      <c r="M521" s="88">
        <v>34914.11</v>
      </c>
      <c r="N521" s="88">
        <v>33787.839999999997</v>
      </c>
    </row>
    <row r="522" spans="1:14" ht="13.5" thickBot="1" x14ac:dyDescent="0.25">
      <c r="A522" s="288"/>
      <c r="B522" s="214" t="s">
        <v>62</v>
      </c>
      <c r="C522" s="88">
        <v>0</v>
      </c>
      <c r="D522" s="88">
        <v>0</v>
      </c>
      <c r="E522" s="88">
        <v>30304.1</v>
      </c>
      <c r="F522" s="88">
        <v>0</v>
      </c>
      <c r="G522" s="88">
        <v>0</v>
      </c>
      <c r="H522" s="88">
        <v>0</v>
      </c>
      <c r="I522" s="88">
        <v>0</v>
      </c>
      <c r="J522" s="88">
        <v>0</v>
      </c>
      <c r="K522" s="88">
        <v>0</v>
      </c>
      <c r="L522" s="88">
        <v>0</v>
      </c>
      <c r="M522" s="88">
        <v>0</v>
      </c>
      <c r="N522" s="88">
        <v>0</v>
      </c>
    </row>
    <row r="523" spans="1:14" ht="13.5" thickBot="1" x14ac:dyDescent="0.25">
      <c r="A523" s="288"/>
      <c r="B523" s="214" t="s">
        <v>64</v>
      </c>
      <c r="C523" s="88">
        <v>31944.45</v>
      </c>
      <c r="D523" s="88">
        <v>31944.45</v>
      </c>
      <c r="E523" s="88">
        <v>31944.45</v>
      </c>
      <c r="F523" s="88">
        <v>31944.45</v>
      </c>
      <c r="G523" s="88">
        <v>31944.45</v>
      </c>
      <c r="H523" s="88">
        <v>31944.45</v>
      </c>
      <c r="I523" s="88">
        <v>31944.45</v>
      </c>
      <c r="J523" s="88">
        <v>31944.45</v>
      </c>
      <c r="K523" s="88">
        <v>31944.45</v>
      </c>
      <c r="L523" s="88">
        <v>31944.45</v>
      </c>
      <c r="M523" s="88">
        <v>31944.45</v>
      </c>
      <c r="N523" s="88">
        <v>31944.45</v>
      </c>
    </row>
    <row r="524" spans="1:14" ht="13.5" thickBot="1" x14ac:dyDescent="0.25">
      <c r="A524" s="289"/>
      <c r="B524" s="215" t="s">
        <v>16</v>
      </c>
      <c r="C524" s="89">
        <v>4835044.91</v>
      </c>
      <c r="D524" s="89">
        <v>4867989.0199999996</v>
      </c>
      <c r="E524" s="89">
        <v>4765273.3099999996</v>
      </c>
      <c r="F524" s="89">
        <v>4888761.8499999996</v>
      </c>
      <c r="G524" s="89">
        <v>4732090.32</v>
      </c>
      <c r="H524" s="89">
        <v>4903801.62</v>
      </c>
      <c r="I524" s="89">
        <v>4903801.62</v>
      </c>
      <c r="J524" s="89">
        <v>4493225.55</v>
      </c>
      <c r="K524" s="89">
        <v>4971219.9000000004</v>
      </c>
      <c r="L524" s="89">
        <v>4811888.4400000004</v>
      </c>
      <c r="M524" s="89">
        <v>4971219.9000000004</v>
      </c>
      <c r="N524" s="89">
        <v>4811888.4400000004</v>
      </c>
    </row>
    <row r="525" spans="1:14" ht="13.5" thickBot="1" x14ac:dyDescent="0.25">
      <c r="A525" s="287" t="s">
        <v>42</v>
      </c>
      <c r="B525" s="214" t="s">
        <v>54</v>
      </c>
      <c r="C525" s="88">
        <v>227070.21</v>
      </c>
      <c r="D525" s="88">
        <v>250803.91</v>
      </c>
      <c r="E525" s="88">
        <v>244423.12</v>
      </c>
      <c r="F525" s="88">
        <v>252570.57</v>
      </c>
      <c r="G525" s="88">
        <v>244423.12</v>
      </c>
      <c r="H525" s="88">
        <v>252570.57</v>
      </c>
      <c r="I525" s="88">
        <v>252570.57</v>
      </c>
      <c r="J525" s="88">
        <v>228304.8</v>
      </c>
      <c r="K525" s="88">
        <v>252766.02</v>
      </c>
      <c r="L525" s="88">
        <v>244612.29</v>
      </c>
      <c r="M525" s="88">
        <v>252766.02</v>
      </c>
      <c r="N525" s="88">
        <v>244612.29</v>
      </c>
    </row>
    <row r="526" spans="1:14" ht="13.5" thickBot="1" x14ac:dyDescent="0.25">
      <c r="A526" s="288"/>
      <c r="B526" s="214" t="s">
        <v>55</v>
      </c>
      <c r="C526" s="88">
        <v>900.28</v>
      </c>
      <c r="D526" s="88">
        <v>900.28</v>
      </c>
      <c r="E526" s="88">
        <v>871.24</v>
      </c>
      <c r="F526" s="88">
        <v>900.28</v>
      </c>
      <c r="G526" s="88">
        <v>871.24</v>
      </c>
      <c r="H526" s="88">
        <v>900.28</v>
      </c>
      <c r="I526" s="88">
        <v>900.28</v>
      </c>
      <c r="J526" s="88">
        <v>833.48</v>
      </c>
      <c r="K526" s="88">
        <v>922.78</v>
      </c>
      <c r="L526" s="88">
        <v>893.02</v>
      </c>
      <c r="M526" s="88">
        <v>922.78</v>
      </c>
      <c r="N526" s="88">
        <v>893.02</v>
      </c>
    </row>
    <row r="527" spans="1:14" ht="13.5" thickBot="1" x14ac:dyDescent="0.25">
      <c r="A527" s="288"/>
      <c r="B527" s="214" t="s">
        <v>56</v>
      </c>
      <c r="C527" s="88">
        <v>8106.41</v>
      </c>
      <c r="D527" s="88">
        <v>8953.69</v>
      </c>
      <c r="E527" s="88">
        <v>8725.9</v>
      </c>
      <c r="F527" s="88">
        <v>9016.76</v>
      </c>
      <c r="G527" s="88">
        <v>8725.9</v>
      </c>
      <c r="H527" s="88">
        <v>9016.76</v>
      </c>
      <c r="I527" s="88">
        <v>9016.76</v>
      </c>
      <c r="J527" s="88">
        <v>8150.48</v>
      </c>
      <c r="K527" s="88">
        <v>9023.76</v>
      </c>
      <c r="L527" s="88">
        <v>8732.65</v>
      </c>
      <c r="M527" s="88">
        <v>9023.76</v>
      </c>
      <c r="N527" s="88">
        <v>8732.65</v>
      </c>
    </row>
    <row r="528" spans="1:14" ht="13.5" thickBot="1" x14ac:dyDescent="0.25">
      <c r="A528" s="288"/>
      <c r="B528" s="214" t="s">
        <v>57</v>
      </c>
      <c r="C528" s="88">
        <v>23879.41</v>
      </c>
      <c r="D528" s="88">
        <v>24974.2</v>
      </c>
      <c r="E528" s="88">
        <v>24330.99</v>
      </c>
      <c r="F528" s="88">
        <v>25142.03</v>
      </c>
      <c r="G528" s="88">
        <v>24330.99</v>
      </c>
      <c r="H528" s="88">
        <v>25142.03</v>
      </c>
      <c r="I528" s="88">
        <v>25142.03</v>
      </c>
      <c r="J528" s="88">
        <v>22751.62</v>
      </c>
      <c r="K528" s="88">
        <v>25189.29</v>
      </c>
      <c r="L528" s="88">
        <v>24376.75</v>
      </c>
      <c r="M528" s="88">
        <v>25189.29</v>
      </c>
      <c r="N528" s="88">
        <v>24376.75</v>
      </c>
    </row>
    <row r="529" spans="1:14" ht="13.5" thickBot="1" x14ac:dyDescent="0.25">
      <c r="A529" s="288"/>
      <c r="B529" s="214" t="s">
        <v>58</v>
      </c>
      <c r="C529" s="88">
        <v>39.99</v>
      </c>
      <c r="D529" s="88">
        <v>90.07</v>
      </c>
      <c r="E529" s="88">
        <v>87.17</v>
      </c>
      <c r="F529" s="88">
        <v>90.07</v>
      </c>
      <c r="G529" s="88">
        <v>87.17</v>
      </c>
      <c r="H529" s="88">
        <v>90.07</v>
      </c>
      <c r="I529" s="88">
        <v>90.07</v>
      </c>
      <c r="J529" s="88">
        <v>83.38</v>
      </c>
      <c r="K529" s="88">
        <v>92.34</v>
      </c>
      <c r="L529" s="88">
        <v>89.34</v>
      </c>
      <c r="M529" s="88">
        <v>92.34</v>
      </c>
      <c r="N529" s="88">
        <v>89.34</v>
      </c>
    </row>
    <row r="530" spans="1:14" ht="13.5" thickBot="1" x14ac:dyDescent="0.25">
      <c r="A530" s="288"/>
      <c r="B530" s="214" t="s">
        <v>59</v>
      </c>
      <c r="C530" s="88">
        <v>3406.05</v>
      </c>
      <c r="D530" s="88">
        <v>3762.05</v>
      </c>
      <c r="E530" s="88">
        <v>3666.34</v>
      </c>
      <c r="F530" s="88">
        <v>3788.57</v>
      </c>
      <c r="G530" s="88">
        <v>3666.34</v>
      </c>
      <c r="H530" s="88">
        <v>3788.57</v>
      </c>
      <c r="I530" s="88">
        <v>3788.57</v>
      </c>
      <c r="J530" s="88">
        <v>3424.56</v>
      </c>
      <c r="K530" s="88">
        <v>3791.48</v>
      </c>
      <c r="L530" s="88">
        <v>3669.18</v>
      </c>
      <c r="M530" s="88">
        <v>3791.48</v>
      </c>
      <c r="N530" s="88">
        <v>3669.18</v>
      </c>
    </row>
    <row r="531" spans="1:14" ht="13.5" thickBot="1" x14ac:dyDescent="0.25">
      <c r="A531" s="288"/>
      <c r="B531" s="214" t="s">
        <v>60</v>
      </c>
      <c r="C531" s="88">
        <v>12488.87</v>
      </c>
      <c r="D531" s="88">
        <v>13794.21</v>
      </c>
      <c r="E531" s="88">
        <v>13443.26</v>
      </c>
      <c r="F531" s="88">
        <v>13891.37</v>
      </c>
      <c r="G531" s="88">
        <v>13443.26</v>
      </c>
      <c r="H531" s="88">
        <v>13891.37</v>
      </c>
      <c r="I531" s="88">
        <v>13891.37</v>
      </c>
      <c r="J531" s="88">
        <v>12556.77</v>
      </c>
      <c r="K531" s="88">
        <v>13902.13</v>
      </c>
      <c r="L531" s="88">
        <v>13453.69</v>
      </c>
      <c r="M531" s="88">
        <v>13902.13</v>
      </c>
      <c r="N531" s="88">
        <v>13453.69</v>
      </c>
    </row>
    <row r="532" spans="1:14" ht="13.5" thickBot="1" x14ac:dyDescent="0.25">
      <c r="A532" s="288"/>
      <c r="B532" s="214" t="s">
        <v>53</v>
      </c>
      <c r="C532" s="88">
        <v>-16837.61</v>
      </c>
      <c r="D532" s="88">
        <v>-16837.61</v>
      </c>
      <c r="E532" s="88">
        <v>-16701.830000000002</v>
      </c>
      <c r="F532" s="88">
        <v>-17258.55</v>
      </c>
      <c r="G532" s="88">
        <v>-16701.830000000002</v>
      </c>
      <c r="H532" s="88">
        <v>-17258.55</v>
      </c>
      <c r="I532" s="88">
        <v>-17258.55</v>
      </c>
      <c r="J532" s="88">
        <v>-15588.37</v>
      </c>
      <c r="K532" s="88">
        <v>-17258.55</v>
      </c>
      <c r="L532" s="88">
        <v>-16701.830000000002</v>
      </c>
      <c r="M532" s="88">
        <v>-17258.55</v>
      </c>
      <c r="N532" s="88">
        <v>-16701.830000000002</v>
      </c>
    </row>
    <row r="533" spans="1:14" ht="13.5" thickBot="1" x14ac:dyDescent="0.25">
      <c r="A533" s="288"/>
      <c r="B533" s="214" t="s">
        <v>61</v>
      </c>
      <c r="C533" s="88">
        <v>858.74</v>
      </c>
      <c r="D533" s="88">
        <v>596.64</v>
      </c>
      <c r="E533" s="88">
        <v>577.39</v>
      </c>
      <c r="F533" s="88">
        <v>596.64</v>
      </c>
      <c r="G533" s="88">
        <v>577.39</v>
      </c>
      <c r="H533" s="88">
        <v>596.64</v>
      </c>
      <c r="I533" s="88">
        <v>596.64</v>
      </c>
      <c r="J533" s="88">
        <v>552.37</v>
      </c>
      <c r="K533" s="88">
        <v>611.55999999999995</v>
      </c>
      <c r="L533" s="88">
        <v>591.83000000000004</v>
      </c>
      <c r="M533" s="88">
        <v>611.55999999999995</v>
      </c>
      <c r="N533" s="88">
        <v>591.83000000000004</v>
      </c>
    </row>
    <row r="534" spans="1:14" ht="13.5" thickBot="1" x14ac:dyDescent="0.25">
      <c r="A534" s="288"/>
      <c r="B534" s="214" t="s">
        <v>64</v>
      </c>
      <c r="C534" s="88">
        <v>60833</v>
      </c>
      <c r="D534" s="88">
        <v>60833</v>
      </c>
      <c r="E534" s="88">
        <v>48833</v>
      </c>
      <c r="F534" s="88">
        <v>48833</v>
      </c>
      <c r="G534" s="88">
        <v>48833</v>
      </c>
      <c r="H534" s="88">
        <v>36833</v>
      </c>
      <c r="I534" s="88">
        <v>74000</v>
      </c>
      <c r="J534" s="88">
        <v>74000</v>
      </c>
      <c r="K534" s="88">
        <v>69833</v>
      </c>
      <c r="L534" s="88">
        <v>69833</v>
      </c>
      <c r="M534" s="88">
        <v>69833</v>
      </c>
      <c r="N534" s="88">
        <v>46500</v>
      </c>
    </row>
    <row r="535" spans="1:14" ht="13.5" thickBot="1" x14ac:dyDescent="0.25">
      <c r="A535" s="289"/>
      <c r="B535" s="215" t="s">
        <v>16</v>
      </c>
      <c r="C535" s="89">
        <v>320745.34999999998</v>
      </c>
      <c r="D535" s="89">
        <v>347870.44</v>
      </c>
      <c r="E535" s="89">
        <v>328256.58</v>
      </c>
      <c r="F535" s="89">
        <v>337570.74</v>
      </c>
      <c r="G535" s="89">
        <v>328256.58</v>
      </c>
      <c r="H535" s="89">
        <v>325570.74</v>
      </c>
      <c r="I535" s="89">
        <v>362737.74</v>
      </c>
      <c r="J535" s="89">
        <v>335069.09000000003</v>
      </c>
      <c r="K535" s="89">
        <v>358873.81</v>
      </c>
      <c r="L535" s="89">
        <v>349549.92</v>
      </c>
      <c r="M535" s="89">
        <v>358873.81</v>
      </c>
      <c r="N535" s="89">
        <v>326216.92</v>
      </c>
    </row>
    <row r="536" spans="1:14" ht="13.5" thickBot="1" x14ac:dyDescent="0.25">
      <c r="A536" s="287" t="s">
        <v>43</v>
      </c>
      <c r="B536" s="214" t="s">
        <v>54</v>
      </c>
      <c r="C536" s="88">
        <v>3464880.44</v>
      </c>
      <c r="D536" s="88">
        <v>3492720.6400000001</v>
      </c>
      <c r="E536" s="88">
        <v>3396767.36</v>
      </c>
      <c r="F536" s="88">
        <v>3509992.95</v>
      </c>
      <c r="G536" s="88">
        <v>3396767.36</v>
      </c>
      <c r="H536" s="88">
        <v>3518128.81</v>
      </c>
      <c r="I536" s="88">
        <v>3518128.81</v>
      </c>
      <c r="J536" s="88">
        <v>3220290.88</v>
      </c>
      <c r="K536" s="88">
        <v>3565322.03</v>
      </c>
      <c r="L536" s="88">
        <v>3450311.64</v>
      </c>
      <c r="M536" s="88">
        <v>3565322.03</v>
      </c>
      <c r="N536" s="88">
        <v>3450311.64</v>
      </c>
    </row>
    <row r="537" spans="1:14" ht="13.5" thickBot="1" x14ac:dyDescent="0.25">
      <c r="A537" s="288"/>
      <c r="B537" s="214" t="s">
        <v>55</v>
      </c>
      <c r="C537" s="88">
        <v>501438.94</v>
      </c>
      <c r="D537" s="88">
        <v>501282.01</v>
      </c>
      <c r="E537" s="88">
        <v>485111.61</v>
      </c>
      <c r="F537" s="88">
        <v>501282.01</v>
      </c>
      <c r="G537" s="88">
        <v>485111.61</v>
      </c>
      <c r="H537" s="88">
        <v>505248.03</v>
      </c>
      <c r="I537" s="88">
        <v>505248.03</v>
      </c>
      <c r="J537" s="88">
        <v>464090.11</v>
      </c>
      <c r="K537" s="88">
        <v>513814.06</v>
      </c>
      <c r="L537" s="88">
        <v>497239.41</v>
      </c>
      <c r="M537" s="88">
        <v>513814.06</v>
      </c>
      <c r="N537" s="88">
        <v>497239.41</v>
      </c>
    </row>
    <row r="538" spans="1:14" ht="13.5" thickBot="1" x14ac:dyDescent="0.25">
      <c r="A538" s="288"/>
      <c r="B538" s="214" t="s">
        <v>56</v>
      </c>
      <c r="C538" s="88">
        <v>123696.23</v>
      </c>
      <c r="D538" s="88">
        <v>124690.13</v>
      </c>
      <c r="E538" s="88">
        <v>121264.61</v>
      </c>
      <c r="F538" s="88">
        <v>125306.76</v>
      </c>
      <c r="G538" s="88">
        <v>121264.61</v>
      </c>
      <c r="H538" s="88">
        <v>125597.21</v>
      </c>
      <c r="I538" s="88">
        <v>125597.21</v>
      </c>
      <c r="J538" s="88">
        <v>114964.39</v>
      </c>
      <c r="K538" s="88">
        <v>127282.01</v>
      </c>
      <c r="L538" s="88">
        <v>123176.15</v>
      </c>
      <c r="M538" s="88">
        <v>127282.01</v>
      </c>
      <c r="N538" s="88">
        <v>123176.15</v>
      </c>
    </row>
    <row r="539" spans="1:14" ht="13.5" thickBot="1" x14ac:dyDescent="0.25">
      <c r="A539" s="288"/>
      <c r="B539" s="214" t="s">
        <v>57</v>
      </c>
      <c r="C539" s="88">
        <v>436046.97</v>
      </c>
      <c r="D539" s="88">
        <v>437854.94</v>
      </c>
      <c r="E539" s="88">
        <v>428230.27</v>
      </c>
      <c r="F539" s="88">
        <v>439529.77</v>
      </c>
      <c r="G539" s="88">
        <v>425351.38</v>
      </c>
      <c r="H539" s="88">
        <v>440831.57</v>
      </c>
      <c r="I539" s="88">
        <v>440831.57</v>
      </c>
      <c r="J539" s="88">
        <v>404106.17</v>
      </c>
      <c r="K539" s="88">
        <v>447403.26</v>
      </c>
      <c r="L539" s="88">
        <v>432970.89</v>
      </c>
      <c r="M539" s="88">
        <v>447403.26</v>
      </c>
      <c r="N539" s="88">
        <v>432970.89</v>
      </c>
    </row>
    <row r="540" spans="1:14" ht="13.5" thickBot="1" x14ac:dyDescent="0.25">
      <c r="A540" s="288"/>
      <c r="B540" s="214" t="s">
        <v>58</v>
      </c>
      <c r="C540" s="88">
        <v>886.37</v>
      </c>
      <c r="D540" s="88">
        <v>943.86</v>
      </c>
      <c r="E540" s="88">
        <v>913.42</v>
      </c>
      <c r="F540" s="88">
        <v>943.86</v>
      </c>
      <c r="G540" s="88">
        <v>913.42</v>
      </c>
      <c r="H540" s="88">
        <v>943.86</v>
      </c>
      <c r="I540" s="88">
        <v>943.86</v>
      </c>
      <c r="J540" s="88">
        <v>873.85</v>
      </c>
      <c r="K540" s="88">
        <v>967.45</v>
      </c>
      <c r="L540" s="88">
        <v>936.25</v>
      </c>
      <c r="M540" s="88">
        <v>967.45</v>
      </c>
      <c r="N540" s="88">
        <v>936.25</v>
      </c>
    </row>
    <row r="541" spans="1:14" ht="13.5" thickBot="1" x14ac:dyDescent="0.25">
      <c r="A541" s="288"/>
      <c r="B541" s="214" t="s">
        <v>59</v>
      </c>
      <c r="C541" s="88">
        <v>51973.21</v>
      </c>
      <c r="D541" s="88">
        <v>52390.81</v>
      </c>
      <c r="E541" s="88">
        <v>50951.53</v>
      </c>
      <c r="F541" s="88">
        <v>52649.89</v>
      </c>
      <c r="G541" s="88">
        <v>50951.53</v>
      </c>
      <c r="H541" s="88">
        <v>52771.94</v>
      </c>
      <c r="I541" s="88">
        <v>52771.94</v>
      </c>
      <c r="J541" s="88">
        <v>48304.37</v>
      </c>
      <c r="K541" s="88">
        <v>53479.82</v>
      </c>
      <c r="L541" s="88">
        <v>51754.68</v>
      </c>
      <c r="M541" s="88">
        <v>53479.82</v>
      </c>
      <c r="N541" s="88">
        <v>51754.68</v>
      </c>
    </row>
    <row r="542" spans="1:14" ht="13.5" thickBot="1" x14ac:dyDescent="0.25">
      <c r="A542" s="288"/>
      <c r="B542" s="214" t="s">
        <v>60</v>
      </c>
      <c r="C542" s="88">
        <v>190568.43</v>
      </c>
      <c r="D542" s="88">
        <v>192099.63</v>
      </c>
      <c r="E542" s="88">
        <v>186822.2</v>
      </c>
      <c r="F542" s="88">
        <v>193049.61</v>
      </c>
      <c r="G542" s="88">
        <v>186822.2</v>
      </c>
      <c r="H542" s="88">
        <v>193497.09</v>
      </c>
      <c r="I542" s="88">
        <v>193497.09</v>
      </c>
      <c r="J542" s="88">
        <v>177116.01</v>
      </c>
      <c r="K542" s="88">
        <v>196092.71</v>
      </c>
      <c r="L542" s="88">
        <v>189767.13</v>
      </c>
      <c r="M542" s="88">
        <v>196092.71</v>
      </c>
      <c r="N542" s="88">
        <v>189767.13</v>
      </c>
    </row>
    <row r="543" spans="1:14" ht="13.5" thickBot="1" x14ac:dyDescent="0.25">
      <c r="A543" s="288"/>
      <c r="B543" s="214" t="s">
        <v>61</v>
      </c>
      <c r="C543" s="88">
        <v>33609.870000000003</v>
      </c>
      <c r="D543" s="88">
        <v>34062.550000000003</v>
      </c>
      <c r="E543" s="88">
        <v>32963.760000000002</v>
      </c>
      <c r="F543" s="88">
        <v>34062.550000000003</v>
      </c>
      <c r="G543" s="88">
        <v>32963.760000000002</v>
      </c>
      <c r="H543" s="88">
        <v>34838.660000000003</v>
      </c>
      <c r="I543" s="88">
        <v>34838.660000000003</v>
      </c>
      <c r="J543" s="88">
        <v>31535.32</v>
      </c>
      <c r="K543" s="88">
        <v>34914.11</v>
      </c>
      <c r="L543" s="88">
        <v>33787.839999999997</v>
      </c>
      <c r="M543" s="88">
        <v>34914.11</v>
      </c>
      <c r="N543" s="88">
        <v>33787.839999999997</v>
      </c>
    </row>
    <row r="544" spans="1:14" ht="13.5" thickBot="1" x14ac:dyDescent="0.25">
      <c r="A544" s="288"/>
      <c r="B544" s="214" t="s">
        <v>62</v>
      </c>
      <c r="C544" s="88">
        <v>0</v>
      </c>
      <c r="D544" s="88">
        <v>0</v>
      </c>
      <c r="E544" s="88">
        <v>30304.1</v>
      </c>
      <c r="F544" s="88">
        <v>0</v>
      </c>
      <c r="G544" s="88">
        <v>0</v>
      </c>
      <c r="H544" s="88">
        <v>0</v>
      </c>
      <c r="I544" s="88">
        <v>0</v>
      </c>
      <c r="J544" s="88">
        <v>0</v>
      </c>
      <c r="K544" s="88">
        <v>0</v>
      </c>
      <c r="L544" s="88">
        <v>0</v>
      </c>
      <c r="M544" s="88">
        <v>0</v>
      </c>
      <c r="N544" s="88">
        <v>0</v>
      </c>
    </row>
    <row r="545" spans="1:14" ht="13.5" thickBot="1" x14ac:dyDescent="0.25">
      <c r="A545" s="288"/>
      <c r="B545" s="214" t="s">
        <v>64</v>
      </c>
      <c r="C545" s="88">
        <v>31944.45</v>
      </c>
      <c r="D545" s="88">
        <v>31944.45</v>
      </c>
      <c r="E545" s="88">
        <v>31944.45</v>
      </c>
      <c r="F545" s="88">
        <v>31944.45</v>
      </c>
      <c r="G545" s="88">
        <v>31944.45</v>
      </c>
      <c r="H545" s="88">
        <v>31944.45</v>
      </c>
      <c r="I545" s="88">
        <v>31944.45</v>
      </c>
      <c r="J545" s="88">
        <v>31944.45</v>
      </c>
      <c r="K545" s="88">
        <v>31944.45</v>
      </c>
      <c r="L545" s="88">
        <v>31944.45</v>
      </c>
      <c r="M545" s="88">
        <v>31944.45</v>
      </c>
      <c r="N545" s="88">
        <v>31944.45</v>
      </c>
    </row>
    <row r="546" spans="1:14" ht="13.5" thickBot="1" x14ac:dyDescent="0.25">
      <c r="A546" s="289"/>
      <c r="B546" s="215" t="s">
        <v>16</v>
      </c>
      <c r="C546" s="89">
        <v>4835044.91</v>
      </c>
      <c r="D546" s="89">
        <v>4867989.0199999996</v>
      </c>
      <c r="E546" s="89">
        <v>4765273.3099999996</v>
      </c>
      <c r="F546" s="89">
        <v>4888761.8499999996</v>
      </c>
      <c r="G546" s="89">
        <v>4732090.32</v>
      </c>
      <c r="H546" s="89">
        <v>4903801.62</v>
      </c>
      <c r="I546" s="89">
        <v>4903801.62</v>
      </c>
      <c r="J546" s="89">
        <v>4493225.55</v>
      </c>
      <c r="K546" s="89">
        <v>4971219.9000000004</v>
      </c>
      <c r="L546" s="89">
        <v>4811888.4400000004</v>
      </c>
      <c r="M546" s="89">
        <v>4971219.9000000004</v>
      </c>
      <c r="N546" s="89">
        <v>4811888.4400000004</v>
      </c>
    </row>
    <row r="547" spans="1:14" ht="13.5" thickBot="1" x14ac:dyDescent="0.25">
      <c r="A547" s="287" t="s">
        <v>30</v>
      </c>
      <c r="B547" s="214" t="s">
        <v>54</v>
      </c>
      <c r="C547" s="88">
        <v>680812.21</v>
      </c>
      <c r="D547" s="88">
        <v>677418.7</v>
      </c>
      <c r="E547" s="88">
        <v>663593.87</v>
      </c>
      <c r="F547" s="88">
        <v>685713.68</v>
      </c>
      <c r="G547" s="88">
        <v>663593.87</v>
      </c>
      <c r="H547" s="88">
        <v>686002.58</v>
      </c>
      <c r="I547" s="88">
        <v>686002.58</v>
      </c>
      <c r="J547" s="88">
        <v>627158.61</v>
      </c>
      <c r="K547" s="88">
        <v>694354.2</v>
      </c>
      <c r="L547" s="88">
        <v>671955.65</v>
      </c>
      <c r="M547" s="88">
        <v>694354.2</v>
      </c>
      <c r="N547" s="88">
        <v>671955.65</v>
      </c>
    </row>
    <row r="548" spans="1:14" ht="13.5" thickBot="1" x14ac:dyDescent="0.25">
      <c r="A548" s="288"/>
      <c r="B548" s="214" t="s">
        <v>55</v>
      </c>
      <c r="C548" s="88">
        <v>72969.73</v>
      </c>
      <c r="D548" s="88">
        <v>72969.73</v>
      </c>
      <c r="E548" s="88">
        <v>70615.87</v>
      </c>
      <c r="F548" s="88">
        <v>72969.73</v>
      </c>
      <c r="G548" s="88">
        <v>70615.87</v>
      </c>
      <c r="H548" s="88">
        <v>73033.279999999999</v>
      </c>
      <c r="I548" s="88">
        <v>73033.279999999999</v>
      </c>
      <c r="J548" s="88">
        <v>67555.839999999997</v>
      </c>
      <c r="K548" s="88">
        <v>74793.97</v>
      </c>
      <c r="L548" s="88">
        <v>72381.259999999995</v>
      </c>
      <c r="M548" s="88">
        <v>74793.97</v>
      </c>
      <c r="N548" s="88">
        <v>72381.259999999995</v>
      </c>
    </row>
    <row r="549" spans="1:14" ht="13.5" thickBot="1" x14ac:dyDescent="0.25">
      <c r="A549" s="288"/>
      <c r="B549" s="214" t="s">
        <v>56</v>
      </c>
      <c r="C549" s="88">
        <v>24305.01</v>
      </c>
      <c r="D549" s="88">
        <v>24183.85</v>
      </c>
      <c r="E549" s="88">
        <v>23690.31</v>
      </c>
      <c r="F549" s="88">
        <v>24479.98</v>
      </c>
      <c r="G549" s="88">
        <v>23690.31</v>
      </c>
      <c r="H549" s="88">
        <v>24490.29</v>
      </c>
      <c r="I549" s="88">
        <v>24490.29</v>
      </c>
      <c r="J549" s="88">
        <v>22389.56</v>
      </c>
      <c r="K549" s="88">
        <v>24788.44</v>
      </c>
      <c r="L549" s="88">
        <v>23988.82</v>
      </c>
      <c r="M549" s="88">
        <v>24788.44</v>
      </c>
      <c r="N549" s="88">
        <v>23988.82</v>
      </c>
    </row>
    <row r="550" spans="1:14" ht="13.5" thickBot="1" x14ac:dyDescent="0.25">
      <c r="A550" s="288"/>
      <c r="B550" s="214" t="s">
        <v>57</v>
      </c>
      <c r="C550" s="88">
        <v>82207.31</v>
      </c>
      <c r="D550" s="88">
        <v>82844.240000000005</v>
      </c>
      <c r="E550" s="88">
        <v>85124.96</v>
      </c>
      <c r="F550" s="88">
        <v>82385.259999999995</v>
      </c>
      <c r="G550" s="88">
        <v>79727.66</v>
      </c>
      <c r="H550" s="88">
        <v>82418.740000000005</v>
      </c>
      <c r="I550" s="88">
        <v>82418.740000000005</v>
      </c>
      <c r="J550" s="88">
        <v>75510.5</v>
      </c>
      <c r="K550" s="88">
        <v>83600.91</v>
      </c>
      <c r="L550" s="88">
        <v>80904.100000000006</v>
      </c>
      <c r="M550" s="88">
        <v>83600.91</v>
      </c>
      <c r="N550" s="88">
        <v>80904.100000000006</v>
      </c>
    </row>
    <row r="551" spans="1:14" ht="13.5" thickBot="1" x14ac:dyDescent="0.25">
      <c r="A551" s="288"/>
      <c r="B551" s="214" t="s">
        <v>58</v>
      </c>
      <c r="C551" s="88">
        <v>173.47</v>
      </c>
      <c r="D551" s="88">
        <v>167.03</v>
      </c>
      <c r="E551" s="88">
        <v>161.65</v>
      </c>
      <c r="F551" s="88">
        <v>167.03</v>
      </c>
      <c r="G551" s="88">
        <v>161.65</v>
      </c>
      <c r="H551" s="88">
        <v>167.03</v>
      </c>
      <c r="I551" s="88">
        <v>167.03</v>
      </c>
      <c r="J551" s="88">
        <v>154.63999999999999</v>
      </c>
      <c r="K551" s="88">
        <v>171.2</v>
      </c>
      <c r="L551" s="88">
        <v>165.68</v>
      </c>
      <c r="M551" s="88">
        <v>171.2</v>
      </c>
      <c r="N551" s="88">
        <v>165.68</v>
      </c>
    </row>
    <row r="552" spans="1:14" ht="13.5" thickBot="1" x14ac:dyDescent="0.25">
      <c r="A552" s="288"/>
      <c r="B552" s="214" t="s">
        <v>59</v>
      </c>
      <c r="C552" s="88">
        <v>10212.200000000001</v>
      </c>
      <c r="D552" s="88">
        <v>10161.290000000001</v>
      </c>
      <c r="E552" s="88">
        <v>9953.92</v>
      </c>
      <c r="F552" s="88">
        <v>10285.709999999999</v>
      </c>
      <c r="G552" s="88">
        <v>9953.92</v>
      </c>
      <c r="H552" s="88">
        <v>10290.049999999999</v>
      </c>
      <c r="I552" s="88">
        <v>10290.049999999999</v>
      </c>
      <c r="J552" s="88">
        <v>9407.3799999999992</v>
      </c>
      <c r="K552" s="88">
        <v>10415.32</v>
      </c>
      <c r="L552" s="88">
        <v>10079.34</v>
      </c>
      <c r="M552" s="88">
        <v>10415.32</v>
      </c>
      <c r="N552" s="88">
        <v>10079.34</v>
      </c>
    </row>
    <row r="553" spans="1:14" ht="13.5" thickBot="1" x14ac:dyDescent="0.25">
      <c r="A553" s="288"/>
      <c r="B553" s="214" t="s">
        <v>60</v>
      </c>
      <c r="C553" s="88">
        <v>37444.660000000003</v>
      </c>
      <c r="D553" s="88">
        <v>37258.03</v>
      </c>
      <c r="E553" s="88">
        <v>36497.65</v>
      </c>
      <c r="F553" s="88">
        <v>37714.230000000003</v>
      </c>
      <c r="G553" s="88">
        <v>36497.65</v>
      </c>
      <c r="H553" s="88">
        <v>37730.11</v>
      </c>
      <c r="I553" s="88">
        <v>37730.11</v>
      </c>
      <c r="J553" s="88">
        <v>34493.730000000003</v>
      </c>
      <c r="K553" s="88">
        <v>38189.46</v>
      </c>
      <c r="L553" s="88">
        <v>36957.550000000003</v>
      </c>
      <c r="M553" s="88">
        <v>38189.46</v>
      </c>
      <c r="N553" s="88">
        <v>36957.550000000003</v>
      </c>
    </row>
    <row r="554" spans="1:14" ht="13.5" thickBot="1" x14ac:dyDescent="0.25">
      <c r="A554" s="288"/>
      <c r="B554" s="214" t="s">
        <v>61</v>
      </c>
      <c r="C554" s="88">
        <v>0</v>
      </c>
      <c r="D554" s="88">
        <v>10177.48</v>
      </c>
      <c r="E554" s="88">
        <v>0</v>
      </c>
      <c r="F554" s="88">
        <v>0</v>
      </c>
      <c r="G554" s="88">
        <v>0</v>
      </c>
      <c r="H554" s="88">
        <v>0</v>
      </c>
      <c r="I554" s="88">
        <v>0</v>
      </c>
      <c r="J554" s="88">
        <v>0</v>
      </c>
      <c r="K554" s="88">
        <v>0</v>
      </c>
      <c r="L554" s="88">
        <v>0</v>
      </c>
      <c r="M554" s="88">
        <v>0</v>
      </c>
      <c r="N554" s="88">
        <v>0</v>
      </c>
    </row>
    <row r="555" spans="1:14" ht="13.5" thickBot="1" x14ac:dyDescent="0.25">
      <c r="A555" s="288"/>
      <c r="B555" s="214" t="s">
        <v>62</v>
      </c>
      <c r="C555" s="88">
        <v>0</v>
      </c>
      <c r="D555" s="88">
        <v>0</v>
      </c>
      <c r="E555" s="88">
        <v>52051.12</v>
      </c>
      <c r="F555" s="88">
        <v>0</v>
      </c>
      <c r="G555" s="88">
        <v>0</v>
      </c>
      <c r="H555" s="88">
        <v>0</v>
      </c>
      <c r="I555" s="88">
        <v>0</v>
      </c>
      <c r="J555" s="88">
        <v>0</v>
      </c>
      <c r="K555" s="88">
        <v>0</v>
      </c>
      <c r="L555" s="88">
        <v>0</v>
      </c>
      <c r="M555" s="88">
        <v>0</v>
      </c>
      <c r="N555" s="88">
        <v>0</v>
      </c>
    </row>
    <row r="556" spans="1:14" ht="13.5" thickBot="1" x14ac:dyDescent="0.25">
      <c r="A556" s="289"/>
      <c r="B556" s="215" t="s">
        <v>16</v>
      </c>
      <c r="C556" s="89">
        <v>908124.59</v>
      </c>
      <c r="D556" s="89">
        <v>915180.35</v>
      </c>
      <c r="E556" s="89">
        <v>941689.35</v>
      </c>
      <c r="F556" s="89">
        <v>913715.62</v>
      </c>
      <c r="G556" s="89">
        <v>884240.93</v>
      </c>
      <c r="H556" s="89">
        <v>914132.08</v>
      </c>
      <c r="I556" s="89">
        <v>914132.08</v>
      </c>
      <c r="J556" s="89">
        <v>836670.26</v>
      </c>
      <c r="K556" s="89">
        <v>926313.5</v>
      </c>
      <c r="L556" s="89">
        <v>896432.4</v>
      </c>
      <c r="M556" s="89">
        <v>926313.5</v>
      </c>
      <c r="N556" s="89">
        <v>896432.4</v>
      </c>
    </row>
    <row r="557" spans="1:14" ht="13.5" thickBot="1" x14ac:dyDescent="0.25">
      <c r="A557" s="287" t="s">
        <v>44</v>
      </c>
      <c r="B557" s="214" t="s">
        <v>54</v>
      </c>
      <c r="C557" s="88">
        <v>105449.13</v>
      </c>
      <c r="D557" s="88">
        <v>108206.39999999999</v>
      </c>
      <c r="E557" s="88">
        <v>106857.87</v>
      </c>
      <c r="F557" s="88">
        <v>110419.8</v>
      </c>
      <c r="G557" s="88">
        <v>106857.87</v>
      </c>
      <c r="H557" s="88">
        <v>110419.8</v>
      </c>
      <c r="I557" s="88">
        <v>110419.8</v>
      </c>
      <c r="J557" s="88">
        <v>100178.19</v>
      </c>
      <c r="K557" s="88">
        <v>110911.56</v>
      </c>
      <c r="L557" s="88">
        <v>107333.75999999999</v>
      </c>
      <c r="M557" s="88">
        <v>110911.56</v>
      </c>
      <c r="N557" s="88">
        <v>107333.75999999999</v>
      </c>
    </row>
    <row r="558" spans="1:14" ht="13.5" thickBot="1" x14ac:dyDescent="0.25">
      <c r="A558" s="288"/>
      <c r="B558" s="214" t="s">
        <v>56</v>
      </c>
      <c r="C558" s="88">
        <v>3764.53</v>
      </c>
      <c r="D558" s="88">
        <v>3862.96</v>
      </c>
      <c r="E558" s="88">
        <v>3814.82</v>
      </c>
      <c r="F558" s="88">
        <v>3941.99</v>
      </c>
      <c r="G558" s="88">
        <v>3814.82</v>
      </c>
      <c r="H558" s="88">
        <v>3941.99</v>
      </c>
      <c r="I558" s="88">
        <v>3941.99</v>
      </c>
      <c r="J558" s="88">
        <v>3576.35</v>
      </c>
      <c r="K558" s="88">
        <v>3959.55</v>
      </c>
      <c r="L558" s="88">
        <v>3831.82</v>
      </c>
      <c r="M558" s="88">
        <v>3959.55</v>
      </c>
      <c r="N558" s="88">
        <v>3831.82</v>
      </c>
    </row>
    <row r="559" spans="1:14" ht="13.5" thickBot="1" x14ac:dyDescent="0.25">
      <c r="A559" s="288"/>
      <c r="B559" s="214" t="s">
        <v>57</v>
      </c>
      <c r="C559" s="88">
        <v>10052.49</v>
      </c>
      <c r="D559" s="88">
        <v>10334.1</v>
      </c>
      <c r="E559" s="88">
        <v>10685.39</v>
      </c>
      <c r="F559" s="88">
        <v>10545.25</v>
      </c>
      <c r="G559" s="88">
        <v>10205.07</v>
      </c>
      <c r="H559" s="88">
        <v>10545.25</v>
      </c>
      <c r="I559" s="88">
        <v>10545.25</v>
      </c>
      <c r="J559" s="88">
        <v>9567.3700000000008</v>
      </c>
      <c r="K559" s="88">
        <v>10592.46</v>
      </c>
      <c r="L559" s="88">
        <v>10250.77</v>
      </c>
      <c r="M559" s="88">
        <v>10592.46</v>
      </c>
      <c r="N559" s="88">
        <v>10250.77</v>
      </c>
    </row>
    <row r="560" spans="1:14" ht="13.5" thickBot="1" x14ac:dyDescent="0.25">
      <c r="A560" s="288"/>
      <c r="B560" s="214" t="s">
        <v>58</v>
      </c>
      <c r="C560" s="88">
        <v>0</v>
      </c>
      <c r="D560" s="88">
        <v>5.92</v>
      </c>
      <c r="E560" s="88">
        <v>5.72</v>
      </c>
      <c r="F560" s="88">
        <v>5.92</v>
      </c>
      <c r="G560" s="88">
        <v>5.72</v>
      </c>
      <c r="H560" s="88">
        <v>5.92</v>
      </c>
      <c r="I560" s="88">
        <v>5.92</v>
      </c>
      <c r="J560" s="88">
        <v>5.48</v>
      </c>
      <c r="K560" s="88">
        <v>6.07</v>
      </c>
      <c r="L560" s="88">
        <v>5.87</v>
      </c>
      <c r="M560" s="88">
        <v>6.07</v>
      </c>
      <c r="N560" s="88">
        <v>5.87</v>
      </c>
    </row>
    <row r="561" spans="1:14" ht="13.5" thickBot="1" x14ac:dyDescent="0.25">
      <c r="A561" s="288"/>
      <c r="B561" s="214" t="s">
        <v>59</v>
      </c>
      <c r="C561" s="88">
        <v>1581.75</v>
      </c>
      <c r="D561" s="88">
        <v>1623.1</v>
      </c>
      <c r="E561" s="88">
        <v>1602.88</v>
      </c>
      <c r="F561" s="88">
        <v>1656.29</v>
      </c>
      <c r="G561" s="88">
        <v>1602.88</v>
      </c>
      <c r="H561" s="88">
        <v>1656.29</v>
      </c>
      <c r="I561" s="88">
        <v>1656.29</v>
      </c>
      <c r="J561" s="88">
        <v>1502.67</v>
      </c>
      <c r="K561" s="88">
        <v>1663.67</v>
      </c>
      <c r="L561" s="88">
        <v>1610.02</v>
      </c>
      <c r="M561" s="88">
        <v>1663.67</v>
      </c>
      <c r="N561" s="88">
        <v>1610.02</v>
      </c>
    </row>
    <row r="562" spans="1:14" ht="13.5" thickBot="1" x14ac:dyDescent="0.25">
      <c r="A562" s="288"/>
      <c r="B562" s="214" t="s">
        <v>60</v>
      </c>
      <c r="C562" s="88">
        <v>5799.71</v>
      </c>
      <c r="D562" s="88">
        <v>5951.36</v>
      </c>
      <c r="E562" s="88">
        <v>5877.19</v>
      </c>
      <c r="F562" s="88">
        <v>6073.09</v>
      </c>
      <c r="G562" s="88">
        <v>5877.19</v>
      </c>
      <c r="H562" s="88">
        <v>6073.09</v>
      </c>
      <c r="I562" s="88">
        <v>6073.09</v>
      </c>
      <c r="J562" s="88">
        <v>5509.81</v>
      </c>
      <c r="K562" s="88">
        <v>6100.14</v>
      </c>
      <c r="L562" s="88">
        <v>5903.36</v>
      </c>
      <c r="M562" s="88">
        <v>6100.14</v>
      </c>
      <c r="N562" s="88">
        <v>5903.36</v>
      </c>
    </row>
    <row r="563" spans="1:14" ht="13.5" thickBot="1" x14ac:dyDescent="0.25">
      <c r="A563" s="288"/>
      <c r="B563" s="214" t="s">
        <v>53</v>
      </c>
      <c r="C563" s="88">
        <v>5000</v>
      </c>
      <c r="D563" s="88">
        <v>5000</v>
      </c>
      <c r="E563" s="88">
        <v>5000</v>
      </c>
      <c r="F563" s="88">
        <v>5000</v>
      </c>
      <c r="G563" s="88">
        <v>5000</v>
      </c>
      <c r="H563" s="88">
        <v>5000</v>
      </c>
      <c r="I563" s="88">
        <v>0</v>
      </c>
      <c r="J563" s="88">
        <v>0</v>
      </c>
      <c r="K563" s="88">
        <v>0</v>
      </c>
      <c r="L563" s="88">
        <v>0</v>
      </c>
      <c r="M563" s="88">
        <v>0</v>
      </c>
      <c r="N563" s="88">
        <v>0</v>
      </c>
    </row>
    <row r="564" spans="1:14" ht="13.5" thickBot="1" x14ac:dyDescent="0.25">
      <c r="A564" s="288"/>
      <c r="B564" s="214" t="s">
        <v>61</v>
      </c>
      <c r="C564" s="88">
        <v>366.48</v>
      </c>
      <c r="D564" s="88">
        <v>567.67999999999995</v>
      </c>
      <c r="E564" s="88">
        <v>558.24</v>
      </c>
      <c r="F564" s="88">
        <v>576.84</v>
      </c>
      <c r="G564" s="88">
        <v>558.24</v>
      </c>
      <c r="H564" s="88">
        <v>576.84</v>
      </c>
      <c r="I564" s="88">
        <v>576.84</v>
      </c>
      <c r="J564" s="88">
        <v>525.55999999999995</v>
      </c>
      <c r="K564" s="88">
        <v>581.87</v>
      </c>
      <c r="L564" s="88">
        <v>563.1</v>
      </c>
      <c r="M564" s="88">
        <v>581.87</v>
      </c>
      <c r="N564" s="88">
        <v>563.1</v>
      </c>
    </row>
    <row r="565" spans="1:14" ht="13.5" thickBot="1" x14ac:dyDescent="0.25">
      <c r="A565" s="288"/>
      <c r="B565" s="214" t="s">
        <v>62</v>
      </c>
      <c r="C565" s="88">
        <v>0</v>
      </c>
      <c r="D565" s="88">
        <v>0</v>
      </c>
      <c r="E565" s="88">
        <v>5056</v>
      </c>
      <c r="F565" s="88">
        <v>0</v>
      </c>
      <c r="G565" s="88">
        <v>0</v>
      </c>
      <c r="H565" s="88">
        <v>0</v>
      </c>
      <c r="I565" s="88">
        <v>0</v>
      </c>
      <c r="J565" s="88">
        <v>0</v>
      </c>
      <c r="K565" s="88">
        <v>0</v>
      </c>
      <c r="L565" s="88">
        <v>0</v>
      </c>
      <c r="M565" s="88">
        <v>0</v>
      </c>
      <c r="N565" s="88">
        <v>0</v>
      </c>
    </row>
    <row r="566" spans="1:14" ht="13.5" thickBot="1" x14ac:dyDescent="0.25">
      <c r="A566" s="289"/>
      <c r="B566" s="215" t="s">
        <v>16</v>
      </c>
      <c r="C566" s="89">
        <v>132014.09</v>
      </c>
      <c r="D566" s="89">
        <v>135551.51999999999</v>
      </c>
      <c r="E566" s="89">
        <v>139458.10999999999</v>
      </c>
      <c r="F566" s="89">
        <v>138219.18</v>
      </c>
      <c r="G566" s="89">
        <v>133921.79</v>
      </c>
      <c r="H566" s="89">
        <v>138219.18</v>
      </c>
      <c r="I566" s="89">
        <v>133219.18</v>
      </c>
      <c r="J566" s="89">
        <v>120865.43</v>
      </c>
      <c r="K566" s="89">
        <v>133815.32</v>
      </c>
      <c r="L566" s="89">
        <v>129498.7</v>
      </c>
      <c r="M566" s="89">
        <v>133815.32</v>
      </c>
      <c r="N566" s="89">
        <v>129498.7</v>
      </c>
    </row>
    <row r="567" spans="1:14" ht="13.5" thickBot="1" x14ac:dyDescent="0.25">
      <c r="A567" s="287" t="s">
        <v>45</v>
      </c>
      <c r="B567" s="214" t="s">
        <v>54</v>
      </c>
      <c r="C567" s="88">
        <v>59146.879999999997</v>
      </c>
      <c r="D567" s="88">
        <v>59146.879999999997</v>
      </c>
      <c r="E567" s="88">
        <v>58307.13</v>
      </c>
      <c r="F567" s="88">
        <v>61750.11</v>
      </c>
      <c r="G567" s="88">
        <v>58307.13</v>
      </c>
      <c r="H567" s="88">
        <v>61750.11</v>
      </c>
      <c r="I567" s="88">
        <v>61750.11</v>
      </c>
      <c r="J567" s="88">
        <v>51421.15</v>
      </c>
      <c r="K567" s="88">
        <v>61750.11</v>
      </c>
      <c r="L567" s="88">
        <v>38449.620000000003</v>
      </c>
      <c r="M567" s="88">
        <v>41230.69</v>
      </c>
      <c r="N567" s="88">
        <v>38449.620000000003</v>
      </c>
    </row>
    <row r="568" spans="1:14" ht="13.5" thickBot="1" x14ac:dyDescent="0.25">
      <c r="A568" s="288"/>
      <c r="B568" s="214" t="s">
        <v>56</v>
      </c>
      <c r="C568" s="88">
        <v>3717.42</v>
      </c>
      <c r="D568" s="88">
        <v>3717.42</v>
      </c>
      <c r="E568" s="88">
        <v>3687.44</v>
      </c>
      <c r="F568" s="88">
        <v>3810.35</v>
      </c>
      <c r="G568" s="88">
        <v>3687.44</v>
      </c>
      <c r="H568" s="88">
        <v>3810.35</v>
      </c>
      <c r="I568" s="88">
        <v>3810.35</v>
      </c>
      <c r="J568" s="88">
        <v>3441.61</v>
      </c>
      <c r="K568" s="88">
        <v>3810.35</v>
      </c>
      <c r="L568" s="88">
        <v>2978.53</v>
      </c>
      <c r="M568" s="88">
        <v>3077.81</v>
      </c>
      <c r="N568" s="88">
        <v>2978.53</v>
      </c>
    </row>
    <row r="569" spans="1:14" ht="13.5" thickBot="1" x14ac:dyDescent="0.25">
      <c r="A569" s="288"/>
      <c r="B569" s="214" t="s">
        <v>57</v>
      </c>
      <c r="C569" s="88">
        <v>9901.9699999999993</v>
      </c>
      <c r="D569" s="88">
        <v>9901.9699999999993</v>
      </c>
      <c r="E569" s="88">
        <v>12730.06</v>
      </c>
      <c r="F569" s="88">
        <v>10149.52</v>
      </c>
      <c r="G569" s="88">
        <v>9822.11</v>
      </c>
      <c r="H569" s="88">
        <v>10149.52</v>
      </c>
      <c r="I569" s="88">
        <v>10149.52</v>
      </c>
      <c r="J569" s="88">
        <v>9167.31</v>
      </c>
      <c r="K569" s="88">
        <v>10149.52</v>
      </c>
      <c r="L569" s="88">
        <v>7617.93</v>
      </c>
      <c r="M569" s="88">
        <v>7871.86</v>
      </c>
      <c r="N569" s="88">
        <v>7617.93</v>
      </c>
    </row>
    <row r="570" spans="1:14" ht="13.5" thickBot="1" x14ac:dyDescent="0.25">
      <c r="A570" s="288"/>
      <c r="B570" s="214" t="s">
        <v>59</v>
      </c>
      <c r="C570" s="88">
        <v>1561.93</v>
      </c>
      <c r="D570" s="88">
        <v>1561.93</v>
      </c>
      <c r="E570" s="88">
        <v>1549.35</v>
      </c>
      <c r="F570" s="88">
        <v>1600.99</v>
      </c>
      <c r="G570" s="88">
        <v>1549.35</v>
      </c>
      <c r="H570" s="88">
        <v>1600.99</v>
      </c>
      <c r="I570" s="88">
        <v>1600.99</v>
      </c>
      <c r="J570" s="88">
        <v>1446.06</v>
      </c>
      <c r="K570" s="88">
        <v>1600.99</v>
      </c>
      <c r="L570" s="88">
        <v>1251.49</v>
      </c>
      <c r="M570" s="88">
        <v>1293.2</v>
      </c>
      <c r="N570" s="88">
        <v>1251.49</v>
      </c>
    </row>
    <row r="571" spans="1:14" ht="13.5" thickBot="1" x14ac:dyDescent="0.25">
      <c r="A571" s="288"/>
      <c r="B571" s="214" t="s">
        <v>60</v>
      </c>
      <c r="C571" s="88">
        <v>5727.11</v>
      </c>
      <c r="D571" s="88">
        <v>5727.11</v>
      </c>
      <c r="E571" s="88">
        <v>5680.93</v>
      </c>
      <c r="F571" s="88">
        <v>5870.3</v>
      </c>
      <c r="G571" s="88">
        <v>5680.93</v>
      </c>
      <c r="H571" s="88">
        <v>5870.3</v>
      </c>
      <c r="I571" s="88">
        <v>5870.3</v>
      </c>
      <c r="J571" s="88">
        <v>5302.19</v>
      </c>
      <c r="K571" s="88">
        <v>5870.3</v>
      </c>
      <c r="L571" s="88">
        <v>4588.7700000000004</v>
      </c>
      <c r="M571" s="88">
        <v>4741.7299999999996</v>
      </c>
      <c r="N571" s="88">
        <v>4588.7700000000004</v>
      </c>
    </row>
    <row r="572" spans="1:14" ht="13.5" thickBot="1" x14ac:dyDescent="0.25">
      <c r="A572" s="288"/>
      <c r="B572" s="214" t="s">
        <v>53</v>
      </c>
      <c r="C572" s="88">
        <v>10000</v>
      </c>
      <c r="D572" s="88">
        <v>15000</v>
      </c>
      <c r="E572" s="88">
        <v>15000</v>
      </c>
      <c r="F572" s="88">
        <v>15000</v>
      </c>
      <c r="G572" s="88">
        <v>15000</v>
      </c>
      <c r="H572" s="88">
        <v>15000</v>
      </c>
      <c r="I572" s="88">
        <v>15000</v>
      </c>
      <c r="J572" s="88">
        <v>15000</v>
      </c>
      <c r="K572" s="88">
        <v>15000</v>
      </c>
      <c r="L572" s="88">
        <v>15000</v>
      </c>
      <c r="M572" s="88">
        <v>15000</v>
      </c>
      <c r="N572" s="88">
        <v>5000</v>
      </c>
    </row>
    <row r="573" spans="1:14" ht="13.5" thickBot="1" x14ac:dyDescent="0.25">
      <c r="A573" s="288"/>
      <c r="B573" s="214" t="s">
        <v>62</v>
      </c>
      <c r="C573" s="88">
        <v>0</v>
      </c>
      <c r="D573" s="88">
        <v>0</v>
      </c>
      <c r="E573" s="88">
        <v>26197.7</v>
      </c>
      <c r="F573" s="88">
        <v>0</v>
      </c>
      <c r="G573" s="88">
        <v>0</v>
      </c>
      <c r="H573" s="88">
        <v>0</v>
      </c>
      <c r="I573" s="88">
        <v>0</v>
      </c>
      <c r="J573" s="88">
        <v>0</v>
      </c>
      <c r="K573" s="88">
        <v>0</v>
      </c>
      <c r="L573" s="88">
        <v>0</v>
      </c>
      <c r="M573" s="88">
        <v>0</v>
      </c>
      <c r="N573" s="88">
        <v>0</v>
      </c>
    </row>
    <row r="574" spans="1:14" ht="13.5" thickBot="1" x14ac:dyDescent="0.25">
      <c r="A574" s="288"/>
      <c r="B574" s="214" t="s">
        <v>63</v>
      </c>
      <c r="C574" s="88">
        <v>-18490</v>
      </c>
      <c r="D574" s="88">
        <v>-23740</v>
      </c>
      <c r="E574" s="88">
        <v>-23740</v>
      </c>
      <c r="F574" s="88">
        <v>-80740</v>
      </c>
      <c r="G574" s="88">
        <v>-23740</v>
      </c>
      <c r="H574" s="88">
        <v>-99840</v>
      </c>
      <c r="I574" s="88">
        <v>-99840</v>
      </c>
      <c r="J574" s="88">
        <v>-99840</v>
      </c>
      <c r="K574" s="88">
        <v>-99840</v>
      </c>
      <c r="L574" s="88">
        <v>1904160</v>
      </c>
      <c r="M574" s="88">
        <v>-379840</v>
      </c>
      <c r="N574" s="88">
        <v>-379840</v>
      </c>
    </row>
    <row r="575" spans="1:14" ht="13.5" thickBot="1" x14ac:dyDescent="0.25">
      <c r="A575" s="289"/>
      <c r="B575" s="215" t="s">
        <v>16</v>
      </c>
      <c r="C575" s="89">
        <v>71565.31</v>
      </c>
      <c r="D575" s="89">
        <v>71315.31</v>
      </c>
      <c r="E575" s="89">
        <v>99412.61</v>
      </c>
      <c r="F575" s="89">
        <v>17441.27</v>
      </c>
      <c r="G575" s="89">
        <v>70306.960000000006</v>
      </c>
      <c r="H575" s="89">
        <v>-1658.73</v>
      </c>
      <c r="I575" s="89">
        <v>-1658.73</v>
      </c>
      <c r="J575" s="89">
        <v>-14061.68</v>
      </c>
      <c r="K575" s="89">
        <v>-1658.73</v>
      </c>
      <c r="L575" s="89">
        <v>1974046.34</v>
      </c>
      <c r="M575" s="89">
        <v>-306624.71000000002</v>
      </c>
      <c r="N575" s="89">
        <v>-319953.65999999997</v>
      </c>
    </row>
    <row r="576" spans="1:14" ht="13.5" thickBot="1" x14ac:dyDescent="0.25">
      <c r="A576" s="287" t="s">
        <v>46</v>
      </c>
      <c r="B576" s="214" t="s">
        <v>54</v>
      </c>
      <c r="C576" s="88">
        <v>366577.21</v>
      </c>
      <c r="D576" s="88">
        <v>304822.06</v>
      </c>
      <c r="E576" s="88">
        <v>299014.08</v>
      </c>
      <c r="F576" s="88">
        <v>310991.69</v>
      </c>
      <c r="G576" s="88">
        <v>300959.7</v>
      </c>
      <c r="H576" s="88">
        <v>310991.69</v>
      </c>
      <c r="I576" s="88">
        <v>310991.69</v>
      </c>
      <c r="J576" s="88">
        <v>284022.15000000002</v>
      </c>
      <c r="K576" s="88">
        <v>314453.09000000003</v>
      </c>
      <c r="L576" s="88">
        <v>297206.09999999998</v>
      </c>
      <c r="M576" s="88">
        <v>307112.96999999997</v>
      </c>
      <c r="N576" s="88">
        <v>297206.09999999998</v>
      </c>
    </row>
    <row r="577" spans="1:14" ht="13.5" thickBot="1" x14ac:dyDescent="0.25">
      <c r="A577" s="288"/>
      <c r="B577" s="214" t="s">
        <v>56</v>
      </c>
      <c r="C577" s="88">
        <v>13086.81</v>
      </c>
      <c r="D577" s="88">
        <v>10882.14</v>
      </c>
      <c r="E577" s="88">
        <v>10674.8</v>
      </c>
      <c r="F577" s="88">
        <v>11102.4</v>
      </c>
      <c r="G577" s="88">
        <v>10744.26</v>
      </c>
      <c r="H577" s="88">
        <v>11102.4</v>
      </c>
      <c r="I577" s="88">
        <v>11102.4</v>
      </c>
      <c r="J577" s="88">
        <v>10139.59</v>
      </c>
      <c r="K577" s="88">
        <v>11225.97</v>
      </c>
      <c r="L577" s="88">
        <v>10610.26</v>
      </c>
      <c r="M577" s="88">
        <v>10963.93</v>
      </c>
      <c r="N577" s="88">
        <v>10610.26</v>
      </c>
    </row>
    <row r="578" spans="1:14" ht="13.5" thickBot="1" x14ac:dyDescent="0.25">
      <c r="A578" s="288"/>
      <c r="B578" s="214" t="s">
        <v>57</v>
      </c>
      <c r="C578" s="88">
        <v>36591.67</v>
      </c>
      <c r="D578" s="88">
        <v>28964.68</v>
      </c>
      <c r="E578" s="88">
        <v>34919.14</v>
      </c>
      <c r="F578" s="88">
        <v>29550.78</v>
      </c>
      <c r="G578" s="88">
        <v>28597.53</v>
      </c>
      <c r="H578" s="88">
        <v>29550.78</v>
      </c>
      <c r="I578" s="88">
        <v>29550.78</v>
      </c>
      <c r="J578" s="88">
        <v>26988.2</v>
      </c>
      <c r="K578" s="88">
        <v>29879.78</v>
      </c>
      <c r="L578" s="88">
        <v>28240.77</v>
      </c>
      <c r="M578" s="88">
        <v>29182.12</v>
      </c>
      <c r="N578" s="88">
        <v>28240.77</v>
      </c>
    </row>
    <row r="579" spans="1:14" ht="13.5" thickBot="1" x14ac:dyDescent="0.25">
      <c r="A579" s="288"/>
      <c r="B579" s="214" t="s">
        <v>58</v>
      </c>
      <c r="C579" s="88">
        <v>20.49</v>
      </c>
      <c r="D579" s="88">
        <v>69.23</v>
      </c>
      <c r="E579" s="88">
        <v>66.989999999999995</v>
      </c>
      <c r="F579" s="88">
        <v>69.23</v>
      </c>
      <c r="G579" s="88">
        <v>66.989999999999995</v>
      </c>
      <c r="H579" s="88">
        <v>69.23</v>
      </c>
      <c r="I579" s="88">
        <v>69.23</v>
      </c>
      <c r="J579" s="88">
        <v>64.09</v>
      </c>
      <c r="K579" s="88">
        <v>70.959999999999994</v>
      </c>
      <c r="L579" s="88">
        <v>65.12</v>
      </c>
      <c r="M579" s="88">
        <v>67.290000000000006</v>
      </c>
      <c r="N579" s="88">
        <v>65.12</v>
      </c>
    </row>
    <row r="580" spans="1:14" ht="13.5" thickBot="1" x14ac:dyDescent="0.25">
      <c r="A580" s="288"/>
      <c r="B580" s="214" t="s">
        <v>59</v>
      </c>
      <c r="C580" s="88">
        <v>5498.66</v>
      </c>
      <c r="D580" s="88">
        <v>4572.33</v>
      </c>
      <c r="E580" s="88">
        <v>4485.22</v>
      </c>
      <c r="F580" s="88">
        <v>4664.88</v>
      </c>
      <c r="G580" s="88">
        <v>4514.3999999999996</v>
      </c>
      <c r="H580" s="88">
        <v>4664.88</v>
      </c>
      <c r="I580" s="88">
        <v>4664.88</v>
      </c>
      <c r="J580" s="88">
        <v>4260.34</v>
      </c>
      <c r="K580" s="88">
        <v>4716.8</v>
      </c>
      <c r="L580" s="88">
        <v>4458.1000000000004</v>
      </c>
      <c r="M580" s="88">
        <v>4606.7</v>
      </c>
      <c r="N580" s="88">
        <v>4458.1000000000004</v>
      </c>
    </row>
    <row r="581" spans="1:14" ht="13.5" thickBot="1" x14ac:dyDescent="0.25">
      <c r="A581" s="288"/>
      <c r="B581" s="214" t="s">
        <v>60</v>
      </c>
      <c r="C581" s="88">
        <v>20141.740000000002</v>
      </c>
      <c r="D581" s="88">
        <v>16765.2</v>
      </c>
      <c r="E581" s="88">
        <v>16445.78</v>
      </c>
      <c r="F581" s="88">
        <v>17104.54</v>
      </c>
      <c r="G581" s="88">
        <v>16552.79</v>
      </c>
      <c r="H581" s="88">
        <v>17104.54</v>
      </c>
      <c r="I581" s="88">
        <v>17104.54</v>
      </c>
      <c r="J581" s="88">
        <v>15621.23</v>
      </c>
      <c r="K581" s="88">
        <v>17294.919999999998</v>
      </c>
      <c r="L581" s="88">
        <v>16346.35</v>
      </c>
      <c r="M581" s="88">
        <v>16891.22</v>
      </c>
      <c r="N581" s="88">
        <v>16346.35</v>
      </c>
    </row>
    <row r="582" spans="1:14" ht="13.5" thickBot="1" x14ac:dyDescent="0.25">
      <c r="A582" s="288"/>
      <c r="B582" s="214" t="s">
        <v>53</v>
      </c>
      <c r="C582" s="88">
        <v>526908</v>
      </c>
      <c r="D582" s="88">
        <v>112828</v>
      </c>
      <c r="E582" s="88">
        <v>99828</v>
      </c>
      <c r="F582" s="88">
        <v>107828</v>
      </c>
      <c r="G582" s="88">
        <v>107828</v>
      </c>
      <c r="H582" s="88">
        <v>97828</v>
      </c>
      <c r="I582" s="88">
        <v>107828</v>
      </c>
      <c r="J582" s="88">
        <v>97828</v>
      </c>
      <c r="K582" s="88">
        <v>107828</v>
      </c>
      <c r="L582" s="88">
        <v>107828</v>
      </c>
      <c r="M582" s="88">
        <v>97828</v>
      </c>
      <c r="N582" s="88">
        <v>97828</v>
      </c>
    </row>
    <row r="583" spans="1:14" ht="13.5" thickBot="1" x14ac:dyDescent="0.25">
      <c r="A583" s="288"/>
      <c r="B583" s="214" t="s">
        <v>62</v>
      </c>
      <c r="C583" s="88">
        <v>0</v>
      </c>
      <c r="D583" s="88">
        <v>0</v>
      </c>
      <c r="E583" s="88">
        <v>68488.77</v>
      </c>
      <c r="F583" s="88">
        <v>0</v>
      </c>
      <c r="G583" s="88">
        <v>0</v>
      </c>
      <c r="H583" s="88">
        <v>0</v>
      </c>
      <c r="I583" s="88">
        <v>0</v>
      </c>
      <c r="J583" s="88">
        <v>0</v>
      </c>
      <c r="K583" s="88">
        <v>0</v>
      </c>
      <c r="L583" s="88">
        <v>0</v>
      </c>
      <c r="M583" s="88">
        <v>0</v>
      </c>
      <c r="N583" s="88">
        <v>0</v>
      </c>
    </row>
    <row r="584" spans="1:14" ht="13.5" thickBot="1" x14ac:dyDescent="0.25">
      <c r="A584" s="289"/>
      <c r="B584" s="215" t="s">
        <v>16</v>
      </c>
      <c r="C584" s="89">
        <v>968844.58</v>
      </c>
      <c r="D584" s="89">
        <v>478903.64</v>
      </c>
      <c r="E584" s="89">
        <v>533922.78</v>
      </c>
      <c r="F584" s="89">
        <v>481311.52</v>
      </c>
      <c r="G584" s="89">
        <v>469263.67</v>
      </c>
      <c r="H584" s="89">
        <v>471311.52</v>
      </c>
      <c r="I584" s="89">
        <v>481311.52</v>
      </c>
      <c r="J584" s="89">
        <v>438923.6</v>
      </c>
      <c r="K584" s="89">
        <v>485469.52</v>
      </c>
      <c r="L584" s="89">
        <v>464754.7</v>
      </c>
      <c r="M584" s="89">
        <v>466652.23</v>
      </c>
      <c r="N584" s="89">
        <v>454754.7</v>
      </c>
    </row>
    <row r="585" spans="1:14" ht="13.5" thickBot="1" x14ac:dyDescent="0.25">
      <c r="A585" s="290" t="s">
        <v>16</v>
      </c>
      <c r="B585" s="215" t="s">
        <v>54</v>
      </c>
      <c r="C585" s="89">
        <v>4903936.08</v>
      </c>
      <c r="D585" s="89">
        <v>4893118.59</v>
      </c>
      <c r="E585" s="89">
        <v>4768963.43</v>
      </c>
      <c r="F585" s="89">
        <v>4931438.8</v>
      </c>
      <c r="G585" s="89">
        <v>4770909.05</v>
      </c>
      <c r="H585" s="89">
        <v>4939863.5599999996</v>
      </c>
      <c r="I585" s="89">
        <v>4939863.5599999996</v>
      </c>
      <c r="J585" s="89">
        <v>4511375.78</v>
      </c>
      <c r="K585" s="89">
        <v>4999557.01</v>
      </c>
      <c r="L585" s="89">
        <v>4809869.0599999996</v>
      </c>
      <c r="M585" s="89">
        <v>4971697.47</v>
      </c>
      <c r="N585" s="89">
        <v>4809869.0599999996</v>
      </c>
    </row>
    <row r="586" spans="1:14" ht="13.5" thickBot="1" x14ac:dyDescent="0.25">
      <c r="A586" s="288"/>
      <c r="B586" s="215" t="s">
        <v>55</v>
      </c>
      <c r="C586" s="89">
        <v>575308.94999999995</v>
      </c>
      <c r="D586" s="89">
        <v>575152.02</v>
      </c>
      <c r="E586" s="89">
        <v>556598.72</v>
      </c>
      <c r="F586" s="89">
        <v>575152.02</v>
      </c>
      <c r="G586" s="89">
        <v>556598.72</v>
      </c>
      <c r="H586" s="89">
        <v>579181.59</v>
      </c>
      <c r="I586" s="89">
        <v>579181.59</v>
      </c>
      <c r="J586" s="89">
        <v>532479.43000000005</v>
      </c>
      <c r="K586" s="89">
        <v>589530.81000000006</v>
      </c>
      <c r="L586" s="89">
        <v>570513.68999999994</v>
      </c>
      <c r="M586" s="89">
        <v>589530.81000000006</v>
      </c>
      <c r="N586" s="89">
        <v>570513.68999999994</v>
      </c>
    </row>
    <row r="587" spans="1:14" ht="13.5" thickBot="1" x14ac:dyDescent="0.25">
      <c r="A587" s="288"/>
      <c r="B587" s="215" t="s">
        <v>56</v>
      </c>
      <c r="C587" s="89">
        <v>176676.41</v>
      </c>
      <c r="D587" s="89">
        <v>176290.19</v>
      </c>
      <c r="E587" s="89">
        <v>171857.88</v>
      </c>
      <c r="F587" s="89">
        <v>177658.23999999999</v>
      </c>
      <c r="G587" s="89">
        <v>171927.34</v>
      </c>
      <c r="H587" s="89">
        <v>177959</v>
      </c>
      <c r="I587" s="89">
        <v>177959</v>
      </c>
      <c r="J587" s="89">
        <v>162661.98000000001</v>
      </c>
      <c r="K587" s="89">
        <v>180090.08</v>
      </c>
      <c r="L587" s="89">
        <v>173318.23</v>
      </c>
      <c r="M587" s="89">
        <v>179095.5</v>
      </c>
      <c r="N587" s="89">
        <v>173318.23</v>
      </c>
    </row>
    <row r="588" spans="1:14" ht="13.5" thickBot="1" x14ac:dyDescent="0.25">
      <c r="A588" s="288"/>
      <c r="B588" s="215" t="s">
        <v>57</v>
      </c>
      <c r="C588" s="89">
        <v>598679.81999999995</v>
      </c>
      <c r="D588" s="89">
        <v>594874.13</v>
      </c>
      <c r="E588" s="89">
        <v>596020.81000000006</v>
      </c>
      <c r="F588" s="89">
        <v>597302.61</v>
      </c>
      <c r="G588" s="89">
        <v>578034.74</v>
      </c>
      <c r="H588" s="89">
        <v>598637.89</v>
      </c>
      <c r="I588" s="89">
        <v>598637.89</v>
      </c>
      <c r="J588" s="89">
        <v>548091.17000000004</v>
      </c>
      <c r="K588" s="89">
        <v>606815.22</v>
      </c>
      <c r="L588" s="89">
        <v>584361.21</v>
      </c>
      <c r="M588" s="89">
        <v>603839.9</v>
      </c>
      <c r="N588" s="89">
        <v>584361.21</v>
      </c>
    </row>
    <row r="589" spans="1:14" ht="13.5" thickBot="1" x14ac:dyDescent="0.25">
      <c r="A589" s="288"/>
      <c r="B589" s="215" t="s">
        <v>58</v>
      </c>
      <c r="C589" s="89">
        <v>1120.32</v>
      </c>
      <c r="D589" s="89">
        <v>1276.1099999999999</v>
      </c>
      <c r="E589" s="89">
        <v>1234.95</v>
      </c>
      <c r="F589" s="89">
        <v>1276.1099999999999</v>
      </c>
      <c r="G589" s="89">
        <v>1234.95</v>
      </c>
      <c r="H589" s="89">
        <v>1276.1099999999999</v>
      </c>
      <c r="I589" s="89">
        <v>1276.1099999999999</v>
      </c>
      <c r="J589" s="89">
        <v>1181.44</v>
      </c>
      <c r="K589" s="89">
        <v>1308.02</v>
      </c>
      <c r="L589" s="89">
        <v>1262.26</v>
      </c>
      <c r="M589" s="89">
        <v>1304.3499999999999</v>
      </c>
      <c r="N589" s="89">
        <v>1262.26</v>
      </c>
    </row>
    <row r="590" spans="1:14" ht="13.5" thickBot="1" x14ac:dyDescent="0.25">
      <c r="A590" s="288"/>
      <c r="B590" s="215" t="s">
        <v>59</v>
      </c>
      <c r="C590" s="89">
        <v>74233.8</v>
      </c>
      <c r="D590" s="89">
        <v>74071.509999999995</v>
      </c>
      <c r="E590" s="89">
        <v>72209.240000000005</v>
      </c>
      <c r="F590" s="89">
        <v>74646.33</v>
      </c>
      <c r="G590" s="89">
        <v>72238.42</v>
      </c>
      <c r="H590" s="89">
        <v>74772.72</v>
      </c>
      <c r="I590" s="89">
        <v>74772.72</v>
      </c>
      <c r="J590" s="89">
        <v>68345.38</v>
      </c>
      <c r="K590" s="89">
        <v>75668.08</v>
      </c>
      <c r="L590" s="89">
        <v>72822.81</v>
      </c>
      <c r="M590" s="89">
        <v>75250.19</v>
      </c>
      <c r="N590" s="89">
        <v>72822.81</v>
      </c>
    </row>
    <row r="591" spans="1:14" ht="13.5" thickBot="1" x14ac:dyDescent="0.25">
      <c r="A591" s="288"/>
      <c r="B591" s="215" t="s">
        <v>60</v>
      </c>
      <c r="C591" s="89">
        <v>272190.52</v>
      </c>
      <c r="D591" s="89">
        <v>271595.53999999998</v>
      </c>
      <c r="E591" s="89">
        <v>264767.01</v>
      </c>
      <c r="F591" s="89">
        <v>273703.14</v>
      </c>
      <c r="G591" s="89">
        <v>264874.02</v>
      </c>
      <c r="H591" s="89">
        <v>274166.5</v>
      </c>
      <c r="I591" s="89">
        <v>274166.5</v>
      </c>
      <c r="J591" s="89">
        <v>250599.74</v>
      </c>
      <c r="K591" s="89">
        <v>277449.65999999997</v>
      </c>
      <c r="L591" s="89">
        <v>267016.84999999998</v>
      </c>
      <c r="M591" s="89">
        <v>275917.39</v>
      </c>
      <c r="N591" s="89">
        <v>267016.84999999998</v>
      </c>
    </row>
    <row r="592" spans="1:14" ht="13.5" thickBot="1" x14ac:dyDescent="0.25">
      <c r="A592" s="288"/>
      <c r="B592" s="215" t="s">
        <v>53</v>
      </c>
      <c r="C592" s="89">
        <v>525070.39</v>
      </c>
      <c r="D592" s="89">
        <v>115990.39</v>
      </c>
      <c r="E592" s="89">
        <v>103126.17</v>
      </c>
      <c r="F592" s="89">
        <v>110569.45</v>
      </c>
      <c r="G592" s="89">
        <v>111126.17</v>
      </c>
      <c r="H592" s="89">
        <v>100569.45</v>
      </c>
      <c r="I592" s="89">
        <v>105569.45</v>
      </c>
      <c r="J592" s="89">
        <v>97239.63</v>
      </c>
      <c r="K592" s="89">
        <v>105569.45</v>
      </c>
      <c r="L592" s="89">
        <v>106126.17</v>
      </c>
      <c r="M592" s="89">
        <v>95569.45</v>
      </c>
      <c r="N592" s="89">
        <v>86126.17</v>
      </c>
    </row>
    <row r="593" spans="1:27" ht="13.5" thickBot="1" x14ac:dyDescent="0.25">
      <c r="A593" s="288"/>
      <c r="B593" s="215" t="s">
        <v>61</v>
      </c>
      <c r="C593" s="89">
        <v>34835.089999999997</v>
      </c>
      <c r="D593" s="89">
        <v>45404.35</v>
      </c>
      <c r="E593" s="89">
        <v>34099.39</v>
      </c>
      <c r="F593" s="89">
        <v>35236.03</v>
      </c>
      <c r="G593" s="89">
        <v>34099.39</v>
      </c>
      <c r="H593" s="89">
        <v>36012.14</v>
      </c>
      <c r="I593" s="89">
        <v>36012.14</v>
      </c>
      <c r="J593" s="89">
        <v>32613.25</v>
      </c>
      <c r="K593" s="89">
        <v>36107.54</v>
      </c>
      <c r="L593" s="89">
        <v>34942.769999999997</v>
      </c>
      <c r="M593" s="89">
        <v>36107.54</v>
      </c>
      <c r="N593" s="89">
        <v>34942.769999999997</v>
      </c>
    </row>
    <row r="594" spans="1:27" ht="13.5" thickBot="1" x14ac:dyDescent="0.25">
      <c r="A594" s="288"/>
      <c r="B594" s="215" t="s">
        <v>62</v>
      </c>
      <c r="C594" s="89">
        <v>0</v>
      </c>
      <c r="D594" s="89">
        <v>0</v>
      </c>
      <c r="E594" s="89">
        <v>182097.69</v>
      </c>
      <c r="F594" s="89">
        <v>0</v>
      </c>
      <c r="G594" s="89">
        <v>0</v>
      </c>
      <c r="H594" s="89">
        <v>0</v>
      </c>
      <c r="I594" s="89">
        <v>0</v>
      </c>
      <c r="J594" s="89">
        <v>0</v>
      </c>
      <c r="K594" s="89">
        <v>0</v>
      </c>
      <c r="L594" s="89">
        <v>0</v>
      </c>
      <c r="M594" s="89">
        <v>0</v>
      </c>
      <c r="N594" s="89">
        <v>0</v>
      </c>
    </row>
    <row r="595" spans="1:27" ht="13.5" thickBot="1" x14ac:dyDescent="0.25">
      <c r="A595" s="288"/>
      <c r="B595" s="215" t="s">
        <v>63</v>
      </c>
      <c r="C595" s="89">
        <v>-18490</v>
      </c>
      <c r="D595" s="89">
        <v>-23740</v>
      </c>
      <c r="E595" s="89">
        <v>-23740</v>
      </c>
      <c r="F595" s="89">
        <v>-80740</v>
      </c>
      <c r="G595" s="89">
        <v>-23740</v>
      </c>
      <c r="H595" s="89">
        <v>-99840</v>
      </c>
      <c r="I595" s="89">
        <v>-99840</v>
      </c>
      <c r="J595" s="89">
        <v>-99840</v>
      </c>
      <c r="K595" s="89">
        <v>-99840</v>
      </c>
      <c r="L595" s="89">
        <v>1904160</v>
      </c>
      <c r="M595" s="89">
        <v>-379840</v>
      </c>
      <c r="N595" s="89">
        <v>-379840</v>
      </c>
    </row>
    <row r="596" spans="1:27" ht="13.5" thickBot="1" x14ac:dyDescent="0.25">
      <c r="A596" s="288"/>
      <c r="B596" s="215" t="s">
        <v>64</v>
      </c>
      <c r="C596" s="89">
        <v>92777.45</v>
      </c>
      <c r="D596" s="89">
        <v>92777.45</v>
      </c>
      <c r="E596" s="89">
        <v>80777.45</v>
      </c>
      <c r="F596" s="89">
        <v>80777.45</v>
      </c>
      <c r="G596" s="89">
        <v>80777.45</v>
      </c>
      <c r="H596" s="89">
        <v>68777.45</v>
      </c>
      <c r="I596" s="89">
        <v>105944.45</v>
      </c>
      <c r="J596" s="89">
        <v>105944.45</v>
      </c>
      <c r="K596" s="89">
        <v>101777.45</v>
      </c>
      <c r="L596" s="89">
        <v>101777.45</v>
      </c>
      <c r="M596" s="89">
        <v>101777.45</v>
      </c>
      <c r="N596" s="89">
        <v>78444.45</v>
      </c>
    </row>
    <row r="597" spans="1:27" ht="13.5" thickBot="1" x14ac:dyDescent="0.25">
      <c r="A597" s="289"/>
      <c r="B597" s="215" t="s">
        <v>16</v>
      </c>
      <c r="C597" s="89">
        <v>7236338.8300000001</v>
      </c>
      <c r="D597" s="89">
        <v>6816810.2800000003</v>
      </c>
      <c r="E597" s="89">
        <v>6808012.7400000002</v>
      </c>
      <c r="F597" s="89">
        <v>6777020.1799999997</v>
      </c>
      <c r="G597" s="89">
        <v>6618080.25</v>
      </c>
      <c r="H597" s="89">
        <v>6751376.4100000001</v>
      </c>
      <c r="I597" s="89">
        <v>6793543.4100000001</v>
      </c>
      <c r="J597" s="89">
        <v>6210692.25</v>
      </c>
      <c r="K597" s="89">
        <v>6874033.3200000003</v>
      </c>
      <c r="L597" s="89">
        <v>8626170.5</v>
      </c>
      <c r="M597" s="89">
        <v>6550250.0499999998</v>
      </c>
      <c r="N597" s="89">
        <v>6298837.5</v>
      </c>
    </row>
    <row r="598" spans="1:27" x14ac:dyDescent="0.2">
      <c r="A598" s="106"/>
      <c r="B598" s="107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</row>
    <row r="599" spans="1:27" x14ac:dyDescent="0.2">
      <c r="A599" s="106"/>
      <c r="B599" s="107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</row>
    <row r="600" spans="1:27" x14ac:dyDescent="0.2">
      <c r="A600" s="106"/>
      <c r="B600" s="107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</row>
    <row r="601" spans="1:27" x14ac:dyDescent="0.2">
      <c r="A601" s="106"/>
      <c r="B601" s="109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</row>
    <row r="602" spans="1:27" x14ac:dyDescent="0.2">
      <c r="A602" s="111" t="s">
        <v>174</v>
      </c>
      <c r="B602" s="107"/>
      <c r="C602" s="112" t="s">
        <v>4</v>
      </c>
      <c r="D602" s="113" t="s">
        <v>5</v>
      </c>
      <c r="E602" s="113" t="s">
        <v>6</v>
      </c>
      <c r="F602" s="113" t="s">
        <v>7</v>
      </c>
      <c r="G602" s="113" t="s">
        <v>8</v>
      </c>
      <c r="H602" s="113" t="s">
        <v>9</v>
      </c>
      <c r="I602" s="113" t="s">
        <v>10</v>
      </c>
      <c r="J602" s="113" t="s">
        <v>11</v>
      </c>
      <c r="K602" s="113" t="s">
        <v>12</v>
      </c>
      <c r="L602" s="113" t="s">
        <v>13</v>
      </c>
      <c r="M602" s="113" t="s">
        <v>14</v>
      </c>
      <c r="N602" s="113" t="s">
        <v>15</v>
      </c>
    </row>
    <row r="603" spans="1:27" x14ac:dyDescent="0.2">
      <c r="A603" s="114" t="s">
        <v>17</v>
      </c>
      <c r="B603" s="115" t="s">
        <v>83</v>
      </c>
      <c r="C603" s="116">
        <v>-2100</v>
      </c>
      <c r="D603" s="117">
        <v>-2100</v>
      </c>
      <c r="E603" s="117">
        <v>-2100</v>
      </c>
      <c r="F603" s="117">
        <v>-2100</v>
      </c>
      <c r="G603" s="117">
        <v>-2100</v>
      </c>
      <c r="H603" s="117">
        <v>-2100</v>
      </c>
      <c r="I603" s="117">
        <v>-2100</v>
      </c>
      <c r="J603" s="117">
        <v>-2100</v>
      </c>
      <c r="K603" s="117">
        <v>-2100</v>
      </c>
      <c r="L603" s="117">
        <v>-2100</v>
      </c>
      <c r="M603" s="117">
        <v>-2100</v>
      </c>
      <c r="N603" s="118">
        <v>-2100</v>
      </c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</row>
    <row r="604" spans="1:27" x14ac:dyDescent="0.2">
      <c r="A604" s="66"/>
      <c r="B604" s="119" t="s">
        <v>84</v>
      </c>
      <c r="C604" s="120">
        <v>-33635</v>
      </c>
      <c r="D604" s="121">
        <v>-33635</v>
      </c>
      <c r="E604" s="121">
        <v>-32550</v>
      </c>
      <c r="F604" s="121">
        <v>-33635</v>
      </c>
      <c r="G604" s="121">
        <v>-32550</v>
      </c>
      <c r="H604" s="121">
        <v>-33635</v>
      </c>
      <c r="I604" s="121">
        <v>-33635</v>
      </c>
      <c r="J604" s="121">
        <v>-30380</v>
      </c>
      <c r="K604" s="121">
        <v>-33635</v>
      </c>
      <c r="L604" s="121">
        <v>-32550</v>
      </c>
      <c r="M604" s="121">
        <v>-33635</v>
      </c>
      <c r="N604" s="122">
        <v>-32550</v>
      </c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</row>
    <row r="605" spans="1:27" x14ac:dyDescent="0.2">
      <c r="A605" s="66"/>
      <c r="B605" s="119" t="s">
        <v>85</v>
      </c>
      <c r="C605" s="120">
        <v>-3400197</v>
      </c>
      <c r="D605" s="121">
        <v>-3400197</v>
      </c>
      <c r="E605" s="121">
        <v>-1754941</v>
      </c>
      <c r="F605" s="121">
        <v>-2653178</v>
      </c>
      <c r="G605" s="121">
        <v>-2653178</v>
      </c>
      <c r="H605" s="121">
        <v>-3400197</v>
      </c>
      <c r="I605" s="121">
        <v>-5598207</v>
      </c>
      <c r="J605" s="121">
        <v>-5056445</v>
      </c>
      <c r="K605" s="121">
        <v>-5598207</v>
      </c>
      <c r="L605" s="121">
        <v>-3290514</v>
      </c>
      <c r="M605" s="121">
        <v>-2741618</v>
      </c>
      <c r="N605" s="122">
        <v>-3290514</v>
      </c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</row>
    <row r="606" spans="1:27" x14ac:dyDescent="0.2">
      <c r="A606" s="66"/>
      <c r="B606" s="119" t="s">
        <v>86</v>
      </c>
      <c r="C606" s="120">
        <v>-575157</v>
      </c>
      <c r="D606" s="121">
        <v>-440241</v>
      </c>
      <c r="E606" s="121">
        <v>-320222</v>
      </c>
      <c r="F606" s="121">
        <v>-585505</v>
      </c>
      <c r="G606" s="121">
        <v>-512356</v>
      </c>
      <c r="H606" s="121">
        <v>-513728</v>
      </c>
      <c r="I606" s="121">
        <v>-599905</v>
      </c>
      <c r="J606" s="121">
        <v>-573271</v>
      </c>
      <c r="K606" s="121">
        <v>-643795</v>
      </c>
      <c r="L606" s="121">
        <v>-595942</v>
      </c>
      <c r="M606" s="121">
        <v>-546362</v>
      </c>
      <c r="N606" s="122">
        <v>-570062</v>
      </c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</row>
    <row r="607" spans="1:27" x14ac:dyDescent="0.2">
      <c r="A607" s="66"/>
      <c r="B607" s="119" t="s">
        <v>87</v>
      </c>
      <c r="C607" s="120">
        <v>-856928</v>
      </c>
      <c r="D607" s="121">
        <v>-673301</v>
      </c>
      <c r="E607" s="121">
        <v>-489673</v>
      </c>
      <c r="F607" s="121">
        <v>-918138</v>
      </c>
      <c r="G607" s="121">
        <v>-765115</v>
      </c>
      <c r="H607" s="121">
        <v>-765115</v>
      </c>
      <c r="I607" s="121">
        <v>-870956</v>
      </c>
      <c r="J607" s="121">
        <v>-856928</v>
      </c>
      <c r="K607" s="121">
        <v>-948742</v>
      </c>
      <c r="L607" s="121">
        <v>-887533</v>
      </c>
      <c r="M607" s="121">
        <v>-784243</v>
      </c>
      <c r="N607" s="122">
        <v>-835250</v>
      </c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</row>
    <row r="608" spans="1:27" x14ac:dyDescent="0.2">
      <c r="A608" s="66"/>
      <c r="B608" s="119" t="s">
        <v>88</v>
      </c>
      <c r="C608" s="120">
        <v>-73447</v>
      </c>
      <c r="D608" s="121">
        <v>-146894</v>
      </c>
      <c r="E608" s="121">
        <v>-73447</v>
      </c>
      <c r="F608" s="121">
        <v>0</v>
      </c>
      <c r="G608" s="121">
        <v>-73447</v>
      </c>
      <c r="H608" s="121">
        <v>-73447</v>
      </c>
      <c r="I608" s="121">
        <v>-146894</v>
      </c>
      <c r="J608" s="121">
        <v>0</v>
      </c>
      <c r="K608" s="121">
        <v>0</v>
      </c>
      <c r="L608" s="121">
        <v>-73447</v>
      </c>
      <c r="M608" s="121">
        <v>-146894</v>
      </c>
      <c r="N608" s="122">
        <v>-73447</v>
      </c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</row>
    <row r="609" spans="1:27" x14ac:dyDescent="0.2">
      <c r="A609" s="66"/>
      <c r="B609" s="113" t="s">
        <v>89</v>
      </c>
      <c r="C609" s="120">
        <v>-3236176.7</v>
      </c>
      <c r="D609" s="121">
        <v>-3236176.7</v>
      </c>
      <c r="E609" s="121">
        <v>-3236176.7</v>
      </c>
      <c r="F609" s="121">
        <v>-3177260.23</v>
      </c>
      <c r="G609" s="121">
        <v>-3177260.23</v>
      </c>
      <c r="H609" s="121">
        <v>-3177260.23</v>
      </c>
      <c r="I609" s="121">
        <v>-3177260.23</v>
      </c>
      <c r="J609" s="121">
        <v>-3177260.23</v>
      </c>
      <c r="K609" s="121">
        <v>-3177260.23</v>
      </c>
      <c r="L609" s="121">
        <v>-3177260.23</v>
      </c>
      <c r="M609" s="121">
        <v>-3177260.23</v>
      </c>
      <c r="N609" s="122">
        <v>-3177260.23</v>
      </c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</row>
    <row r="610" spans="1:27" x14ac:dyDescent="0.2">
      <c r="A610" s="66"/>
      <c r="B610" s="123" t="s">
        <v>90</v>
      </c>
      <c r="C610" s="124">
        <v>-8177640.7000000002</v>
      </c>
      <c r="D610" s="125">
        <v>-7932544.7000000002</v>
      </c>
      <c r="E610" s="125">
        <v>-5909109.7000000002</v>
      </c>
      <c r="F610" s="125">
        <v>-7369816.2300000004</v>
      </c>
      <c r="G610" s="125">
        <v>-7216006.2300000004</v>
      </c>
      <c r="H610" s="125">
        <v>-7965482.2300000004</v>
      </c>
      <c r="I610" s="125">
        <v>-10428957.23</v>
      </c>
      <c r="J610" s="125">
        <v>-9696384.2300000004</v>
      </c>
      <c r="K610" s="125">
        <v>-10403739.23</v>
      </c>
      <c r="L610" s="125">
        <v>-8059346.2300000004</v>
      </c>
      <c r="M610" s="125">
        <v>-7432112.2300000004</v>
      </c>
      <c r="N610" s="125">
        <v>-7981183.2300000004</v>
      </c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</row>
    <row r="611" spans="1:27" x14ac:dyDescent="0.2">
      <c r="A611" s="114" t="s">
        <v>43</v>
      </c>
      <c r="B611" s="115" t="s">
        <v>91</v>
      </c>
      <c r="C611" s="126">
        <v>-716666.67</v>
      </c>
      <c r="D611" s="127">
        <v>-716666.67</v>
      </c>
      <c r="E611" s="127">
        <v>-716666.67</v>
      </c>
      <c r="F611" s="127">
        <v>-716666.67</v>
      </c>
      <c r="G611" s="127">
        <v>-716666.67</v>
      </c>
      <c r="H611" s="127">
        <v>-716666.67</v>
      </c>
      <c r="I611" s="127">
        <v>-716666.67</v>
      </c>
      <c r="J611" s="127">
        <v>-716666.67</v>
      </c>
      <c r="K611" s="127">
        <v>-716666.67</v>
      </c>
      <c r="L611" s="127">
        <v>-716666.67</v>
      </c>
      <c r="M611" s="127">
        <v>-716666.67</v>
      </c>
      <c r="N611" s="128">
        <v>-716666.67</v>
      </c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</row>
    <row r="612" spans="1:27" x14ac:dyDescent="0.2">
      <c r="A612" s="66"/>
      <c r="B612" s="119" t="s">
        <v>83</v>
      </c>
      <c r="C612" s="120">
        <v>-2100</v>
      </c>
      <c r="D612" s="121">
        <v>-2100</v>
      </c>
      <c r="E612" s="121">
        <v>-2100</v>
      </c>
      <c r="F612" s="121">
        <v>-2100</v>
      </c>
      <c r="G612" s="121">
        <v>-2100</v>
      </c>
      <c r="H612" s="121">
        <v>-2100</v>
      </c>
      <c r="I612" s="121">
        <v>-2100</v>
      </c>
      <c r="J612" s="121">
        <v>-2100</v>
      </c>
      <c r="K612" s="121">
        <v>-2100</v>
      </c>
      <c r="L612" s="121">
        <v>-2100</v>
      </c>
      <c r="M612" s="121">
        <v>-2100</v>
      </c>
      <c r="N612" s="122">
        <v>-2100</v>
      </c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</row>
    <row r="613" spans="1:27" x14ac:dyDescent="0.2">
      <c r="A613" s="66"/>
      <c r="B613" s="119" t="s">
        <v>84</v>
      </c>
      <c r="C613" s="120">
        <v>-33635</v>
      </c>
      <c r="D613" s="121">
        <v>-33635</v>
      </c>
      <c r="E613" s="121">
        <v>-32550</v>
      </c>
      <c r="F613" s="121">
        <v>-33635</v>
      </c>
      <c r="G613" s="121">
        <v>-32550</v>
      </c>
      <c r="H613" s="121">
        <v>-33635</v>
      </c>
      <c r="I613" s="121">
        <v>-33635</v>
      </c>
      <c r="J613" s="121">
        <v>-30380</v>
      </c>
      <c r="K613" s="121">
        <v>-33635</v>
      </c>
      <c r="L613" s="121">
        <v>-32550</v>
      </c>
      <c r="M613" s="121">
        <v>-33635</v>
      </c>
      <c r="N613" s="122">
        <v>-32550</v>
      </c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</row>
    <row r="614" spans="1:27" x14ac:dyDescent="0.2">
      <c r="A614" s="66"/>
      <c r="B614" s="119" t="s">
        <v>85</v>
      </c>
      <c r="C614" s="120">
        <v>-11016624</v>
      </c>
      <c r="D614" s="121">
        <v>-11016624</v>
      </c>
      <c r="E614" s="121">
        <v>-8438787</v>
      </c>
      <c r="F614" s="121">
        <v>-7326992</v>
      </c>
      <c r="G614" s="121">
        <v>-6698546</v>
      </c>
      <c r="H614" s="121">
        <v>-10869433</v>
      </c>
      <c r="I614" s="121">
        <v>-17957032</v>
      </c>
      <c r="J614" s="121">
        <v>-16219256</v>
      </c>
      <c r="K614" s="121">
        <v>-17957032</v>
      </c>
      <c r="L614" s="121">
        <v>-10661251</v>
      </c>
      <c r="M614" s="121">
        <v>-9970828</v>
      </c>
      <c r="N614" s="122">
        <v>-10661251</v>
      </c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</row>
    <row r="615" spans="1:27" x14ac:dyDescent="0.2">
      <c r="A615" s="66"/>
      <c r="B615" s="119" t="s">
        <v>86</v>
      </c>
      <c r="C615" s="120">
        <v>-1797330</v>
      </c>
      <c r="D615" s="121">
        <v>-1504615</v>
      </c>
      <c r="E615" s="121">
        <v>-1289622</v>
      </c>
      <c r="F615" s="121">
        <v>-1183663</v>
      </c>
      <c r="G615" s="121">
        <v>-1309729</v>
      </c>
      <c r="H615" s="121">
        <v>-1890601</v>
      </c>
      <c r="I615" s="121">
        <v>-2051746</v>
      </c>
      <c r="J615" s="121">
        <v>-1938278</v>
      </c>
      <c r="K615" s="121">
        <v>-2048907</v>
      </c>
      <c r="L615" s="121">
        <v>-1805248</v>
      </c>
      <c r="M615" s="121">
        <v>-2133810</v>
      </c>
      <c r="N615" s="122">
        <v>-1984512</v>
      </c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</row>
    <row r="616" spans="1:27" x14ac:dyDescent="0.2">
      <c r="A616" s="66"/>
      <c r="B616" s="119" t="s">
        <v>87</v>
      </c>
      <c r="C616" s="120">
        <v>-2428479</v>
      </c>
      <c r="D616" s="121">
        <v>-2032645</v>
      </c>
      <c r="E616" s="121">
        <v>-1748975</v>
      </c>
      <c r="F616" s="121">
        <v>-1876142</v>
      </c>
      <c r="G616" s="121">
        <v>-1805162</v>
      </c>
      <c r="H616" s="121">
        <v>-2644651</v>
      </c>
      <c r="I616" s="121">
        <v>-2732473</v>
      </c>
      <c r="J616" s="121">
        <v>-2682920</v>
      </c>
      <c r="K616" s="121">
        <v>-2831009</v>
      </c>
      <c r="L616" s="121">
        <v>-2789706</v>
      </c>
      <c r="M616" s="121">
        <v>-2796060</v>
      </c>
      <c r="N616" s="122">
        <v>-2692252</v>
      </c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</row>
    <row r="617" spans="1:27" x14ac:dyDescent="0.2">
      <c r="A617" s="66"/>
      <c r="B617" s="119" t="s">
        <v>88</v>
      </c>
      <c r="C617" s="120">
        <v>-409941</v>
      </c>
      <c r="D617" s="121">
        <v>-472711</v>
      </c>
      <c r="E617" s="121">
        <v>-475380</v>
      </c>
      <c r="F617" s="121">
        <v>-385916</v>
      </c>
      <c r="G617" s="121">
        <v>-231017</v>
      </c>
      <c r="H617" s="121">
        <v>-317810</v>
      </c>
      <c r="I617" s="121">
        <v>-467372</v>
      </c>
      <c r="J617" s="121">
        <v>-124852</v>
      </c>
      <c r="K617" s="121">
        <v>-239023</v>
      </c>
      <c r="L617" s="121">
        <v>-192959</v>
      </c>
      <c r="M617" s="121">
        <v>-223009</v>
      </c>
      <c r="N617" s="122">
        <v>-192960</v>
      </c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</row>
    <row r="618" spans="1:27" x14ac:dyDescent="0.2">
      <c r="A618" s="66"/>
      <c r="B618" s="113" t="s">
        <v>89</v>
      </c>
      <c r="C618" s="120">
        <v>-11469450.970000001</v>
      </c>
      <c r="D618" s="121">
        <v>-11469450.970000001</v>
      </c>
      <c r="E618" s="121">
        <v>-11469450.970000001</v>
      </c>
      <c r="F618" s="121">
        <v>-11260642.970000001</v>
      </c>
      <c r="G618" s="121">
        <v>-11260642.970000001</v>
      </c>
      <c r="H618" s="121">
        <v>-11260642.970000001</v>
      </c>
      <c r="I618" s="121">
        <v>-11260642.970000001</v>
      </c>
      <c r="J618" s="121">
        <v>-11260642.970000001</v>
      </c>
      <c r="K618" s="121">
        <v>-11260642.970000001</v>
      </c>
      <c r="L618" s="121">
        <v>-11260642.970000001</v>
      </c>
      <c r="M618" s="121">
        <v>-11260642.970000001</v>
      </c>
      <c r="N618" s="122">
        <v>-11260642.970000001</v>
      </c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</row>
    <row r="619" spans="1:27" x14ac:dyDescent="0.2">
      <c r="A619" s="66"/>
      <c r="B619" s="123" t="s">
        <v>90</v>
      </c>
      <c r="C619" s="124">
        <v>-27874226.640000001</v>
      </c>
      <c r="D619" s="125">
        <v>-27248447.640000001</v>
      </c>
      <c r="E619" s="125">
        <v>-24173531.640000001</v>
      </c>
      <c r="F619" s="125">
        <v>-22785757.640000001</v>
      </c>
      <c r="G619" s="125">
        <v>-22056413.640000001</v>
      </c>
      <c r="H619" s="125">
        <v>-27735539.640000001</v>
      </c>
      <c r="I619" s="125">
        <v>-35221667.640000001</v>
      </c>
      <c r="J619" s="125">
        <v>-32975095.640000001</v>
      </c>
      <c r="K619" s="125">
        <v>-35089015.640000001</v>
      </c>
      <c r="L619" s="125">
        <v>-27461123.640000001</v>
      </c>
      <c r="M619" s="125">
        <v>-27136751.640000001</v>
      </c>
      <c r="N619" s="125">
        <v>-27542934.640000001</v>
      </c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</row>
    <row r="620" spans="1:27" x14ac:dyDescent="0.2">
      <c r="A620" s="114" t="s">
        <v>30</v>
      </c>
      <c r="B620" s="115" t="s">
        <v>82</v>
      </c>
      <c r="C620" s="126">
        <v>-730166.36</v>
      </c>
      <c r="D620" s="127">
        <v>-730166.36</v>
      </c>
      <c r="E620" s="127">
        <v>-730166.36</v>
      </c>
      <c r="F620" s="127">
        <v>-730166.36</v>
      </c>
      <c r="G620" s="127">
        <v>-730166.36</v>
      </c>
      <c r="H620" s="127">
        <v>-730166.36</v>
      </c>
      <c r="I620" s="127">
        <v>-730166.36</v>
      </c>
      <c r="J620" s="127">
        <v>-730166.36</v>
      </c>
      <c r="K620" s="127">
        <v>-730166.36</v>
      </c>
      <c r="L620" s="127">
        <v>-730166.36</v>
      </c>
      <c r="M620" s="127">
        <v>-730166.36</v>
      </c>
      <c r="N620" s="128">
        <v>-730166.36</v>
      </c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</row>
    <row r="621" spans="1:27" x14ac:dyDescent="0.2">
      <c r="A621" s="66"/>
      <c r="B621" s="119" t="s">
        <v>92</v>
      </c>
      <c r="C621" s="120">
        <v>-18698</v>
      </c>
      <c r="D621" s="121">
        <v>-21779</v>
      </c>
      <c r="E621" s="121">
        <v>-20043</v>
      </c>
      <c r="F621" s="121">
        <v>-21643</v>
      </c>
      <c r="G621" s="121">
        <v>-23201</v>
      </c>
      <c r="H621" s="121">
        <v>-25464</v>
      </c>
      <c r="I621" s="121">
        <v>-24132</v>
      </c>
      <c r="J621" s="121">
        <v>-23270</v>
      </c>
      <c r="K621" s="121">
        <v>-25552</v>
      </c>
      <c r="L621" s="121">
        <v>-24038</v>
      </c>
      <c r="M621" s="121">
        <v>-23156</v>
      </c>
      <c r="N621" s="122">
        <v>-22991</v>
      </c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</row>
    <row r="622" spans="1:27" x14ac:dyDescent="0.2">
      <c r="A622" s="66"/>
      <c r="B622" s="119" t="s">
        <v>91</v>
      </c>
      <c r="C622" s="120">
        <v>-21649.43</v>
      </c>
      <c r="D622" s="121">
        <v>-21649.43</v>
      </c>
      <c r="E622" s="121">
        <v>-21649.43</v>
      </c>
      <c r="F622" s="121">
        <v>-21649.43</v>
      </c>
      <c r="G622" s="121">
        <v>-21649.43</v>
      </c>
      <c r="H622" s="121">
        <v>-21649.43</v>
      </c>
      <c r="I622" s="121">
        <v>-21649.43</v>
      </c>
      <c r="J622" s="121">
        <v>-21649.43</v>
      </c>
      <c r="K622" s="121">
        <v>-163222.70000000001</v>
      </c>
      <c r="L622" s="121">
        <v>-21649.43</v>
      </c>
      <c r="M622" s="121">
        <v>-21649.43</v>
      </c>
      <c r="N622" s="122">
        <v>-21649.43</v>
      </c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</row>
    <row r="623" spans="1:27" x14ac:dyDescent="0.2">
      <c r="A623" s="66"/>
      <c r="B623" s="119" t="s">
        <v>83</v>
      </c>
      <c r="C623" s="120">
        <v>-49000</v>
      </c>
      <c r="D623" s="121">
        <v>-49000</v>
      </c>
      <c r="E623" s="121">
        <v>-49000</v>
      </c>
      <c r="F623" s="121">
        <v>-49000</v>
      </c>
      <c r="G623" s="121">
        <v>-49000</v>
      </c>
      <c r="H623" s="121">
        <v>-49000</v>
      </c>
      <c r="I623" s="121">
        <v>-49000</v>
      </c>
      <c r="J623" s="121">
        <v>-49000</v>
      </c>
      <c r="K623" s="121">
        <v>-49000</v>
      </c>
      <c r="L623" s="121">
        <v>-49000</v>
      </c>
      <c r="M623" s="121">
        <v>-49000</v>
      </c>
      <c r="N623" s="122">
        <v>-49000</v>
      </c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</row>
    <row r="624" spans="1:27" x14ac:dyDescent="0.2">
      <c r="A624" s="66"/>
      <c r="B624" s="119" t="s">
        <v>85</v>
      </c>
      <c r="C624" s="120">
        <v>-3538723</v>
      </c>
      <c r="D624" s="121">
        <v>-3066920</v>
      </c>
      <c r="E624" s="121">
        <v>-3494952</v>
      </c>
      <c r="F624" s="121">
        <v>-1743970</v>
      </c>
      <c r="G624" s="121">
        <v>-3034743</v>
      </c>
      <c r="H624" s="121">
        <v>-3720886</v>
      </c>
      <c r="I624" s="121">
        <v>-5048990</v>
      </c>
      <c r="J624" s="121">
        <v>-4560376</v>
      </c>
      <c r="K624" s="121">
        <v>-5048990</v>
      </c>
      <c r="L624" s="121">
        <v>-2301175</v>
      </c>
      <c r="M624" s="121">
        <v>-3128547</v>
      </c>
      <c r="N624" s="122">
        <v>-3599553</v>
      </c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</row>
    <row r="625" spans="1:27" x14ac:dyDescent="0.2">
      <c r="A625" s="66"/>
      <c r="B625" s="119" t="s">
        <v>86</v>
      </c>
      <c r="C625" s="120">
        <v>-297470</v>
      </c>
      <c r="D625" s="121">
        <v>-259299</v>
      </c>
      <c r="E625" s="121">
        <v>-273041</v>
      </c>
      <c r="F625" s="121">
        <v>-160628</v>
      </c>
      <c r="G625" s="121">
        <v>-302105</v>
      </c>
      <c r="H625" s="121">
        <v>-274589</v>
      </c>
      <c r="I625" s="121">
        <v>-342766</v>
      </c>
      <c r="J625" s="121">
        <v>-321135</v>
      </c>
      <c r="K625" s="121">
        <v>-344170</v>
      </c>
      <c r="L625" s="121">
        <v>-143854</v>
      </c>
      <c r="M625" s="121">
        <v>-305356</v>
      </c>
      <c r="N625" s="122">
        <v>-315603</v>
      </c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</row>
    <row r="626" spans="1:27" x14ac:dyDescent="0.2">
      <c r="A626" s="66"/>
      <c r="B626" s="119" t="s">
        <v>87</v>
      </c>
      <c r="C626" s="120">
        <v>-740372</v>
      </c>
      <c r="D626" s="121">
        <v>-430283</v>
      </c>
      <c r="E626" s="121">
        <v>-632836</v>
      </c>
      <c r="F626" s="121">
        <v>-558666</v>
      </c>
      <c r="G626" s="121">
        <v>-695141</v>
      </c>
      <c r="H626" s="121">
        <v>-639294</v>
      </c>
      <c r="I626" s="121">
        <v>-834372</v>
      </c>
      <c r="J626" s="121">
        <v>-707805</v>
      </c>
      <c r="K626" s="121">
        <v>-820979</v>
      </c>
      <c r="L626" s="121">
        <v>-519478</v>
      </c>
      <c r="M626" s="121">
        <v>-798079</v>
      </c>
      <c r="N626" s="122">
        <v>-776581</v>
      </c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</row>
    <row r="627" spans="1:27" x14ac:dyDescent="0.2">
      <c r="A627" s="66"/>
      <c r="B627" s="119" t="s">
        <v>88</v>
      </c>
      <c r="C627" s="120">
        <v>-1545866</v>
      </c>
      <c r="D627" s="121">
        <v>-953993</v>
      </c>
      <c r="E627" s="121">
        <v>-1011529</v>
      </c>
      <c r="F627" s="121">
        <v>-774006</v>
      </c>
      <c r="G627" s="121">
        <v>-1006563</v>
      </c>
      <c r="H627" s="121">
        <v>-946175</v>
      </c>
      <c r="I627" s="121">
        <v>-1051411</v>
      </c>
      <c r="J627" s="121">
        <v>-1147900</v>
      </c>
      <c r="K627" s="121">
        <v>-1079980</v>
      </c>
      <c r="L627" s="121">
        <v>-999408</v>
      </c>
      <c r="M627" s="121">
        <v>-1181144</v>
      </c>
      <c r="N627" s="122">
        <v>-1390033</v>
      </c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</row>
    <row r="628" spans="1:27" x14ac:dyDescent="0.2">
      <c r="A628" s="66"/>
      <c r="B628" s="113" t="s">
        <v>89</v>
      </c>
      <c r="C628" s="120">
        <v>-11724998.74</v>
      </c>
      <c r="D628" s="121">
        <v>-11724998.74</v>
      </c>
      <c r="E628" s="121">
        <v>-11724998.74</v>
      </c>
      <c r="F628" s="121">
        <v>-11511538.359999999</v>
      </c>
      <c r="G628" s="121">
        <v>-11511538.359999999</v>
      </c>
      <c r="H628" s="121">
        <v>-11511538.359999999</v>
      </c>
      <c r="I628" s="121">
        <v>-11511538.359999999</v>
      </c>
      <c r="J628" s="121">
        <v>-11511538.359999999</v>
      </c>
      <c r="K628" s="121">
        <v>-11511538.359999999</v>
      </c>
      <c r="L628" s="121">
        <v>-11511538.359999999</v>
      </c>
      <c r="M628" s="121">
        <v>-11511538.359999999</v>
      </c>
      <c r="N628" s="122">
        <v>-11511538.359999999</v>
      </c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</row>
    <row r="629" spans="1:27" x14ac:dyDescent="0.2">
      <c r="A629" s="66"/>
      <c r="B629" s="123" t="s">
        <v>90</v>
      </c>
      <c r="C629" s="124">
        <v>-18666943.530000001</v>
      </c>
      <c r="D629" s="125">
        <v>-17258088.530000001</v>
      </c>
      <c r="E629" s="125">
        <v>-17958215.530000001</v>
      </c>
      <c r="F629" s="125">
        <v>-15571267.15</v>
      </c>
      <c r="G629" s="125">
        <v>-17374107.149999999</v>
      </c>
      <c r="H629" s="125">
        <v>-17918762.149999999</v>
      </c>
      <c r="I629" s="125">
        <v>-19614025.149999999</v>
      </c>
      <c r="J629" s="125">
        <v>-19072840.149999999</v>
      </c>
      <c r="K629" s="125">
        <v>-19773598.420000002</v>
      </c>
      <c r="L629" s="125">
        <v>-16300307.15</v>
      </c>
      <c r="M629" s="125">
        <v>-17748636.149999999</v>
      </c>
      <c r="N629" s="125">
        <v>-18417115.149999999</v>
      </c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</row>
    <row r="630" spans="1:27" x14ac:dyDescent="0.2">
      <c r="A630" s="129" t="s">
        <v>16</v>
      </c>
      <c r="B630" s="130" t="s">
        <v>82</v>
      </c>
      <c r="C630" s="131">
        <v>-730166.36</v>
      </c>
      <c r="D630" s="132">
        <v>-730166.36</v>
      </c>
      <c r="E630" s="132">
        <v>-730166.36</v>
      </c>
      <c r="F630" s="132">
        <v>-730166.36</v>
      </c>
      <c r="G630" s="132">
        <v>-730166.36</v>
      </c>
      <c r="H630" s="132">
        <v>-730166.36</v>
      </c>
      <c r="I630" s="132">
        <v>-730166.36</v>
      </c>
      <c r="J630" s="132">
        <v>-730166.36</v>
      </c>
      <c r="K630" s="132">
        <v>-730166.36</v>
      </c>
      <c r="L630" s="132">
        <v>-730166.36</v>
      </c>
      <c r="M630" s="132">
        <v>-730166.36</v>
      </c>
      <c r="N630" s="132">
        <v>-730166.36</v>
      </c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</row>
    <row r="631" spans="1:27" x14ac:dyDescent="0.2">
      <c r="A631" s="66"/>
      <c r="B631" s="133" t="s">
        <v>92</v>
      </c>
      <c r="C631" s="131">
        <v>-18698</v>
      </c>
      <c r="D631" s="132">
        <v>-21779</v>
      </c>
      <c r="E631" s="132">
        <v>-20043</v>
      </c>
      <c r="F631" s="132">
        <v>-21643</v>
      </c>
      <c r="G631" s="132">
        <v>-23201</v>
      </c>
      <c r="H631" s="132">
        <v>-25464</v>
      </c>
      <c r="I631" s="132">
        <v>-24132</v>
      </c>
      <c r="J631" s="132">
        <v>-23270</v>
      </c>
      <c r="K631" s="132">
        <v>-25552</v>
      </c>
      <c r="L631" s="132">
        <v>-24038</v>
      </c>
      <c r="M631" s="132">
        <v>-23156</v>
      </c>
      <c r="N631" s="132">
        <v>-22991</v>
      </c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</row>
    <row r="632" spans="1:27" x14ac:dyDescent="0.2">
      <c r="A632" s="66"/>
      <c r="B632" s="133" t="s">
        <v>91</v>
      </c>
      <c r="C632" s="131">
        <v>-738316.1</v>
      </c>
      <c r="D632" s="132">
        <v>-738316.1</v>
      </c>
      <c r="E632" s="132">
        <v>-738316.1</v>
      </c>
      <c r="F632" s="132">
        <v>-738316.1</v>
      </c>
      <c r="G632" s="132">
        <v>-738316.1</v>
      </c>
      <c r="H632" s="132">
        <v>-738316.1</v>
      </c>
      <c r="I632" s="132">
        <v>-738316.1</v>
      </c>
      <c r="J632" s="132">
        <v>-738316.1</v>
      </c>
      <c r="K632" s="132">
        <v>-879889.37</v>
      </c>
      <c r="L632" s="132">
        <v>-738316.1</v>
      </c>
      <c r="M632" s="132">
        <v>-738316.1</v>
      </c>
      <c r="N632" s="132">
        <v>-738316.1</v>
      </c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</row>
    <row r="633" spans="1:27" x14ac:dyDescent="0.2">
      <c r="A633" s="66"/>
      <c r="B633" s="133" t="s">
        <v>83</v>
      </c>
      <c r="C633" s="131">
        <v>-51100</v>
      </c>
      <c r="D633" s="132">
        <v>-51100</v>
      </c>
      <c r="E633" s="132">
        <v>-51100</v>
      </c>
      <c r="F633" s="132">
        <v>-51100</v>
      </c>
      <c r="G633" s="132">
        <v>-51100</v>
      </c>
      <c r="H633" s="132">
        <v>-51100</v>
      </c>
      <c r="I633" s="132">
        <v>-51100</v>
      </c>
      <c r="J633" s="132">
        <v>-51100</v>
      </c>
      <c r="K633" s="132">
        <v>-51100</v>
      </c>
      <c r="L633" s="132">
        <v>-51100</v>
      </c>
      <c r="M633" s="132">
        <v>-51100</v>
      </c>
      <c r="N633" s="132">
        <v>-51100</v>
      </c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</row>
    <row r="634" spans="1:27" x14ac:dyDescent="0.2">
      <c r="A634" s="66"/>
      <c r="B634" s="133" t="s">
        <v>84</v>
      </c>
      <c r="C634" s="131">
        <v>-33635</v>
      </c>
      <c r="D634" s="132">
        <v>-33635</v>
      </c>
      <c r="E634" s="132">
        <v>-32550</v>
      </c>
      <c r="F634" s="132">
        <v>-33635</v>
      </c>
      <c r="G634" s="132">
        <v>-32550</v>
      </c>
      <c r="H634" s="132">
        <v>-33635</v>
      </c>
      <c r="I634" s="132">
        <v>-33635</v>
      </c>
      <c r="J634" s="132">
        <v>-30380</v>
      </c>
      <c r="K634" s="132">
        <v>-33635</v>
      </c>
      <c r="L634" s="132">
        <v>-32550</v>
      </c>
      <c r="M634" s="132">
        <v>-33635</v>
      </c>
      <c r="N634" s="132">
        <v>-32550</v>
      </c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</row>
    <row r="635" spans="1:27" x14ac:dyDescent="0.2">
      <c r="A635" s="66"/>
      <c r="B635" s="133" t="s">
        <v>85</v>
      </c>
      <c r="C635" s="131">
        <v>-14555347</v>
      </c>
      <c r="D635" s="132">
        <v>-14083544</v>
      </c>
      <c r="E635" s="132">
        <v>-11933739</v>
      </c>
      <c r="F635" s="132">
        <v>-9070962</v>
      </c>
      <c r="G635" s="132">
        <v>-9733289</v>
      </c>
      <c r="H635" s="132">
        <v>-14590319</v>
      </c>
      <c r="I635" s="132">
        <v>-23006022</v>
      </c>
      <c r="J635" s="132">
        <v>-20779632</v>
      </c>
      <c r="K635" s="132">
        <v>-23006022</v>
      </c>
      <c r="L635" s="132">
        <v>-12962426</v>
      </c>
      <c r="M635" s="132">
        <v>-13099375</v>
      </c>
      <c r="N635" s="132">
        <v>-14260804</v>
      </c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</row>
    <row r="636" spans="1:27" x14ac:dyDescent="0.2">
      <c r="A636" s="66"/>
      <c r="B636" s="133" t="s">
        <v>86</v>
      </c>
      <c r="C636" s="131">
        <v>-2094800</v>
      </c>
      <c r="D636" s="132">
        <v>-1763914</v>
      </c>
      <c r="E636" s="132">
        <v>-1562663</v>
      </c>
      <c r="F636" s="132">
        <v>-1344291</v>
      </c>
      <c r="G636" s="132">
        <v>-1611834</v>
      </c>
      <c r="H636" s="132">
        <v>-2165190</v>
      </c>
      <c r="I636" s="132">
        <v>-2394512</v>
      </c>
      <c r="J636" s="132">
        <v>-2259413</v>
      </c>
      <c r="K636" s="132">
        <v>-2393077</v>
      </c>
      <c r="L636" s="132">
        <v>-1949102</v>
      </c>
      <c r="M636" s="132">
        <v>-2439166</v>
      </c>
      <c r="N636" s="132">
        <v>-2300115</v>
      </c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</row>
    <row r="637" spans="1:27" x14ac:dyDescent="0.2">
      <c r="A637" s="66"/>
      <c r="B637" s="133" t="s">
        <v>87</v>
      </c>
      <c r="C637" s="131">
        <v>-3168851</v>
      </c>
      <c r="D637" s="132">
        <v>-2462928</v>
      </c>
      <c r="E637" s="132">
        <v>-2381811</v>
      </c>
      <c r="F637" s="132">
        <v>-2434808</v>
      </c>
      <c r="G637" s="132">
        <v>-2500303</v>
      </c>
      <c r="H637" s="132">
        <v>-3283945</v>
      </c>
      <c r="I637" s="132">
        <v>-3566845</v>
      </c>
      <c r="J637" s="132">
        <v>-3390725</v>
      </c>
      <c r="K637" s="132">
        <v>-3651988</v>
      </c>
      <c r="L637" s="132">
        <v>-3309184</v>
      </c>
      <c r="M637" s="132">
        <v>-3594139</v>
      </c>
      <c r="N637" s="132">
        <v>-3468833</v>
      </c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</row>
    <row r="638" spans="1:27" x14ac:dyDescent="0.2">
      <c r="A638" s="66"/>
      <c r="B638" s="133" t="s">
        <v>88</v>
      </c>
      <c r="C638" s="131">
        <v>-1955807</v>
      </c>
      <c r="D638" s="132">
        <v>-1426704</v>
      </c>
      <c r="E638" s="132">
        <v>-1486909</v>
      </c>
      <c r="F638" s="132">
        <v>-1159922</v>
      </c>
      <c r="G638" s="132">
        <v>-1237580</v>
      </c>
      <c r="H638" s="132">
        <v>-1263985</v>
      </c>
      <c r="I638" s="132">
        <v>-1518783</v>
      </c>
      <c r="J638" s="132">
        <v>-1272752</v>
      </c>
      <c r="K638" s="132">
        <v>-1319003</v>
      </c>
      <c r="L638" s="132">
        <v>-1192367</v>
      </c>
      <c r="M638" s="132">
        <v>-1404153</v>
      </c>
      <c r="N638" s="132">
        <v>-1582993</v>
      </c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</row>
    <row r="639" spans="1:27" x14ac:dyDescent="0.2">
      <c r="A639" s="66"/>
      <c r="B639" s="133" t="s">
        <v>89</v>
      </c>
      <c r="C639" s="131">
        <v>-23194449.710000001</v>
      </c>
      <c r="D639" s="132">
        <v>-23194449.710000001</v>
      </c>
      <c r="E639" s="132">
        <v>-23194449.710000001</v>
      </c>
      <c r="F639" s="132">
        <v>-22772181.329999998</v>
      </c>
      <c r="G639" s="132">
        <v>-22772181.329999998</v>
      </c>
      <c r="H639" s="132">
        <v>-22772181.329999998</v>
      </c>
      <c r="I639" s="132">
        <v>-22772181.329999998</v>
      </c>
      <c r="J639" s="132">
        <v>-22772181.329999998</v>
      </c>
      <c r="K639" s="132">
        <v>-22772181.329999998</v>
      </c>
      <c r="L639" s="132">
        <v>-22772181.329999998</v>
      </c>
      <c r="M639" s="132">
        <v>-22772181.329999998</v>
      </c>
      <c r="N639" s="132">
        <v>-22772181.329999998</v>
      </c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</row>
    <row r="640" spans="1:27" x14ac:dyDescent="0.2">
      <c r="A640" s="66"/>
      <c r="B640" s="133" t="s">
        <v>90</v>
      </c>
      <c r="C640" s="131">
        <v>-46541170.170000002</v>
      </c>
      <c r="D640" s="132">
        <v>-44506536.170000002</v>
      </c>
      <c r="E640" s="132">
        <v>-42131747.170000002</v>
      </c>
      <c r="F640" s="132">
        <v>-38357024.789999999</v>
      </c>
      <c r="G640" s="132">
        <v>-39430520.789999999</v>
      </c>
      <c r="H640" s="132">
        <v>-45654301.789999999</v>
      </c>
      <c r="I640" s="132">
        <v>-54835692.789999999</v>
      </c>
      <c r="J640" s="132">
        <v>-52047935.789999999</v>
      </c>
      <c r="K640" s="132">
        <v>-54862614.060000002</v>
      </c>
      <c r="L640" s="132">
        <v>-43761430.789999999</v>
      </c>
      <c r="M640" s="132">
        <v>-44885387.789999999</v>
      </c>
      <c r="N640" s="132">
        <v>-45960049.789999999</v>
      </c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</row>
    <row r="641" spans="1:27" x14ac:dyDescent="0.2">
      <c r="A641" s="106"/>
      <c r="B641" s="109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</row>
    <row r="642" spans="1:27" x14ac:dyDescent="0.2">
      <c r="A642" s="134"/>
      <c r="B642" s="134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</row>
    <row r="643" spans="1:27" x14ac:dyDescent="0.2">
      <c r="A643" s="106"/>
      <c r="B643" s="134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</row>
    <row r="644" spans="1:27" x14ac:dyDescent="0.2">
      <c r="A644" s="106"/>
      <c r="B644" s="134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</row>
    <row r="645" spans="1:27" x14ac:dyDescent="0.2">
      <c r="A645" s="106"/>
      <c r="B645" s="134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</row>
    <row r="646" spans="1:27" x14ac:dyDescent="0.2">
      <c r="A646" s="106"/>
      <c r="B646" s="134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</row>
    <row r="647" spans="1:27" x14ac:dyDescent="0.2">
      <c r="A647" s="106"/>
      <c r="B647" s="134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</row>
    <row r="648" spans="1:27" x14ac:dyDescent="0.2">
      <c r="A648" s="106"/>
      <c r="B648" s="134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</row>
    <row r="649" spans="1:27" x14ac:dyDescent="0.2">
      <c r="A649" s="106"/>
      <c r="B649" s="134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</row>
    <row r="650" spans="1:27" x14ac:dyDescent="0.2">
      <c r="A650" s="106"/>
      <c r="B650" s="134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</row>
    <row r="651" spans="1:27" x14ac:dyDescent="0.2">
      <c r="A651" s="136" t="s">
        <v>177</v>
      </c>
      <c r="B651" s="134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</row>
    <row r="652" spans="1:27" ht="13.5" thickBot="1" x14ac:dyDescent="0.25">
      <c r="A652" s="106"/>
      <c r="B652" s="134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</row>
    <row r="653" spans="1:27" ht="13.5" thickBot="1" x14ac:dyDescent="0.25">
      <c r="A653" s="303" t="s">
        <v>174</v>
      </c>
      <c r="B653" s="304"/>
      <c r="C653" s="217" t="s">
        <v>4</v>
      </c>
      <c r="D653" s="217" t="s">
        <v>5</v>
      </c>
      <c r="E653" s="217" t="s">
        <v>6</v>
      </c>
      <c r="F653" s="217" t="s">
        <v>7</v>
      </c>
      <c r="G653" s="217" t="s">
        <v>8</v>
      </c>
      <c r="H653" s="217" t="s">
        <v>9</v>
      </c>
      <c r="I653" s="217" t="s">
        <v>10</v>
      </c>
      <c r="J653" s="217" t="s">
        <v>11</v>
      </c>
      <c r="K653" s="217" t="s">
        <v>12</v>
      </c>
      <c r="L653" s="217" t="s">
        <v>13</v>
      </c>
      <c r="M653" s="217" t="s">
        <v>14</v>
      </c>
      <c r="N653" s="217" t="s">
        <v>15</v>
      </c>
    </row>
    <row r="654" spans="1:27" ht="13.5" thickBot="1" x14ac:dyDescent="0.25">
      <c r="A654" s="299" t="s">
        <v>95</v>
      </c>
      <c r="B654" s="217" t="s">
        <v>91</v>
      </c>
      <c r="C654" s="50">
        <v>-716666.67</v>
      </c>
      <c r="D654" s="50">
        <v>-716666.67</v>
      </c>
      <c r="E654" s="50">
        <v>-716666.67</v>
      </c>
      <c r="F654" s="50">
        <v>-716666.67</v>
      </c>
      <c r="G654" s="50">
        <v>-716666.67</v>
      </c>
      <c r="H654" s="50">
        <v>-716666.67</v>
      </c>
      <c r="I654" s="50">
        <v>-716666.67</v>
      </c>
      <c r="J654" s="50">
        <v>-716666.67</v>
      </c>
      <c r="K654" s="50">
        <v>-716666.67</v>
      </c>
      <c r="L654" s="50">
        <v>-716666.67</v>
      </c>
      <c r="M654" s="50">
        <v>-716666.67</v>
      </c>
      <c r="N654" s="50">
        <v>-716666.67</v>
      </c>
    </row>
    <row r="655" spans="1:27" ht="13.5" thickBot="1" x14ac:dyDescent="0.25">
      <c r="A655" s="300"/>
      <c r="B655" s="218" t="s">
        <v>90</v>
      </c>
      <c r="C655" s="53">
        <v>-716666.67</v>
      </c>
      <c r="D655" s="53">
        <v>-716666.67</v>
      </c>
      <c r="E655" s="53">
        <v>-716666.67</v>
      </c>
      <c r="F655" s="53">
        <v>-716666.67</v>
      </c>
      <c r="G655" s="53">
        <v>-716666.67</v>
      </c>
      <c r="H655" s="53">
        <v>-716666.67</v>
      </c>
      <c r="I655" s="53">
        <v>-716666.67</v>
      </c>
      <c r="J655" s="53">
        <v>-716666.67</v>
      </c>
      <c r="K655" s="53">
        <v>-716666.67</v>
      </c>
      <c r="L655" s="53">
        <v>-716666.67</v>
      </c>
      <c r="M655" s="53">
        <v>-716666.67</v>
      </c>
      <c r="N655" s="53">
        <v>-716666.67</v>
      </c>
    </row>
    <row r="656" spans="1:27" ht="13.5" thickBot="1" x14ac:dyDescent="0.25">
      <c r="A656" s="299" t="s">
        <v>102</v>
      </c>
      <c r="B656" s="217" t="s">
        <v>85</v>
      </c>
      <c r="C656" s="50">
        <v>-1632445</v>
      </c>
      <c r="D656" s="50">
        <v>-1632445</v>
      </c>
      <c r="E656" s="50">
        <v>-1579786</v>
      </c>
      <c r="F656" s="50">
        <v>-1319736</v>
      </c>
      <c r="G656" s="50">
        <v>-691290</v>
      </c>
      <c r="H656" s="50">
        <v>-1632445</v>
      </c>
      <c r="I656" s="50">
        <v>-3154136</v>
      </c>
      <c r="J656" s="50">
        <v>-2848897</v>
      </c>
      <c r="K656" s="50">
        <v>-3154136</v>
      </c>
      <c r="L656" s="50">
        <v>-1579786</v>
      </c>
      <c r="M656" s="50">
        <v>-1948182</v>
      </c>
      <c r="N656" s="50">
        <v>-1579786</v>
      </c>
    </row>
    <row r="657" spans="1:14" ht="13.5" thickBot="1" x14ac:dyDescent="0.25">
      <c r="A657" s="301"/>
      <c r="B657" s="217" t="s">
        <v>86</v>
      </c>
      <c r="C657" s="50">
        <v>-373811</v>
      </c>
      <c r="D657" s="50">
        <v>-252006</v>
      </c>
      <c r="E657" s="50">
        <v>-300561</v>
      </c>
      <c r="F657" s="50">
        <v>-138690</v>
      </c>
      <c r="G657" s="50">
        <v>-130924</v>
      </c>
      <c r="H657" s="50">
        <v>-368438</v>
      </c>
      <c r="I657" s="50">
        <v>-380976</v>
      </c>
      <c r="J657" s="50">
        <v>-339642</v>
      </c>
      <c r="K657" s="50">
        <v>-386360</v>
      </c>
      <c r="L657" s="50">
        <v>-243934</v>
      </c>
      <c r="M657" s="50">
        <v>-406700</v>
      </c>
      <c r="N657" s="50">
        <v>-376818</v>
      </c>
    </row>
    <row r="658" spans="1:14" ht="13.5" thickBot="1" x14ac:dyDescent="0.25">
      <c r="A658" s="301"/>
      <c r="B658" s="217" t="s">
        <v>87</v>
      </c>
      <c r="C658" s="50">
        <v>-505559</v>
      </c>
      <c r="D658" s="50">
        <v>-343569</v>
      </c>
      <c r="E658" s="50">
        <v>-415146</v>
      </c>
      <c r="F658" s="50">
        <v>-289322</v>
      </c>
      <c r="G658" s="50">
        <v>-198909</v>
      </c>
      <c r="H658" s="50">
        <v>-546245</v>
      </c>
      <c r="I658" s="50">
        <v>-506313</v>
      </c>
      <c r="J658" s="50">
        <v>-488230</v>
      </c>
      <c r="K658" s="50">
        <v>-560561</v>
      </c>
      <c r="L658" s="50">
        <v>-476929</v>
      </c>
      <c r="M658" s="50">
        <v>-560561</v>
      </c>
      <c r="N658" s="50">
        <v>-542478</v>
      </c>
    </row>
    <row r="659" spans="1:14" ht="13.5" thickBot="1" x14ac:dyDescent="0.25">
      <c r="A659" s="301"/>
      <c r="B659" s="217" t="s">
        <v>88</v>
      </c>
      <c r="C659" s="50">
        <v>-173586</v>
      </c>
      <c r="D659" s="50">
        <v>-86793</v>
      </c>
      <c r="E659" s="50">
        <v>-130190</v>
      </c>
      <c r="F659" s="50">
        <v>-43397</v>
      </c>
      <c r="G659" s="50">
        <v>-43397</v>
      </c>
      <c r="H659" s="50">
        <v>-43397</v>
      </c>
      <c r="I659" s="50">
        <v>-43397</v>
      </c>
      <c r="J659" s="50">
        <v>-43397</v>
      </c>
      <c r="K659" s="50">
        <v>0</v>
      </c>
      <c r="L659" s="50">
        <v>-43397</v>
      </c>
      <c r="M659" s="50">
        <v>0</v>
      </c>
      <c r="N659" s="50">
        <v>0</v>
      </c>
    </row>
    <row r="660" spans="1:14" ht="13.5" thickBot="1" x14ac:dyDescent="0.25">
      <c r="A660" s="301"/>
      <c r="B660" s="217" t="s">
        <v>89</v>
      </c>
      <c r="C660" s="50">
        <v>-1989452.89</v>
      </c>
      <c r="D660" s="50">
        <v>-1989452.89</v>
      </c>
      <c r="E660" s="50">
        <v>-1989452.89</v>
      </c>
      <c r="F660" s="50">
        <v>-1953233.75</v>
      </c>
      <c r="G660" s="50">
        <v>-1953233.75</v>
      </c>
      <c r="H660" s="50">
        <v>-1953233.75</v>
      </c>
      <c r="I660" s="50">
        <v>-1953233.75</v>
      </c>
      <c r="J660" s="50">
        <v>-1953233.75</v>
      </c>
      <c r="K660" s="50">
        <v>-1953233.75</v>
      </c>
      <c r="L660" s="50">
        <v>-1953233.75</v>
      </c>
      <c r="M660" s="50">
        <v>-1953233.75</v>
      </c>
      <c r="N660" s="50">
        <v>-1953233.75</v>
      </c>
    </row>
    <row r="661" spans="1:14" ht="13.5" thickBot="1" x14ac:dyDescent="0.25">
      <c r="A661" s="300"/>
      <c r="B661" s="218" t="s">
        <v>90</v>
      </c>
      <c r="C661" s="53">
        <v>-4674853.8899999997</v>
      </c>
      <c r="D661" s="53">
        <v>-4304265.8899999997</v>
      </c>
      <c r="E661" s="53">
        <v>-4415135.8899999997</v>
      </c>
      <c r="F661" s="53">
        <v>-3744378.75</v>
      </c>
      <c r="G661" s="53">
        <v>-3017753.75</v>
      </c>
      <c r="H661" s="53">
        <v>-4543758.75</v>
      </c>
      <c r="I661" s="53">
        <v>-6038055.75</v>
      </c>
      <c r="J661" s="53">
        <v>-5673399.75</v>
      </c>
      <c r="K661" s="53">
        <v>-6054290.75</v>
      </c>
      <c r="L661" s="53">
        <v>-4297279.75</v>
      </c>
      <c r="M661" s="53">
        <v>-4868676.75</v>
      </c>
      <c r="N661" s="53">
        <v>-4452315.75</v>
      </c>
    </row>
    <row r="662" spans="1:14" ht="13.5" thickBot="1" x14ac:dyDescent="0.25">
      <c r="A662" s="299" t="s">
        <v>103</v>
      </c>
      <c r="B662" s="217" t="s">
        <v>85</v>
      </c>
      <c r="C662" s="50">
        <v>-1520972</v>
      </c>
      <c r="D662" s="50">
        <v>-1520972</v>
      </c>
      <c r="E662" s="50">
        <v>-785018</v>
      </c>
      <c r="F662" s="50">
        <v>0</v>
      </c>
      <c r="G662" s="50">
        <v>0</v>
      </c>
      <c r="H662" s="50">
        <v>-1373781</v>
      </c>
      <c r="I662" s="50">
        <v>-2938752</v>
      </c>
      <c r="J662" s="50">
        <v>-2654357</v>
      </c>
      <c r="K662" s="50">
        <v>-2938752</v>
      </c>
      <c r="L662" s="50">
        <v>-1471909</v>
      </c>
      <c r="M662" s="50">
        <v>-1815148</v>
      </c>
      <c r="N662" s="50">
        <v>-1471909</v>
      </c>
    </row>
    <row r="663" spans="1:14" ht="13.5" thickBot="1" x14ac:dyDescent="0.25">
      <c r="A663" s="301"/>
      <c r="B663" s="217" t="s">
        <v>86</v>
      </c>
      <c r="C663" s="50">
        <v>-110250</v>
      </c>
      <c r="D663" s="50">
        <v>-126129</v>
      </c>
      <c r="E663" s="50">
        <v>-91037</v>
      </c>
      <c r="F663" s="50">
        <v>0</v>
      </c>
      <c r="G663" s="50">
        <v>0</v>
      </c>
      <c r="H663" s="50">
        <v>-266319</v>
      </c>
      <c r="I663" s="50">
        <v>-381304</v>
      </c>
      <c r="J663" s="50">
        <v>-333984</v>
      </c>
      <c r="K663" s="50">
        <v>-334243</v>
      </c>
      <c r="L663" s="50">
        <v>-276694</v>
      </c>
      <c r="M663" s="50">
        <v>-396083</v>
      </c>
      <c r="N663" s="50">
        <v>-296091</v>
      </c>
    </row>
    <row r="664" spans="1:14" ht="13.5" thickBot="1" x14ac:dyDescent="0.25">
      <c r="A664" s="301"/>
      <c r="B664" s="217" t="s">
        <v>87</v>
      </c>
      <c r="C664" s="50">
        <v>-162743</v>
      </c>
      <c r="D664" s="50">
        <v>-162743</v>
      </c>
      <c r="E664" s="50">
        <v>-126578</v>
      </c>
      <c r="F664" s="50">
        <v>0</v>
      </c>
      <c r="G664" s="50">
        <v>0</v>
      </c>
      <c r="H664" s="50">
        <v>-423434</v>
      </c>
      <c r="I664" s="50">
        <v>-542478</v>
      </c>
      <c r="J664" s="50">
        <v>-491998</v>
      </c>
      <c r="K664" s="50">
        <v>-495765</v>
      </c>
      <c r="L664" s="50">
        <v>-542478</v>
      </c>
      <c r="M664" s="50">
        <v>-560561</v>
      </c>
      <c r="N664" s="50">
        <v>-415900</v>
      </c>
    </row>
    <row r="665" spans="1:14" ht="13.5" thickBot="1" x14ac:dyDescent="0.25">
      <c r="A665" s="301"/>
      <c r="B665" s="217" t="s">
        <v>88</v>
      </c>
      <c r="C665" s="50">
        <v>-86793</v>
      </c>
      <c r="D665" s="50">
        <v>-86793</v>
      </c>
      <c r="E665" s="50">
        <v>-43397</v>
      </c>
      <c r="F665" s="50">
        <v>0</v>
      </c>
      <c r="G665" s="50">
        <v>0</v>
      </c>
      <c r="H665" s="50">
        <v>-86793</v>
      </c>
      <c r="I665" s="50">
        <v>-86793</v>
      </c>
      <c r="J665" s="50">
        <v>-43397</v>
      </c>
      <c r="K665" s="50">
        <v>-86793</v>
      </c>
      <c r="L665" s="50">
        <v>0</v>
      </c>
      <c r="M665" s="50">
        <v>0</v>
      </c>
      <c r="N665" s="50">
        <v>-43397</v>
      </c>
    </row>
    <row r="666" spans="1:14" ht="13.5" thickBot="1" x14ac:dyDescent="0.25">
      <c r="A666" s="301"/>
      <c r="B666" s="217" t="s">
        <v>89</v>
      </c>
      <c r="C666" s="50">
        <v>-1938441.28</v>
      </c>
      <c r="D666" s="50">
        <v>-1938441.28</v>
      </c>
      <c r="E666" s="50">
        <v>-1938441.28</v>
      </c>
      <c r="F666" s="50">
        <v>-1903150.83</v>
      </c>
      <c r="G666" s="50">
        <v>-1903150.83</v>
      </c>
      <c r="H666" s="50">
        <v>-1903150.83</v>
      </c>
      <c r="I666" s="50">
        <v>-1903150.83</v>
      </c>
      <c r="J666" s="50">
        <v>-1903150.83</v>
      </c>
      <c r="K666" s="50">
        <v>-1903150.83</v>
      </c>
      <c r="L666" s="50">
        <v>-1903150.83</v>
      </c>
      <c r="M666" s="50">
        <v>-1903150.83</v>
      </c>
      <c r="N666" s="50">
        <v>-1903150.83</v>
      </c>
    </row>
    <row r="667" spans="1:14" ht="13.5" thickBot="1" x14ac:dyDescent="0.25">
      <c r="A667" s="300"/>
      <c r="B667" s="218" t="s">
        <v>90</v>
      </c>
      <c r="C667" s="53">
        <v>-3819199.28</v>
      </c>
      <c r="D667" s="53">
        <v>-3835078.28</v>
      </c>
      <c r="E667" s="53">
        <v>-2984471.28</v>
      </c>
      <c r="F667" s="53">
        <v>-1903150.83</v>
      </c>
      <c r="G667" s="53">
        <v>-1903150.83</v>
      </c>
      <c r="H667" s="53">
        <v>-4053477.83</v>
      </c>
      <c r="I667" s="53">
        <v>-5852477.8300000001</v>
      </c>
      <c r="J667" s="53">
        <v>-5426886.8300000001</v>
      </c>
      <c r="K667" s="53">
        <v>-5758703.8300000001</v>
      </c>
      <c r="L667" s="53">
        <v>-4194231.83</v>
      </c>
      <c r="M667" s="53">
        <v>-4674942.83</v>
      </c>
      <c r="N667" s="53">
        <v>-4130447.83</v>
      </c>
    </row>
    <row r="668" spans="1:14" ht="13.5" thickBot="1" x14ac:dyDescent="0.25">
      <c r="A668" s="299" t="s">
        <v>105</v>
      </c>
      <c r="B668" s="217" t="s">
        <v>85</v>
      </c>
      <c r="C668" s="50">
        <v>-2225464</v>
      </c>
      <c r="D668" s="50">
        <v>-2225464</v>
      </c>
      <c r="E668" s="50">
        <v>-2153675</v>
      </c>
      <c r="F668" s="50">
        <v>-1672499</v>
      </c>
      <c r="G668" s="50">
        <v>-1672499</v>
      </c>
      <c r="H668" s="50">
        <v>-2225464</v>
      </c>
      <c r="I668" s="50">
        <v>-3124487</v>
      </c>
      <c r="J668" s="50">
        <v>-2822118</v>
      </c>
      <c r="K668" s="50">
        <v>-3124487</v>
      </c>
      <c r="L668" s="50">
        <v>-2153675</v>
      </c>
      <c r="M668" s="50">
        <v>-1728249</v>
      </c>
      <c r="N668" s="50">
        <v>-2153675</v>
      </c>
    </row>
    <row r="669" spans="1:14" ht="13.5" thickBot="1" x14ac:dyDescent="0.25">
      <c r="A669" s="301"/>
      <c r="B669" s="217" t="s">
        <v>86</v>
      </c>
      <c r="C669" s="50">
        <v>-404455</v>
      </c>
      <c r="D669" s="50">
        <v>-360196</v>
      </c>
      <c r="E669" s="50">
        <v>-246646</v>
      </c>
      <c r="F669" s="50">
        <v>-242759</v>
      </c>
      <c r="G669" s="50">
        <v>-366316</v>
      </c>
      <c r="H669" s="50">
        <v>-369230</v>
      </c>
      <c r="I669" s="50">
        <v>-354161</v>
      </c>
      <c r="J669" s="50">
        <v>-326559</v>
      </c>
      <c r="K669" s="50">
        <v>-342366</v>
      </c>
      <c r="L669" s="50">
        <v>-357530</v>
      </c>
      <c r="M669" s="50">
        <v>-379514</v>
      </c>
      <c r="N669" s="50">
        <v>-358131</v>
      </c>
    </row>
    <row r="670" spans="1:14" ht="13.5" thickBot="1" x14ac:dyDescent="0.25">
      <c r="A670" s="301"/>
      <c r="B670" s="217" t="s">
        <v>87</v>
      </c>
      <c r="C670" s="50">
        <v>-491600</v>
      </c>
      <c r="D670" s="50">
        <v>-448651</v>
      </c>
      <c r="E670" s="50">
        <v>-310554</v>
      </c>
      <c r="F670" s="50">
        <v>-355485</v>
      </c>
      <c r="G670" s="50">
        <v>-459884</v>
      </c>
      <c r="H670" s="50">
        <v>-449973</v>
      </c>
      <c r="I670" s="50">
        <v>-416935</v>
      </c>
      <c r="J670" s="50">
        <v>-401738</v>
      </c>
      <c r="K670" s="50">
        <v>-414292</v>
      </c>
      <c r="L670" s="50">
        <v>-459884</v>
      </c>
      <c r="M670" s="50">
        <v>-430811</v>
      </c>
      <c r="N670" s="50">
        <v>-433454</v>
      </c>
    </row>
    <row r="671" spans="1:14" ht="13.5" thickBot="1" x14ac:dyDescent="0.25">
      <c r="A671" s="301"/>
      <c r="B671" s="217" t="s">
        <v>88</v>
      </c>
      <c r="C671" s="50">
        <v>0</v>
      </c>
      <c r="D671" s="50">
        <v>-38058</v>
      </c>
      <c r="E671" s="50">
        <v>-114173</v>
      </c>
      <c r="F671" s="50">
        <v>-114173</v>
      </c>
      <c r="G671" s="50">
        <v>-38058</v>
      </c>
      <c r="H671" s="50">
        <v>-38058</v>
      </c>
      <c r="I671" s="50">
        <v>-76115</v>
      </c>
      <c r="J671" s="50">
        <v>-38058</v>
      </c>
      <c r="K671" s="50">
        <v>-76115</v>
      </c>
      <c r="L671" s="50">
        <v>0</v>
      </c>
      <c r="M671" s="50">
        <v>-76115</v>
      </c>
      <c r="N671" s="50">
        <v>-38058</v>
      </c>
    </row>
    <row r="672" spans="1:14" ht="13.5" thickBot="1" x14ac:dyDescent="0.25">
      <c r="A672" s="301"/>
      <c r="B672" s="217" t="s">
        <v>89</v>
      </c>
      <c r="C672" s="50">
        <v>-2152690.0499999998</v>
      </c>
      <c r="D672" s="50">
        <v>-2152690.0499999998</v>
      </c>
      <c r="E672" s="50">
        <v>-2152690.0499999998</v>
      </c>
      <c r="F672" s="50">
        <v>-2113499.08</v>
      </c>
      <c r="G672" s="50">
        <v>-2113499.08</v>
      </c>
      <c r="H672" s="50">
        <v>-2113499.08</v>
      </c>
      <c r="I672" s="50">
        <v>-2113499.08</v>
      </c>
      <c r="J672" s="50">
        <v>-2113499.08</v>
      </c>
      <c r="K672" s="50">
        <v>-2113499.08</v>
      </c>
      <c r="L672" s="50">
        <v>-2113499.08</v>
      </c>
      <c r="M672" s="50">
        <v>-2113499.08</v>
      </c>
      <c r="N672" s="50">
        <v>-2113499.08</v>
      </c>
    </row>
    <row r="673" spans="1:14" ht="13.5" thickBot="1" x14ac:dyDescent="0.25">
      <c r="A673" s="300"/>
      <c r="B673" s="218" t="s">
        <v>90</v>
      </c>
      <c r="C673" s="53">
        <v>-5274209.05</v>
      </c>
      <c r="D673" s="53">
        <v>-5225059.05</v>
      </c>
      <c r="E673" s="53">
        <v>-4977738.05</v>
      </c>
      <c r="F673" s="53">
        <v>-4498415.08</v>
      </c>
      <c r="G673" s="53">
        <v>-4650256.08</v>
      </c>
      <c r="H673" s="53">
        <v>-5196224.08</v>
      </c>
      <c r="I673" s="53">
        <v>-6085197.0800000001</v>
      </c>
      <c r="J673" s="53">
        <v>-5701972.0800000001</v>
      </c>
      <c r="K673" s="53">
        <v>-6070759.0800000001</v>
      </c>
      <c r="L673" s="53">
        <v>-5084588.08</v>
      </c>
      <c r="M673" s="53">
        <v>-4728188.08</v>
      </c>
      <c r="N673" s="53">
        <v>-5096817.08</v>
      </c>
    </row>
    <row r="674" spans="1:14" ht="13.5" thickBot="1" x14ac:dyDescent="0.25">
      <c r="A674" s="299" t="s">
        <v>106</v>
      </c>
      <c r="B674" s="217" t="s">
        <v>85</v>
      </c>
      <c r="C674" s="50">
        <v>-2237546</v>
      </c>
      <c r="D674" s="50">
        <v>-2237546</v>
      </c>
      <c r="E674" s="50">
        <v>-2165367</v>
      </c>
      <c r="F674" s="50">
        <v>-1681579</v>
      </c>
      <c r="G674" s="50">
        <v>-1681579</v>
      </c>
      <c r="H674" s="50">
        <v>-2237546</v>
      </c>
      <c r="I674" s="50">
        <v>-3141450</v>
      </c>
      <c r="J674" s="50">
        <v>-2837439</v>
      </c>
      <c r="K674" s="50">
        <v>-3141450</v>
      </c>
      <c r="L674" s="50">
        <v>-2165367</v>
      </c>
      <c r="M674" s="50">
        <v>-1737631</v>
      </c>
      <c r="N674" s="50">
        <v>-2165367</v>
      </c>
    </row>
    <row r="675" spans="1:14" ht="13.5" thickBot="1" x14ac:dyDescent="0.25">
      <c r="A675" s="301"/>
      <c r="B675" s="217" t="s">
        <v>86</v>
      </c>
      <c r="C675" s="50">
        <v>-333657</v>
      </c>
      <c r="D675" s="50">
        <v>-326043</v>
      </c>
      <c r="E675" s="50">
        <v>-331156</v>
      </c>
      <c r="F675" s="50">
        <v>-216709</v>
      </c>
      <c r="G675" s="50">
        <v>-300133</v>
      </c>
      <c r="H675" s="50">
        <v>-372886</v>
      </c>
      <c r="I675" s="50">
        <v>-335400</v>
      </c>
      <c r="J675" s="50">
        <v>-364822</v>
      </c>
      <c r="K675" s="50">
        <v>-342143</v>
      </c>
      <c r="L675" s="50">
        <v>-331148</v>
      </c>
      <c r="M675" s="50">
        <v>-405151</v>
      </c>
      <c r="N675" s="50">
        <v>-383410</v>
      </c>
    </row>
    <row r="676" spans="1:14" ht="13.5" thickBot="1" x14ac:dyDescent="0.25">
      <c r="A676" s="301"/>
      <c r="B676" s="217" t="s">
        <v>87</v>
      </c>
      <c r="C676" s="50">
        <v>-411649</v>
      </c>
      <c r="D676" s="50">
        <v>-404381</v>
      </c>
      <c r="E676" s="50">
        <v>-407024</v>
      </c>
      <c r="F676" s="50">
        <v>-313197</v>
      </c>
      <c r="G676" s="50">
        <v>-381254</v>
      </c>
      <c r="H676" s="50">
        <v>-459884</v>
      </c>
      <c r="I676" s="50">
        <v>-395791</v>
      </c>
      <c r="J676" s="50">
        <v>-444026</v>
      </c>
      <c r="K676" s="50">
        <v>-411649</v>
      </c>
      <c r="L676" s="50">
        <v>-422882</v>
      </c>
      <c r="M676" s="50">
        <v>-459884</v>
      </c>
      <c r="N676" s="50">
        <v>-465170</v>
      </c>
    </row>
    <row r="677" spans="1:14" ht="13.5" thickBot="1" x14ac:dyDescent="0.25">
      <c r="A677" s="301"/>
      <c r="B677" s="217" t="s">
        <v>88</v>
      </c>
      <c r="C677" s="50">
        <v>-76115</v>
      </c>
      <c r="D677" s="50">
        <v>-114173</v>
      </c>
      <c r="E677" s="50">
        <v>-114173</v>
      </c>
      <c r="F677" s="50">
        <v>-228346</v>
      </c>
      <c r="G677" s="50">
        <v>-76115</v>
      </c>
      <c r="H677" s="50">
        <v>-76115</v>
      </c>
      <c r="I677" s="50">
        <v>-114173</v>
      </c>
      <c r="J677" s="50">
        <v>0</v>
      </c>
      <c r="K677" s="50">
        <v>-76115</v>
      </c>
      <c r="L677" s="50">
        <v>-76115</v>
      </c>
      <c r="M677" s="50">
        <v>0</v>
      </c>
      <c r="N677" s="50">
        <v>-38058</v>
      </c>
    </row>
    <row r="678" spans="1:14" ht="13.5" thickBot="1" x14ac:dyDescent="0.25">
      <c r="A678" s="301"/>
      <c r="B678" s="217" t="s">
        <v>89</v>
      </c>
      <c r="C678" s="50">
        <v>-2152690.0499999998</v>
      </c>
      <c r="D678" s="50">
        <v>-2152690.0499999998</v>
      </c>
      <c r="E678" s="50">
        <v>-2152690.0499999998</v>
      </c>
      <c r="F678" s="50">
        <v>-2113499.08</v>
      </c>
      <c r="G678" s="50">
        <v>-2113499.08</v>
      </c>
      <c r="H678" s="50">
        <v>-2113499.08</v>
      </c>
      <c r="I678" s="50">
        <v>-2113499.08</v>
      </c>
      <c r="J678" s="50">
        <v>-2113499.08</v>
      </c>
      <c r="K678" s="50">
        <v>-2113499.08</v>
      </c>
      <c r="L678" s="50">
        <v>-2113499.08</v>
      </c>
      <c r="M678" s="50">
        <v>-2113499.08</v>
      </c>
      <c r="N678" s="50">
        <v>-2113499.08</v>
      </c>
    </row>
    <row r="679" spans="1:14" ht="13.5" thickBot="1" x14ac:dyDescent="0.25">
      <c r="A679" s="300"/>
      <c r="B679" s="218" t="s">
        <v>90</v>
      </c>
      <c r="C679" s="53">
        <v>-5211657.05</v>
      </c>
      <c r="D679" s="53">
        <v>-5234833.05</v>
      </c>
      <c r="E679" s="53">
        <v>-5170410.05</v>
      </c>
      <c r="F679" s="53">
        <v>-4553330.08</v>
      </c>
      <c r="G679" s="53">
        <v>-4552580.08</v>
      </c>
      <c r="H679" s="53">
        <v>-5259930.08</v>
      </c>
      <c r="I679" s="53">
        <v>-6100313.0800000001</v>
      </c>
      <c r="J679" s="53">
        <v>-5759786.0800000001</v>
      </c>
      <c r="K679" s="53">
        <v>-6084856.0800000001</v>
      </c>
      <c r="L679" s="53">
        <v>-5109011.08</v>
      </c>
      <c r="M679" s="53">
        <v>-4716165.08</v>
      </c>
      <c r="N679" s="53">
        <v>-5165504.08</v>
      </c>
    </row>
    <row r="680" spans="1:14" ht="13.5" thickBot="1" x14ac:dyDescent="0.25">
      <c r="A680" s="299" t="s">
        <v>114</v>
      </c>
      <c r="B680" s="217" t="s">
        <v>83</v>
      </c>
      <c r="C680" s="50">
        <v>-2100</v>
      </c>
      <c r="D680" s="50">
        <v>-2100</v>
      </c>
      <c r="E680" s="50">
        <v>-2100</v>
      </c>
      <c r="F680" s="50">
        <v>-2100</v>
      </c>
      <c r="G680" s="50">
        <v>-2100</v>
      </c>
      <c r="H680" s="50">
        <v>-2100</v>
      </c>
      <c r="I680" s="50">
        <v>-2100</v>
      </c>
      <c r="J680" s="50">
        <v>-2100</v>
      </c>
      <c r="K680" s="50">
        <v>-2100</v>
      </c>
      <c r="L680" s="50">
        <v>-2100</v>
      </c>
      <c r="M680" s="50">
        <v>-2100</v>
      </c>
      <c r="N680" s="50">
        <v>-2100</v>
      </c>
    </row>
    <row r="681" spans="1:14" ht="13.5" thickBot="1" x14ac:dyDescent="0.25">
      <c r="A681" s="301"/>
      <c r="B681" s="217" t="s">
        <v>84</v>
      </c>
      <c r="C681" s="50">
        <v>-33635</v>
      </c>
      <c r="D681" s="50">
        <v>-33635</v>
      </c>
      <c r="E681" s="50">
        <v>-32550</v>
      </c>
      <c r="F681" s="50">
        <v>-33635</v>
      </c>
      <c r="G681" s="50">
        <v>-32550</v>
      </c>
      <c r="H681" s="50">
        <v>-33635</v>
      </c>
      <c r="I681" s="50">
        <v>-33635</v>
      </c>
      <c r="J681" s="50">
        <v>-30380</v>
      </c>
      <c r="K681" s="50">
        <v>-33635</v>
      </c>
      <c r="L681" s="50">
        <v>-32550</v>
      </c>
      <c r="M681" s="50">
        <v>-33635</v>
      </c>
      <c r="N681" s="50">
        <v>-32550</v>
      </c>
    </row>
    <row r="682" spans="1:14" ht="13.5" thickBot="1" x14ac:dyDescent="0.25">
      <c r="A682" s="301"/>
      <c r="B682" s="217" t="s">
        <v>85</v>
      </c>
      <c r="C682" s="50">
        <v>-3400197</v>
      </c>
      <c r="D682" s="50">
        <v>-3400197</v>
      </c>
      <c r="E682" s="50">
        <v>-1754941</v>
      </c>
      <c r="F682" s="50">
        <v>-2653178</v>
      </c>
      <c r="G682" s="50">
        <v>-2653178</v>
      </c>
      <c r="H682" s="50">
        <v>-3400197</v>
      </c>
      <c r="I682" s="50">
        <v>-5598207</v>
      </c>
      <c r="J682" s="50">
        <v>-5056445</v>
      </c>
      <c r="K682" s="50">
        <v>-5598207</v>
      </c>
      <c r="L682" s="50">
        <v>-3290514</v>
      </c>
      <c r="M682" s="50">
        <v>-2741618</v>
      </c>
      <c r="N682" s="50">
        <v>-3290514</v>
      </c>
    </row>
    <row r="683" spans="1:14" ht="13.5" thickBot="1" x14ac:dyDescent="0.25">
      <c r="A683" s="301"/>
      <c r="B683" s="217" t="s">
        <v>86</v>
      </c>
      <c r="C683" s="50">
        <v>-575157</v>
      </c>
      <c r="D683" s="50">
        <v>-440241</v>
      </c>
      <c r="E683" s="50">
        <v>-320222</v>
      </c>
      <c r="F683" s="50">
        <v>-585505</v>
      </c>
      <c r="G683" s="50">
        <v>-512356</v>
      </c>
      <c r="H683" s="50">
        <v>-513728</v>
      </c>
      <c r="I683" s="50">
        <v>-599905</v>
      </c>
      <c r="J683" s="50">
        <v>-573271</v>
      </c>
      <c r="K683" s="50">
        <v>-643795</v>
      </c>
      <c r="L683" s="50">
        <v>-595942</v>
      </c>
      <c r="M683" s="50">
        <v>-546362</v>
      </c>
      <c r="N683" s="50">
        <v>-570062</v>
      </c>
    </row>
    <row r="684" spans="1:14" ht="13.5" thickBot="1" x14ac:dyDescent="0.25">
      <c r="A684" s="301"/>
      <c r="B684" s="217" t="s">
        <v>87</v>
      </c>
      <c r="C684" s="50">
        <v>-856928</v>
      </c>
      <c r="D684" s="50">
        <v>-673301</v>
      </c>
      <c r="E684" s="50">
        <v>-489673</v>
      </c>
      <c r="F684" s="50">
        <v>-918138</v>
      </c>
      <c r="G684" s="50">
        <v>-765115</v>
      </c>
      <c r="H684" s="50">
        <v>-765115</v>
      </c>
      <c r="I684" s="50">
        <v>-870956</v>
      </c>
      <c r="J684" s="50">
        <v>-856928</v>
      </c>
      <c r="K684" s="50">
        <v>-948742</v>
      </c>
      <c r="L684" s="50">
        <v>-887533</v>
      </c>
      <c r="M684" s="50">
        <v>-784243</v>
      </c>
      <c r="N684" s="50">
        <v>-835250</v>
      </c>
    </row>
    <row r="685" spans="1:14" ht="13.5" thickBot="1" x14ac:dyDescent="0.25">
      <c r="A685" s="301"/>
      <c r="B685" s="217" t="s">
        <v>88</v>
      </c>
      <c r="C685" s="50">
        <v>-73447</v>
      </c>
      <c r="D685" s="50">
        <v>-146894</v>
      </c>
      <c r="E685" s="50">
        <v>-73447</v>
      </c>
      <c r="F685" s="50">
        <v>0</v>
      </c>
      <c r="G685" s="50">
        <v>-73447</v>
      </c>
      <c r="H685" s="50">
        <v>-73447</v>
      </c>
      <c r="I685" s="50">
        <v>-146894</v>
      </c>
      <c r="J685" s="50">
        <v>0</v>
      </c>
      <c r="K685" s="50">
        <v>0</v>
      </c>
      <c r="L685" s="50">
        <v>-73447</v>
      </c>
      <c r="M685" s="50">
        <v>-146894</v>
      </c>
      <c r="N685" s="50">
        <v>-73447</v>
      </c>
    </row>
    <row r="686" spans="1:14" ht="13.5" thickBot="1" x14ac:dyDescent="0.25">
      <c r="A686" s="301"/>
      <c r="B686" s="217" t="s">
        <v>89</v>
      </c>
      <c r="C686" s="50">
        <v>-3236176.7</v>
      </c>
      <c r="D686" s="50">
        <v>-3236176.7</v>
      </c>
      <c r="E686" s="50">
        <v>-3236176.7</v>
      </c>
      <c r="F686" s="50">
        <v>-3177260.23</v>
      </c>
      <c r="G686" s="50">
        <v>-3177260.23</v>
      </c>
      <c r="H686" s="50">
        <v>-3177260.23</v>
      </c>
      <c r="I686" s="50">
        <v>-3177260.23</v>
      </c>
      <c r="J686" s="50">
        <v>-3177260.23</v>
      </c>
      <c r="K686" s="50">
        <v>-3177260.23</v>
      </c>
      <c r="L686" s="50">
        <v>-3177260.23</v>
      </c>
      <c r="M686" s="50">
        <v>-3177260.23</v>
      </c>
      <c r="N686" s="50">
        <v>-3177260.23</v>
      </c>
    </row>
    <row r="687" spans="1:14" ht="13.5" thickBot="1" x14ac:dyDescent="0.25">
      <c r="A687" s="300"/>
      <c r="B687" s="218" t="s">
        <v>90</v>
      </c>
      <c r="C687" s="53">
        <v>-8177640.7000000002</v>
      </c>
      <c r="D687" s="53">
        <v>-7932544.7000000002</v>
      </c>
      <c r="E687" s="53">
        <v>-5909109.7000000002</v>
      </c>
      <c r="F687" s="53">
        <v>-7369816.2300000004</v>
      </c>
      <c r="G687" s="53">
        <v>-7216006.2300000004</v>
      </c>
      <c r="H687" s="53">
        <v>-7965482.2300000004</v>
      </c>
      <c r="I687" s="53">
        <v>-10428957.23</v>
      </c>
      <c r="J687" s="53">
        <v>-9696384.2300000004</v>
      </c>
      <c r="K687" s="53">
        <v>-10403739.23</v>
      </c>
      <c r="L687" s="53">
        <v>-8059346.2300000004</v>
      </c>
      <c r="M687" s="53">
        <v>-7432112.2300000004</v>
      </c>
      <c r="N687" s="53">
        <v>-7981183.2300000004</v>
      </c>
    </row>
    <row r="688" spans="1:14" ht="13.5" thickBot="1" x14ac:dyDescent="0.25">
      <c r="A688" s="299" t="s">
        <v>117</v>
      </c>
      <c r="B688" s="217" t="s">
        <v>91</v>
      </c>
      <c r="C688" s="50">
        <v>-1091.3900000000001</v>
      </c>
      <c r="D688" s="50">
        <v>-1091.3900000000001</v>
      </c>
      <c r="E688" s="50">
        <v>-1091.3900000000001</v>
      </c>
      <c r="F688" s="50">
        <v>-1091.3900000000001</v>
      </c>
      <c r="G688" s="50">
        <v>-1091.3900000000001</v>
      </c>
      <c r="H688" s="50">
        <v>-1091.3900000000001</v>
      </c>
      <c r="I688" s="50">
        <v>-1091.3900000000001</v>
      </c>
      <c r="J688" s="50">
        <v>-1091.3900000000001</v>
      </c>
      <c r="K688" s="50">
        <v>-1091.3900000000001</v>
      </c>
      <c r="L688" s="50">
        <v>-1091.3900000000001</v>
      </c>
      <c r="M688" s="50">
        <v>-1091.3900000000001</v>
      </c>
      <c r="N688" s="50">
        <v>-1091.3900000000001</v>
      </c>
    </row>
    <row r="689" spans="1:14" ht="13.5" thickBot="1" x14ac:dyDescent="0.25">
      <c r="A689" s="301"/>
      <c r="B689" s="217" t="s">
        <v>83</v>
      </c>
      <c r="C689" s="50">
        <v>-49000</v>
      </c>
      <c r="D689" s="50">
        <v>-49000</v>
      </c>
      <c r="E689" s="50">
        <v>-49000</v>
      </c>
      <c r="F689" s="50">
        <v>-49000</v>
      </c>
      <c r="G689" s="50">
        <v>-49000</v>
      </c>
      <c r="H689" s="50">
        <v>-49000</v>
      </c>
      <c r="I689" s="50">
        <v>-49000</v>
      </c>
      <c r="J689" s="50">
        <v>-49000</v>
      </c>
      <c r="K689" s="50">
        <v>-49000</v>
      </c>
      <c r="L689" s="50">
        <v>-49000</v>
      </c>
      <c r="M689" s="50">
        <v>-49000</v>
      </c>
      <c r="N689" s="50">
        <v>-49000</v>
      </c>
    </row>
    <row r="690" spans="1:14" ht="13.5" thickBot="1" x14ac:dyDescent="0.25">
      <c r="A690" s="300"/>
      <c r="B690" s="218" t="s">
        <v>90</v>
      </c>
      <c r="C690" s="53">
        <v>-50091.39</v>
      </c>
      <c r="D690" s="53">
        <v>-50091.39</v>
      </c>
      <c r="E690" s="53">
        <v>-50091.39</v>
      </c>
      <c r="F690" s="53">
        <v>-50091.39</v>
      </c>
      <c r="G690" s="53">
        <v>-50091.39</v>
      </c>
      <c r="H690" s="53">
        <v>-50091.39</v>
      </c>
      <c r="I690" s="53">
        <v>-50091.39</v>
      </c>
      <c r="J690" s="53">
        <v>-50091.39</v>
      </c>
      <c r="K690" s="53">
        <v>-50091.39</v>
      </c>
      <c r="L690" s="53">
        <v>-50091.39</v>
      </c>
      <c r="M690" s="53">
        <v>-50091.39</v>
      </c>
      <c r="N690" s="53">
        <v>-50091.39</v>
      </c>
    </row>
    <row r="691" spans="1:14" ht="13.5" thickBot="1" x14ac:dyDescent="0.25">
      <c r="A691" s="299" t="s">
        <v>118</v>
      </c>
      <c r="B691" s="217" t="s">
        <v>91</v>
      </c>
      <c r="C691" s="50">
        <v>-6000</v>
      </c>
      <c r="D691" s="50">
        <v>-6000</v>
      </c>
      <c r="E691" s="50">
        <v>-6000</v>
      </c>
      <c r="F691" s="50">
        <v>-6000</v>
      </c>
      <c r="G691" s="50">
        <v>-6000</v>
      </c>
      <c r="H691" s="50">
        <v>-6000</v>
      </c>
      <c r="I691" s="50">
        <v>-6000</v>
      </c>
      <c r="J691" s="50">
        <v>-6000</v>
      </c>
      <c r="K691" s="50">
        <v>-6000</v>
      </c>
      <c r="L691" s="50">
        <v>-6000</v>
      </c>
      <c r="M691" s="50">
        <v>-6000</v>
      </c>
      <c r="N691" s="50">
        <v>-6000</v>
      </c>
    </row>
    <row r="692" spans="1:14" ht="13.5" thickBot="1" x14ac:dyDescent="0.25">
      <c r="A692" s="300"/>
      <c r="B692" s="218" t="s">
        <v>90</v>
      </c>
      <c r="C692" s="53">
        <v>-6000</v>
      </c>
      <c r="D692" s="53">
        <v>-6000</v>
      </c>
      <c r="E692" s="53">
        <v>-6000</v>
      </c>
      <c r="F692" s="53">
        <v>-6000</v>
      </c>
      <c r="G692" s="53">
        <v>-6000</v>
      </c>
      <c r="H692" s="53">
        <v>-6000</v>
      </c>
      <c r="I692" s="53">
        <v>-6000</v>
      </c>
      <c r="J692" s="53">
        <v>-6000</v>
      </c>
      <c r="K692" s="53">
        <v>-6000</v>
      </c>
      <c r="L692" s="53">
        <v>-6000</v>
      </c>
      <c r="M692" s="53">
        <v>-6000</v>
      </c>
      <c r="N692" s="53">
        <v>-6000</v>
      </c>
    </row>
    <row r="693" spans="1:14" ht="13.5" thickBot="1" x14ac:dyDescent="0.25">
      <c r="A693" s="299" t="s">
        <v>121</v>
      </c>
      <c r="B693" s="217" t="s">
        <v>85</v>
      </c>
      <c r="C693" s="50">
        <v>-13163</v>
      </c>
      <c r="D693" s="50">
        <v>-11040</v>
      </c>
      <c r="E693" s="50">
        <v>-5944</v>
      </c>
      <c r="F693" s="50">
        <v>-6945</v>
      </c>
      <c r="G693" s="50">
        <v>-6945</v>
      </c>
      <c r="H693" s="50">
        <v>-13163</v>
      </c>
      <c r="I693" s="50">
        <v>-21235</v>
      </c>
      <c r="J693" s="50">
        <v>-19180</v>
      </c>
      <c r="K693" s="50">
        <v>-21235</v>
      </c>
      <c r="L693" s="50">
        <v>-12738</v>
      </c>
      <c r="M693" s="50">
        <v>-7176</v>
      </c>
      <c r="N693" s="50">
        <v>-12738</v>
      </c>
    </row>
    <row r="694" spans="1:14" ht="13.5" thickBot="1" x14ac:dyDescent="0.25">
      <c r="A694" s="301"/>
      <c r="B694" s="217" t="s">
        <v>88</v>
      </c>
      <c r="C694" s="50">
        <v>-16362</v>
      </c>
      <c r="D694" s="50">
        <v>-3272</v>
      </c>
      <c r="E694" s="50">
        <v>-3272</v>
      </c>
      <c r="F694" s="50">
        <v>-3272</v>
      </c>
      <c r="G694" s="50">
        <v>-3272</v>
      </c>
      <c r="H694" s="50">
        <v>-3272</v>
      </c>
      <c r="I694" s="50">
        <v>-26179</v>
      </c>
      <c r="J694" s="50">
        <v>-22907</v>
      </c>
      <c r="K694" s="50">
        <v>-13090</v>
      </c>
      <c r="L694" s="50">
        <v>-3272</v>
      </c>
      <c r="M694" s="50">
        <v>-6545</v>
      </c>
      <c r="N694" s="50">
        <v>-3272</v>
      </c>
    </row>
    <row r="695" spans="1:14" ht="13.5" thickBot="1" x14ac:dyDescent="0.25">
      <c r="A695" s="301"/>
      <c r="B695" s="217" t="s">
        <v>89</v>
      </c>
      <c r="C695" s="50">
        <v>-328004.67</v>
      </c>
      <c r="D695" s="50">
        <v>-328004.67</v>
      </c>
      <c r="E695" s="50">
        <v>-328004.67</v>
      </c>
      <c r="F695" s="50">
        <v>-322033.15000000002</v>
      </c>
      <c r="G695" s="50">
        <v>-322033.15000000002</v>
      </c>
      <c r="H695" s="50">
        <v>-322033.15000000002</v>
      </c>
      <c r="I695" s="50">
        <v>-322033.15000000002</v>
      </c>
      <c r="J695" s="50">
        <v>-322033.15000000002</v>
      </c>
      <c r="K695" s="50">
        <v>-322033.15000000002</v>
      </c>
      <c r="L695" s="50">
        <v>-322033.15000000002</v>
      </c>
      <c r="M695" s="50">
        <v>-322033.15000000002</v>
      </c>
      <c r="N695" s="50">
        <v>-322033.15000000002</v>
      </c>
    </row>
    <row r="696" spans="1:14" ht="13.5" thickBot="1" x14ac:dyDescent="0.25">
      <c r="A696" s="300"/>
      <c r="B696" s="218" t="s">
        <v>90</v>
      </c>
      <c r="C696" s="53">
        <v>-357529.67</v>
      </c>
      <c r="D696" s="53">
        <v>-342316.67</v>
      </c>
      <c r="E696" s="53">
        <v>-337220.67</v>
      </c>
      <c r="F696" s="53">
        <v>-332250.15000000002</v>
      </c>
      <c r="G696" s="53">
        <v>-332250.15000000002</v>
      </c>
      <c r="H696" s="53">
        <v>-338468.15</v>
      </c>
      <c r="I696" s="53">
        <v>-369447.15</v>
      </c>
      <c r="J696" s="53">
        <v>-364120.15</v>
      </c>
      <c r="K696" s="53">
        <v>-356358.15</v>
      </c>
      <c r="L696" s="53">
        <v>-338043.15</v>
      </c>
      <c r="M696" s="53">
        <v>-335754.15</v>
      </c>
      <c r="N696" s="53">
        <v>-338043.15</v>
      </c>
    </row>
    <row r="697" spans="1:14" ht="13.5" thickBot="1" x14ac:dyDescent="0.25">
      <c r="A697" s="299" t="s">
        <v>122</v>
      </c>
      <c r="B697" s="217" t="s">
        <v>85</v>
      </c>
      <c r="C697" s="50">
        <v>-13131</v>
      </c>
      <c r="D697" s="50">
        <v>-11013</v>
      </c>
      <c r="E697" s="50">
        <v>0</v>
      </c>
      <c r="F697" s="50">
        <v>-6928</v>
      </c>
      <c r="G697" s="50">
        <v>-6928</v>
      </c>
      <c r="H697" s="50">
        <v>-13131</v>
      </c>
      <c r="I697" s="50">
        <v>-21185</v>
      </c>
      <c r="J697" s="50">
        <v>-19134</v>
      </c>
      <c r="K697" s="50">
        <v>-21185</v>
      </c>
      <c r="L697" s="50">
        <v>-12708</v>
      </c>
      <c r="M697" s="50">
        <v>-7159</v>
      </c>
      <c r="N697" s="50">
        <v>-12708</v>
      </c>
    </row>
    <row r="698" spans="1:14" ht="13.5" thickBot="1" x14ac:dyDescent="0.25">
      <c r="A698" s="301"/>
      <c r="B698" s="217" t="s">
        <v>88</v>
      </c>
      <c r="C698" s="50">
        <v>-23147</v>
      </c>
      <c r="D698" s="50">
        <v>-11573</v>
      </c>
      <c r="E698" s="50">
        <v>0</v>
      </c>
      <c r="F698" s="50">
        <v>-8680</v>
      </c>
      <c r="G698" s="50">
        <v>-20254</v>
      </c>
      <c r="H698" s="50">
        <v>-20254</v>
      </c>
      <c r="I698" s="50">
        <v>-28934</v>
      </c>
      <c r="J698" s="50">
        <v>-23147</v>
      </c>
      <c r="K698" s="50">
        <v>-17360</v>
      </c>
      <c r="L698" s="50">
        <v>-5787</v>
      </c>
      <c r="M698" s="50">
        <v>-5787</v>
      </c>
      <c r="N698" s="50">
        <v>-2893</v>
      </c>
    </row>
    <row r="699" spans="1:14" ht="13.5" thickBot="1" x14ac:dyDescent="0.25">
      <c r="A699" s="301"/>
      <c r="B699" s="217" t="s">
        <v>89</v>
      </c>
      <c r="C699" s="50">
        <v>-321373.15999999997</v>
      </c>
      <c r="D699" s="50">
        <v>-321373.15999999997</v>
      </c>
      <c r="E699" s="50">
        <v>-321373.15999999997</v>
      </c>
      <c r="F699" s="50">
        <v>-315522.38</v>
      </c>
      <c r="G699" s="50">
        <v>-315522.38</v>
      </c>
      <c r="H699" s="50">
        <v>-315522.38</v>
      </c>
      <c r="I699" s="50">
        <v>-315522.38</v>
      </c>
      <c r="J699" s="50">
        <v>-315522.38</v>
      </c>
      <c r="K699" s="50">
        <v>-315522.38</v>
      </c>
      <c r="L699" s="50">
        <v>-315522.38</v>
      </c>
      <c r="M699" s="50">
        <v>-315522.38</v>
      </c>
      <c r="N699" s="50">
        <v>-315522.38</v>
      </c>
    </row>
    <row r="700" spans="1:14" ht="13.5" thickBot="1" x14ac:dyDescent="0.25">
      <c r="A700" s="300"/>
      <c r="B700" s="218" t="s">
        <v>90</v>
      </c>
      <c r="C700" s="53">
        <v>-357651.16</v>
      </c>
      <c r="D700" s="53">
        <v>-343959.16</v>
      </c>
      <c r="E700" s="53">
        <v>-321373.15999999997</v>
      </c>
      <c r="F700" s="53">
        <v>-331130.38</v>
      </c>
      <c r="G700" s="53">
        <v>-342704.38</v>
      </c>
      <c r="H700" s="53">
        <v>-348907.38</v>
      </c>
      <c r="I700" s="53">
        <v>-365641.38</v>
      </c>
      <c r="J700" s="53">
        <v>-357803.38</v>
      </c>
      <c r="K700" s="53">
        <v>-354067.38</v>
      </c>
      <c r="L700" s="53">
        <v>-334017.38</v>
      </c>
      <c r="M700" s="53">
        <v>-328468.38</v>
      </c>
      <c r="N700" s="53">
        <v>-331123.38</v>
      </c>
    </row>
    <row r="701" spans="1:14" ht="13.5" thickBot="1" x14ac:dyDescent="0.25">
      <c r="A701" s="299" t="s">
        <v>124</v>
      </c>
      <c r="B701" s="217" t="s">
        <v>85</v>
      </c>
      <c r="C701" s="50">
        <v>-13533</v>
      </c>
      <c r="D701" s="50">
        <v>-13533</v>
      </c>
      <c r="E701" s="50">
        <v>-13097</v>
      </c>
      <c r="F701" s="50">
        <v>-7141</v>
      </c>
      <c r="G701" s="50">
        <v>-7141</v>
      </c>
      <c r="H701" s="50">
        <v>-13533</v>
      </c>
      <c r="I701" s="50">
        <v>-21834</v>
      </c>
      <c r="J701" s="50">
        <v>-19721</v>
      </c>
      <c r="K701" s="50">
        <v>-21834</v>
      </c>
      <c r="L701" s="50">
        <v>-6985</v>
      </c>
      <c r="M701" s="50">
        <v>-7379</v>
      </c>
      <c r="N701" s="50">
        <v>-13097</v>
      </c>
    </row>
    <row r="702" spans="1:14" ht="13.5" thickBot="1" x14ac:dyDescent="0.25">
      <c r="A702" s="301"/>
      <c r="B702" s="217" t="s">
        <v>88</v>
      </c>
      <c r="C702" s="50">
        <v>-58526</v>
      </c>
      <c r="D702" s="50">
        <v>-60867</v>
      </c>
      <c r="E702" s="50">
        <v>-9364</v>
      </c>
      <c r="F702" s="50">
        <v>-23410</v>
      </c>
      <c r="G702" s="50">
        <v>-23410</v>
      </c>
      <c r="H702" s="50">
        <v>-23410</v>
      </c>
      <c r="I702" s="50">
        <v>-32775</v>
      </c>
      <c r="J702" s="50">
        <v>-39798</v>
      </c>
      <c r="K702" s="50">
        <v>-35116</v>
      </c>
      <c r="L702" s="50">
        <v>-11705</v>
      </c>
      <c r="M702" s="50">
        <v>-23410</v>
      </c>
      <c r="N702" s="50">
        <v>-42139</v>
      </c>
    </row>
    <row r="703" spans="1:14" ht="13.5" thickBot="1" x14ac:dyDescent="0.25">
      <c r="A703" s="301"/>
      <c r="B703" s="217" t="s">
        <v>89</v>
      </c>
      <c r="C703" s="50">
        <v>-377485.93</v>
      </c>
      <c r="D703" s="50">
        <v>-377485.93</v>
      </c>
      <c r="E703" s="50">
        <v>-377485.93</v>
      </c>
      <c r="F703" s="50">
        <v>-370613.58</v>
      </c>
      <c r="G703" s="50">
        <v>-370613.58</v>
      </c>
      <c r="H703" s="50">
        <v>-370613.58</v>
      </c>
      <c r="I703" s="50">
        <v>-370613.58</v>
      </c>
      <c r="J703" s="50">
        <v>-370613.58</v>
      </c>
      <c r="K703" s="50">
        <v>-370613.58</v>
      </c>
      <c r="L703" s="50">
        <v>-370613.58</v>
      </c>
      <c r="M703" s="50">
        <v>-370613.58</v>
      </c>
      <c r="N703" s="50">
        <v>-370613.58</v>
      </c>
    </row>
    <row r="704" spans="1:14" ht="13.5" thickBot="1" x14ac:dyDescent="0.25">
      <c r="A704" s="300"/>
      <c r="B704" s="218" t="s">
        <v>90</v>
      </c>
      <c r="C704" s="53">
        <v>-449544.93</v>
      </c>
      <c r="D704" s="53">
        <v>-451885.93</v>
      </c>
      <c r="E704" s="53">
        <v>-399946.93</v>
      </c>
      <c r="F704" s="53">
        <v>-401164.58</v>
      </c>
      <c r="G704" s="53">
        <v>-401164.58</v>
      </c>
      <c r="H704" s="53">
        <v>-407556.58</v>
      </c>
      <c r="I704" s="53">
        <v>-425222.58</v>
      </c>
      <c r="J704" s="53">
        <v>-430132.58</v>
      </c>
      <c r="K704" s="53">
        <v>-427563.58</v>
      </c>
      <c r="L704" s="53">
        <v>-389303.58</v>
      </c>
      <c r="M704" s="53">
        <v>-401402.58</v>
      </c>
      <c r="N704" s="53">
        <v>-425849.58</v>
      </c>
    </row>
    <row r="705" spans="1:14" ht="13.5" thickBot="1" x14ac:dyDescent="0.25">
      <c r="A705" s="299" t="s">
        <v>125</v>
      </c>
      <c r="B705" s="217" t="s">
        <v>85</v>
      </c>
      <c r="C705" s="50">
        <v>-13518</v>
      </c>
      <c r="D705" s="50">
        <v>-13518</v>
      </c>
      <c r="E705" s="50">
        <v>-13082</v>
      </c>
      <c r="F705" s="50">
        <v>-7133</v>
      </c>
      <c r="G705" s="50">
        <v>-7133</v>
      </c>
      <c r="H705" s="50">
        <v>-13518</v>
      </c>
      <c r="I705" s="50">
        <v>-21809</v>
      </c>
      <c r="J705" s="50">
        <v>-19699</v>
      </c>
      <c r="K705" s="50">
        <v>-21809</v>
      </c>
      <c r="L705" s="50">
        <v>-3925</v>
      </c>
      <c r="M705" s="50">
        <v>-7370</v>
      </c>
      <c r="N705" s="50">
        <v>-13082</v>
      </c>
    </row>
    <row r="706" spans="1:14" ht="13.5" thickBot="1" x14ac:dyDescent="0.25">
      <c r="A706" s="301"/>
      <c r="B706" s="217" t="s">
        <v>88</v>
      </c>
      <c r="C706" s="50">
        <v>-55033</v>
      </c>
      <c r="D706" s="50">
        <v>-45462</v>
      </c>
      <c r="E706" s="50">
        <v>-7178</v>
      </c>
      <c r="F706" s="50">
        <v>-26320</v>
      </c>
      <c r="G706" s="50">
        <v>-23927</v>
      </c>
      <c r="H706" s="50">
        <v>-14356</v>
      </c>
      <c r="I706" s="50">
        <v>-33498</v>
      </c>
      <c r="J706" s="50">
        <v>-43069</v>
      </c>
      <c r="K706" s="50">
        <v>-35891</v>
      </c>
      <c r="L706" s="50">
        <v>-2393</v>
      </c>
      <c r="M706" s="50">
        <v>-19142</v>
      </c>
      <c r="N706" s="50">
        <v>-47855</v>
      </c>
    </row>
    <row r="707" spans="1:14" ht="13.5" thickBot="1" x14ac:dyDescent="0.25">
      <c r="A707" s="301"/>
      <c r="B707" s="217" t="s">
        <v>89</v>
      </c>
      <c r="C707" s="50">
        <v>-377485.93</v>
      </c>
      <c r="D707" s="50">
        <v>-377485.93</v>
      </c>
      <c r="E707" s="50">
        <v>-377485.93</v>
      </c>
      <c r="F707" s="50">
        <v>-370613.58</v>
      </c>
      <c r="G707" s="50">
        <v>-370613.58</v>
      </c>
      <c r="H707" s="50">
        <v>-370613.58</v>
      </c>
      <c r="I707" s="50">
        <v>-370613.58</v>
      </c>
      <c r="J707" s="50">
        <v>-370613.58</v>
      </c>
      <c r="K707" s="50">
        <v>-370613.58</v>
      </c>
      <c r="L707" s="50">
        <v>-370613.58</v>
      </c>
      <c r="M707" s="50">
        <v>-370613.58</v>
      </c>
      <c r="N707" s="50">
        <v>-370613.58</v>
      </c>
    </row>
    <row r="708" spans="1:14" ht="13.5" thickBot="1" x14ac:dyDescent="0.25">
      <c r="A708" s="300"/>
      <c r="B708" s="218" t="s">
        <v>90</v>
      </c>
      <c r="C708" s="53">
        <v>-446036.93</v>
      </c>
      <c r="D708" s="53">
        <v>-436465.93</v>
      </c>
      <c r="E708" s="53">
        <v>-397745.93</v>
      </c>
      <c r="F708" s="53">
        <v>-404066.58</v>
      </c>
      <c r="G708" s="53">
        <v>-401673.58</v>
      </c>
      <c r="H708" s="53">
        <v>-398487.58</v>
      </c>
      <c r="I708" s="53">
        <v>-425920.58</v>
      </c>
      <c r="J708" s="53">
        <v>-433381.58</v>
      </c>
      <c r="K708" s="53">
        <v>-428313.58</v>
      </c>
      <c r="L708" s="53">
        <v>-376931.58</v>
      </c>
      <c r="M708" s="53">
        <v>-397125.58</v>
      </c>
      <c r="N708" s="53">
        <v>-431550.58</v>
      </c>
    </row>
    <row r="709" spans="1:14" ht="13.5" thickBot="1" x14ac:dyDescent="0.25">
      <c r="A709" s="299" t="s">
        <v>126</v>
      </c>
      <c r="B709" s="217" t="s">
        <v>85</v>
      </c>
      <c r="C709" s="50">
        <v>-13486</v>
      </c>
      <c r="D709" s="50">
        <v>-13486</v>
      </c>
      <c r="E709" s="50">
        <v>-13051</v>
      </c>
      <c r="F709" s="50">
        <v>-7116</v>
      </c>
      <c r="G709" s="50">
        <v>-7116</v>
      </c>
      <c r="H709" s="50">
        <v>-13486</v>
      </c>
      <c r="I709" s="50">
        <v>-21757</v>
      </c>
      <c r="J709" s="50">
        <v>-19652</v>
      </c>
      <c r="K709" s="50">
        <v>-21757</v>
      </c>
      <c r="L709" s="50">
        <v>-12616</v>
      </c>
      <c r="M709" s="50">
        <v>0</v>
      </c>
      <c r="N709" s="50">
        <v>-11746</v>
      </c>
    </row>
    <row r="710" spans="1:14" ht="13.5" thickBot="1" x14ac:dyDescent="0.25">
      <c r="A710" s="301"/>
      <c r="B710" s="217" t="s">
        <v>88</v>
      </c>
      <c r="C710" s="50">
        <v>-49679</v>
      </c>
      <c r="D710" s="50">
        <v>-23532</v>
      </c>
      <c r="E710" s="50">
        <v>-5229</v>
      </c>
      <c r="F710" s="50">
        <v>-13073</v>
      </c>
      <c r="G710" s="50">
        <v>-18303</v>
      </c>
      <c r="H710" s="50">
        <v>-18303</v>
      </c>
      <c r="I710" s="50">
        <v>-26147</v>
      </c>
      <c r="J710" s="50">
        <v>-47064</v>
      </c>
      <c r="K710" s="50">
        <v>-31376</v>
      </c>
      <c r="L710" s="50">
        <v>-10459</v>
      </c>
      <c r="M710" s="50">
        <v>-2615</v>
      </c>
      <c r="N710" s="50">
        <v>-23532</v>
      </c>
    </row>
    <row r="711" spans="1:14" ht="13.5" thickBot="1" x14ac:dyDescent="0.25">
      <c r="A711" s="301"/>
      <c r="B711" s="217" t="s">
        <v>89</v>
      </c>
      <c r="C711" s="50">
        <v>-377485.93</v>
      </c>
      <c r="D711" s="50">
        <v>-377485.93</v>
      </c>
      <c r="E711" s="50">
        <v>-377485.93</v>
      </c>
      <c r="F711" s="50">
        <v>-370613.58</v>
      </c>
      <c r="G711" s="50">
        <v>-370613.58</v>
      </c>
      <c r="H711" s="50">
        <v>-370613.58</v>
      </c>
      <c r="I711" s="50">
        <v>-370613.58</v>
      </c>
      <c r="J711" s="50">
        <v>-370613.58</v>
      </c>
      <c r="K711" s="50">
        <v>-370613.58</v>
      </c>
      <c r="L711" s="50">
        <v>-370613.58</v>
      </c>
      <c r="M711" s="50">
        <v>-370613.58</v>
      </c>
      <c r="N711" s="50">
        <v>-370613.58</v>
      </c>
    </row>
    <row r="712" spans="1:14" ht="13.5" thickBot="1" x14ac:dyDescent="0.25">
      <c r="A712" s="300"/>
      <c r="B712" s="218" t="s">
        <v>90</v>
      </c>
      <c r="C712" s="53">
        <v>-440650.93</v>
      </c>
      <c r="D712" s="53">
        <v>-414503.93</v>
      </c>
      <c r="E712" s="53">
        <v>-395765.93</v>
      </c>
      <c r="F712" s="53">
        <v>-390802.58</v>
      </c>
      <c r="G712" s="53">
        <v>-396032.58</v>
      </c>
      <c r="H712" s="53">
        <v>-402402.58</v>
      </c>
      <c r="I712" s="53">
        <v>-418517.58</v>
      </c>
      <c r="J712" s="53">
        <v>-437329.58</v>
      </c>
      <c r="K712" s="53">
        <v>-423746.58</v>
      </c>
      <c r="L712" s="53">
        <v>-393688.58</v>
      </c>
      <c r="M712" s="53">
        <v>-373228.58</v>
      </c>
      <c r="N712" s="53">
        <v>-405891.58</v>
      </c>
    </row>
    <row r="713" spans="1:14" ht="13.5" thickBot="1" x14ac:dyDescent="0.25">
      <c r="A713" s="299" t="s">
        <v>127</v>
      </c>
      <c r="B713" s="217" t="s">
        <v>85</v>
      </c>
      <c r="C713" s="50">
        <v>-13562</v>
      </c>
      <c r="D713" s="50">
        <v>-13562</v>
      </c>
      <c r="E713" s="50">
        <v>-13124</v>
      </c>
      <c r="F713" s="50">
        <v>-7156</v>
      </c>
      <c r="G713" s="50">
        <v>-7156</v>
      </c>
      <c r="H713" s="50">
        <v>-13562</v>
      </c>
      <c r="I713" s="50">
        <v>-21880</v>
      </c>
      <c r="J713" s="50">
        <v>-19762</v>
      </c>
      <c r="K713" s="50">
        <v>-21880</v>
      </c>
      <c r="L713" s="50">
        <v>-13124</v>
      </c>
      <c r="M713" s="50">
        <v>-7394</v>
      </c>
      <c r="N713" s="50">
        <v>-13124</v>
      </c>
    </row>
    <row r="714" spans="1:14" ht="13.5" thickBot="1" x14ac:dyDescent="0.25">
      <c r="A714" s="301"/>
      <c r="B714" s="217" t="s">
        <v>88</v>
      </c>
      <c r="C714" s="50">
        <v>-50104</v>
      </c>
      <c r="D714" s="50">
        <v>-30063</v>
      </c>
      <c r="E714" s="50">
        <v>-7516</v>
      </c>
      <c r="F714" s="50">
        <v>-17537</v>
      </c>
      <c r="G714" s="50">
        <v>-25052</v>
      </c>
      <c r="H714" s="50">
        <v>-17537</v>
      </c>
      <c r="I714" s="50">
        <v>-35073</v>
      </c>
      <c r="J714" s="50">
        <v>-42589</v>
      </c>
      <c r="K714" s="50">
        <v>-32568</v>
      </c>
      <c r="L714" s="50">
        <v>-12526</v>
      </c>
      <c r="M714" s="50">
        <v>-15031</v>
      </c>
      <c r="N714" s="50">
        <v>-32568</v>
      </c>
    </row>
    <row r="715" spans="1:14" ht="13.5" thickBot="1" x14ac:dyDescent="0.25">
      <c r="A715" s="301"/>
      <c r="B715" s="217" t="s">
        <v>89</v>
      </c>
      <c r="C715" s="50">
        <v>-377485.93</v>
      </c>
      <c r="D715" s="50">
        <v>-377485.93</v>
      </c>
      <c r="E715" s="50">
        <v>-377485.93</v>
      </c>
      <c r="F715" s="50">
        <v>-370613.58</v>
      </c>
      <c r="G715" s="50">
        <v>-370613.58</v>
      </c>
      <c r="H715" s="50">
        <v>-370613.58</v>
      </c>
      <c r="I715" s="50">
        <v>-370613.58</v>
      </c>
      <c r="J715" s="50">
        <v>-370613.58</v>
      </c>
      <c r="K715" s="50">
        <v>-370613.58</v>
      </c>
      <c r="L715" s="50">
        <v>-370613.58</v>
      </c>
      <c r="M715" s="50">
        <v>-370613.58</v>
      </c>
      <c r="N715" s="50">
        <v>-370613.58</v>
      </c>
    </row>
    <row r="716" spans="1:14" ht="13.5" thickBot="1" x14ac:dyDescent="0.25">
      <c r="A716" s="300"/>
      <c r="B716" s="218" t="s">
        <v>90</v>
      </c>
      <c r="C716" s="53">
        <v>-441151.93</v>
      </c>
      <c r="D716" s="53">
        <v>-421110.93</v>
      </c>
      <c r="E716" s="53">
        <v>-398125.93</v>
      </c>
      <c r="F716" s="53">
        <v>-395306.58</v>
      </c>
      <c r="G716" s="53">
        <v>-402821.58</v>
      </c>
      <c r="H716" s="53">
        <v>-401712.58</v>
      </c>
      <c r="I716" s="53">
        <v>-427566.58</v>
      </c>
      <c r="J716" s="53">
        <v>-432964.58</v>
      </c>
      <c r="K716" s="53">
        <v>-425061.58</v>
      </c>
      <c r="L716" s="53">
        <v>-396263.58</v>
      </c>
      <c r="M716" s="53">
        <v>-393038.58</v>
      </c>
      <c r="N716" s="53">
        <v>-416305.58</v>
      </c>
    </row>
    <row r="717" spans="1:14" ht="13.5" thickBot="1" x14ac:dyDescent="0.25">
      <c r="A717" s="299" t="s">
        <v>129</v>
      </c>
      <c r="B717" s="217" t="s">
        <v>85</v>
      </c>
      <c r="C717" s="50">
        <v>-172618</v>
      </c>
      <c r="D717" s="50">
        <v>-172618</v>
      </c>
      <c r="E717" s="50">
        <v>-167050</v>
      </c>
      <c r="F717" s="50">
        <v>-129268</v>
      </c>
      <c r="G717" s="50">
        <v>-129268</v>
      </c>
      <c r="H717" s="50">
        <v>-172618</v>
      </c>
      <c r="I717" s="50">
        <v>-170506</v>
      </c>
      <c r="J717" s="50">
        <v>-154006</v>
      </c>
      <c r="K717" s="50">
        <v>-170506</v>
      </c>
      <c r="L717" s="50">
        <v>-167050</v>
      </c>
      <c r="M717" s="50">
        <v>-133577</v>
      </c>
      <c r="N717" s="50">
        <v>-167050</v>
      </c>
    </row>
    <row r="718" spans="1:14" ht="13.5" thickBot="1" x14ac:dyDescent="0.25">
      <c r="A718" s="301"/>
      <c r="B718" s="217" t="s">
        <v>88</v>
      </c>
      <c r="C718" s="50">
        <v>-257286</v>
      </c>
      <c r="D718" s="50">
        <v>-229320</v>
      </c>
      <c r="E718" s="50">
        <v>-167795</v>
      </c>
      <c r="F718" s="50">
        <v>-100677</v>
      </c>
      <c r="G718" s="50">
        <v>-117457</v>
      </c>
      <c r="H718" s="50">
        <v>-100677</v>
      </c>
      <c r="I718" s="50">
        <v>-100677</v>
      </c>
      <c r="J718" s="50">
        <v>-106270</v>
      </c>
      <c r="K718" s="50">
        <v>-128643</v>
      </c>
      <c r="L718" s="50">
        <v>-95084</v>
      </c>
      <c r="M718" s="50">
        <v>-123050</v>
      </c>
      <c r="N718" s="50">
        <v>-184575</v>
      </c>
    </row>
    <row r="719" spans="1:14" ht="13.5" thickBot="1" x14ac:dyDescent="0.25">
      <c r="A719" s="301"/>
      <c r="B719" s="217" t="s">
        <v>89</v>
      </c>
      <c r="C719" s="50">
        <v>-1108992.46</v>
      </c>
      <c r="D719" s="50">
        <v>-1108992.46</v>
      </c>
      <c r="E719" s="50">
        <v>-1108992.46</v>
      </c>
      <c r="F719" s="50">
        <v>-1088802.6100000001</v>
      </c>
      <c r="G719" s="50">
        <v>-1088802.6100000001</v>
      </c>
      <c r="H719" s="50">
        <v>-1088802.6100000001</v>
      </c>
      <c r="I719" s="50">
        <v>-1088802.6100000001</v>
      </c>
      <c r="J719" s="50">
        <v>-1088802.6100000001</v>
      </c>
      <c r="K719" s="50">
        <v>-1088802.6100000001</v>
      </c>
      <c r="L719" s="50">
        <v>-1088802.6100000001</v>
      </c>
      <c r="M719" s="50">
        <v>-1088802.6100000001</v>
      </c>
      <c r="N719" s="50">
        <v>-1088802.6100000001</v>
      </c>
    </row>
    <row r="720" spans="1:14" ht="13.5" thickBot="1" x14ac:dyDescent="0.25">
      <c r="A720" s="300"/>
      <c r="B720" s="218" t="s">
        <v>90</v>
      </c>
      <c r="C720" s="53">
        <v>-1538896.46</v>
      </c>
      <c r="D720" s="53">
        <v>-1510930.46</v>
      </c>
      <c r="E720" s="53">
        <v>-1443837.46</v>
      </c>
      <c r="F720" s="53">
        <v>-1318747.6100000001</v>
      </c>
      <c r="G720" s="53">
        <v>-1335527.6100000001</v>
      </c>
      <c r="H720" s="53">
        <v>-1362097.61</v>
      </c>
      <c r="I720" s="53">
        <v>-1359985.61</v>
      </c>
      <c r="J720" s="53">
        <v>-1349078.61</v>
      </c>
      <c r="K720" s="53">
        <v>-1387951.61</v>
      </c>
      <c r="L720" s="53">
        <v>-1350936.61</v>
      </c>
      <c r="M720" s="53">
        <v>-1345429.61</v>
      </c>
      <c r="N720" s="53">
        <v>-1440427.61</v>
      </c>
    </row>
    <row r="721" spans="1:14" ht="13.5" thickBot="1" x14ac:dyDescent="0.25">
      <c r="A721" s="299" t="s">
        <v>130</v>
      </c>
      <c r="B721" s="217" t="s">
        <v>85</v>
      </c>
      <c r="C721" s="50">
        <v>-171652</v>
      </c>
      <c r="D721" s="50">
        <v>-171652</v>
      </c>
      <c r="E721" s="50">
        <v>-127354</v>
      </c>
      <c r="F721" s="50">
        <v>-8570</v>
      </c>
      <c r="G721" s="50">
        <v>-128544</v>
      </c>
      <c r="H721" s="50">
        <v>-171652</v>
      </c>
      <c r="I721" s="50">
        <v>-169552</v>
      </c>
      <c r="J721" s="50">
        <v>-153143</v>
      </c>
      <c r="K721" s="50">
        <v>-169552</v>
      </c>
      <c r="L721" s="50">
        <v>-166114</v>
      </c>
      <c r="M721" s="50">
        <v>-132829</v>
      </c>
      <c r="N721" s="50">
        <v>-166114</v>
      </c>
    </row>
    <row r="722" spans="1:14" ht="13.5" thickBot="1" x14ac:dyDescent="0.25">
      <c r="A722" s="301"/>
      <c r="B722" s="217" t="s">
        <v>88</v>
      </c>
      <c r="C722" s="50">
        <v>-229848</v>
      </c>
      <c r="D722" s="50">
        <v>-178132</v>
      </c>
      <c r="E722" s="50">
        <v>-103432</v>
      </c>
      <c r="F722" s="50">
        <v>-11492</v>
      </c>
      <c r="G722" s="50">
        <v>-103432</v>
      </c>
      <c r="H722" s="50">
        <v>-97685</v>
      </c>
      <c r="I722" s="50">
        <v>-109178</v>
      </c>
      <c r="J722" s="50">
        <v>-114924</v>
      </c>
      <c r="K722" s="50">
        <v>-114924</v>
      </c>
      <c r="L722" s="50">
        <v>-86193</v>
      </c>
      <c r="M722" s="50">
        <v>-97685</v>
      </c>
      <c r="N722" s="50">
        <v>-166640</v>
      </c>
    </row>
    <row r="723" spans="1:14" ht="13.5" thickBot="1" x14ac:dyDescent="0.25">
      <c r="A723" s="301"/>
      <c r="B723" s="217" t="s">
        <v>89</v>
      </c>
      <c r="C723" s="50">
        <v>-1108992.46</v>
      </c>
      <c r="D723" s="50">
        <v>-1108992.46</v>
      </c>
      <c r="E723" s="50">
        <v>-1108992.46</v>
      </c>
      <c r="F723" s="50">
        <v>-1088802.6100000001</v>
      </c>
      <c r="G723" s="50">
        <v>-1088802.6100000001</v>
      </c>
      <c r="H723" s="50">
        <v>-1088802.6100000001</v>
      </c>
      <c r="I723" s="50">
        <v>-1088802.6100000001</v>
      </c>
      <c r="J723" s="50">
        <v>-1088802.6100000001</v>
      </c>
      <c r="K723" s="50">
        <v>-1088802.6100000001</v>
      </c>
      <c r="L723" s="50">
        <v>-1088802.6100000001</v>
      </c>
      <c r="M723" s="50">
        <v>-1088802.6100000001</v>
      </c>
      <c r="N723" s="50">
        <v>-1088802.6100000001</v>
      </c>
    </row>
    <row r="724" spans="1:14" ht="13.5" thickBot="1" x14ac:dyDescent="0.25">
      <c r="A724" s="300"/>
      <c r="B724" s="218" t="s">
        <v>90</v>
      </c>
      <c r="C724" s="53">
        <v>-1510492.46</v>
      </c>
      <c r="D724" s="53">
        <v>-1458776.46</v>
      </c>
      <c r="E724" s="53">
        <v>-1339778.46</v>
      </c>
      <c r="F724" s="53">
        <v>-1108864.6100000001</v>
      </c>
      <c r="G724" s="53">
        <v>-1320778.6100000001</v>
      </c>
      <c r="H724" s="53">
        <v>-1358139.61</v>
      </c>
      <c r="I724" s="53">
        <v>-1367532.61</v>
      </c>
      <c r="J724" s="53">
        <v>-1356869.61</v>
      </c>
      <c r="K724" s="53">
        <v>-1373278.61</v>
      </c>
      <c r="L724" s="53">
        <v>-1341109.6100000001</v>
      </c>
      <c r="M724" s="53">
        <v>-1319316.6100000001</v>
      </c>
      <c r="N724" s="53">
        <v>-1421556.61</v>
      </c>
    </row>
    <row r="725" spans="1:14" ht="13.5" thickBot="1" x14ac:dyDescent="0.25">
      <c r="A725" s="299" t="s">
        <v>132</v>
      </c>
      <c r="B725" s="217" t="s">
        <v>85</v>
      </c>
      <c r="C725" s="50">
        <v>-6072</v>
      </c>
      <c r="D725" s="50">
        <v>-157875</v>
      </c>
      <c r="E725" s="50">
        <v>-182163</v>
      </c>
      <c r="F725" s="50">
        <v>-129919</v>
      </c>
      <c r="G725" s="50">
        <v>-129919</v>
      </c>
      <c r="H725" s="50">
        <v>-188235</v>
      </c>
      <c r="I725" s="50">
        <v>-267019</v>
      </c>
      <c r="J725" s="50">
        <v>-241178</v>
      </c>
      <c r="K725" s="50">
        <v>-267019</v>
      </c>
      <c r="L725" s="50">
        <v>-182163</v>
      </c>
      <c r="M725" s="50">
        <v>-134250</v>
      </c>
      <c r="N725" s="50">
        <v>-182163</v>
      </c>
    </row>
    <row r="726" spans="1:14" ht="13.5" thickBot="1" x14ac:dyDescent="0.25">
      <c r="A726" s="301"/>
      <c r="B726" s="217" t="s">
        <v>86</v>
      </c>
      <c r="C726" s="50">
        <v>-569</v>
      </c>
      <c r="D726" s="50">
        <v>-12601</v>
      </c>
      <c r="E726" s="50">
        <v>-12120</v>
      </c>
      <c r="F726" s="50">
        <v>-10495</v>
      </c>
      <c r="G726" s="50">
        <v>-11057</v>
      </c>
      <c r="H726" s="50">
        <v>-12143</v>
      </c>
      <c r="I726" s="50">
        <v>-12765</v>
      </c>
      <c r="J726" s="50">
        <v>-14458</v>
      </c>
      <c r="K726" s="50">
        <v>-11278</v>
      </c>
      <c r="L726" s="50">
        <v>-7355</v>
      </c>
      <c r="M726" s="50">
        <v>-9292</v>
      </c>
      <c r="N726" s="50">
        <v>-11102</v>
      </c>
    </row>
    <row r="727" spans="1:14" ht="13.5" thickBot="1" x14ac:dyDescent="0.25">
      <c r="A727" s="301"/>
      <c r="B727" s="217" t="s">
        <v>87</v>
      </c>
      <c r="C727" s="50">
        <v>-770</v>
      </c>
      <c r="D727" s="50">
        <v>-20087</v>
      </c>
      <c r="E727" s="50">
        <v>-20548</v>
      </c>
      <c r="F727" s="50">
        <v>-20087</v>
      </c>
      <c r="G727" s="50">
        <v>-17624</v>
      </c>
      <c r="H727" s="50">
        <v>-21087</v>
      </c>
      <c r="I727" s="50">
        <v>-21010</v>
      </c>
      <c r="J727" s="50">
        <v>-22703</v>
      </c>
      <c r="K727" s="50">
        <v>-19009</v>
      </c>
      <c r="L727" s="50">
        <v>-15931</v>
      </c>
      <c r="M727" s="50">
        <v>-17393</v>
      </c>
      <c r="N727" s="50">
        <v>-19548</v>
      </c>
    </row>
    <row r="728" spans="1:14" ht="13.5" thickBot="1" x14ac:dyDescent="0.25">
      <c r="A728" s="301"/>
      <c r="B728" s="217" t="s">
        <v>88</v>
      </c>
      <c r="C728" s="50">
        <v>-6762</v>
      </c>
      <c r="D728" s="50">
        <v>-118329</v>
      </c>
      <c r="E728" s="50">
        <v>-111568</v>
      </c>
      <c r="F728" s="50">
        <v>-108187</v>
      </c>
      <c r="G728" s="50">
        <v>-84521</v>
      </c>
      <c r="H728" s="50">
        <v>-81140</v>
      </c>
      <c r="I728" s="50">
        <v>-64236</v>
      </c>
      <c r="J728" s="50">
        <v>-81140</v>
      </c>
      <c r="K728" s="50">
        <v>-70998</v>
      </c>
      <c r="L728" s="50">
        <v>-81140</v>
      </c>
      <c r="M728" s="50">
        <v>-111568</v>
      </c>
      <c r="N728" s="50">
        <v>-111568</v>
      </c>
    </row>
    <row r="729" spans="1:14" ht="13.5" thickBot="1" x14ac:dyDescent="0.25">
      <c r="A729" s="301"/>
      <c r="B729" s="217" t="s">
        <v>89</v>
      </c>
      <c r="C729" s="50">
        <v>-1224278.7</v>
      </c>
      <c r="D729" s="50">
        <v>-1224278.7</v>
      </c>
      <c r="E729" s="50">
        <v>-1224278.7</v>
      </c>
      <c r="F729" s="50">
        <v>-1201990</v>
      </c>
      <c r="G729" s="50">
        <v>-1201990</v>
      </c>
      <c r="H729" s="50">
        <v>-1201990</v>
      </c>
      <c r="I729" s="50">
        <v>-1201990</v>
      </c>
      <c r="J729" s="50">
        <v>-1201990</v>
      </c>
      <c r="K729" s="50">
        <v>-1201990</v>
      </c>
      <c r="L729" s="50">
        <v>-1201990</v>
      </c>
      <c r="M729" s="50">
        <v>-1201990</v>
      </c>
      <c r="N729" s="50">
        <v>-1201990</v>
      </c>
    </row>
    <row r="730" spans="1:14" ht="13.5" thickBot="1" x14ac:dyDescent="0.25">
      <c r="A730" s="300"/>
      <c r="B730" s="218" t="s">
        <v>90</v>
      </c>
      <c r="C730" s="53">
        <v>-1238451.7</v>
      </c>
      <c r="D730" s="53">
        <v>-1533170.7</v>
      </c>
      <c r="E730" s="53">
        <v>-1550677.7</v>
      </c>
      <c r="F730" s="53">
        <v>-1470678</v>
      </c>
      <c r="G730" s="53">
        <v>-1445111</v>
      </c>
      <c r="H730" s="53">
        <v>-1504595</v>
      </c>
      <c r="I730" s="53">
        <v>-1567020</v>
      </c>
      <c r="J730" s="53">
        <v>-1561469</v>
      </c>
      <c r="K730" s="53">
        <v>-1570294</v>
      </c>
      <c r="L730" s="53">
        <v>-1488579</v>
      </c>
      <c r="M730" s="53">
        <v>-1474493</v>
      </c>
      <c r="N730" s="53">
        <v>-1526371</v>
      </c>
    </row>
    <row r="731" spans="1:14" ht="13.5" thickBot="1" x14ac:dyDescent="0.25">
      <c r="A731" s="299" t="s">
        <v>134</v>
      </c>
      <c r="B731" s="217" t="s">
        <v>85</v>
      </c>
      <c r="C731" s="50">
        <v>0</v>
      </c>
      <c r="D731" s="50">
        <v>0</v>
      </c>
      <c r="E731" s="50">
        <v>0</v>
      </c>
      <c r="F731" s="50">
        <v>0</v>
      </c>
      <c r="G731" s="50">
        <v>0</v>
      </c>
      <c r="H731" s="50">
        <v>0</v>
      </c>
      <c r="I731" s="50">
        <v>-7359</v>
      </c>
      <c r="J731" s="50">
        <v>-6646</v>
      </c>
      <c r="K731" s="50">
        <v>-7359</v>
      </c>
      <c r="L731" s="50">
        <v>0</v>
      </c>
      <c r="M731" s="50">
        <v>0</v>
      </c>
      <c r="N731" s="50">
        <v>0</v>
      </c>
    </row>
    <row r="732" spans="1:14" ht="13.5" thickBot="1" x14ac:dyDescent="0.25">
      <c r="A732" s="301"/>
      <c r="B732" s="217" t="s">
        <v>88</v>
      </c>
      <c r="C732" s="50">
        <v>-59441</v>
      </c>
      <c r="D732" s="50">
        <v>-36797</v>
      </c>
      <c r="E732" s="50">
        <v>-22644</v>
      </c>
      <c r="F732" s="50">
        <v>-28305</v>
      </c>
      <c r="G732" s="50">
        <v>-31136</v>
      </c>
      <c r="H732" s="50">
        <v>-31136</v>
      </c>
      <c r="I732" s="50">
        <v>-36797</v>
      </c>
      <c r="J732" s="50">
        <v>-39628</v>
      </c>
      <c r="K732" s="50">
        <v>-36797</v>
      </c>
      <c r="L732" s="50">
        <v>-25475</v>
      </c>
      <c r="M732" s="50">
        <v>-31136</v>
      </c>
      <c r="N732" s="50">
        <v>-42458</v>
      </c>
    </row>
    <row r="733" spans="1:14" ht="13.5" thickBot="1" x14ac:dyDescent="0.25">
      <c r="A733" s="301"/>
      <c r="B733" s="217" t="s">
        <v>89</v>
      </c>
      <c r="C733" s="50">
        <v>-331575.48</v>
      </c>
      <c r="D733" s="50">
        <v>-331575.48</v>
      </c>
      <c r="E733" s="50">
        <v>-331575.48</v>
      </c>
      <c r="F733" s="50">
        <v>-325538.96000000002</v>
      </c>
      <c r="G733" s="50">
        <v>-325538.96000000002</v>
      </c>
      <c r="H733" s="50">
        <v>-325538.96000000002</v>
      </c>
      <c r="I733" s="50">
        <v>-325538.96000000002</v>
      </c>
      <c r="J733" s="50">
        <v>-325538.96000000002</v>
      </c>
      <c r="K733" s="50">
        <v>-325538.96000000002</v>
      </c>
      <c r="L733" s="50">
        <v>-325538.96000000002</v>
      </c>
      <c r="M733" s="50">
        <v>-325538.96000000002</v>
      </c>
      <c r="N733" s="50">
        <v>-325538.96000000002</v>
      </c>
    </row>
    <row r="734" spans="1:14" ht="13.5" thickBot="1" x14ac:dyDescent="0.25">
      <c r="A734" s="300"/>
      <c r="B734" s="218" t="s">
        <v>90</v>
      </c>
      <c r="C734" s="53">
        <v>-391016.48</v>
      </c>
      <c r="D734" s="53">
        <v>-368372.47999999998</v>
      </c>
      <c r="E734" s="53">
        <v>-354219.48</v>
      </c>
      <c r="F734" s="53">
        <v>-353843.96</v>
      </c>
      <c r="G734" s="53">
        <v>-356674.96</v>
      </c>
      <c r="H734" s="53">
        <v>-356674.96</v>
      </c>
      <c r="I734" s="53">
        <v>-369694.96</v>
      </c>
      <c r="J734" s="53">
        <v>-371812.96</v>
      </c>
      <c r="K734" s="53">
        <v>-369694.96</v>
      </c>
      <c r="L734" s="53">
        <v>-351013.96</v>
      </c>
      <c r="M734" s="53">
        <v>-356674.96</v>
      </c>
      <c r="N734" s="53">
        <v>-367996.96</v>
      </c>
    </row>
    <row r="735" spans="1:14" ht="13.5" thickBot="1" x14ac:dyDescent="0.25">
      <c r="A735" s="299" t="s">
        <v>135</v>
      </c>
      <c r="B735" s="217" t="s">
        <v>85</v>
      </c>
      <c r="C735" s="50">
        <v>0</v>
      </c>
      <c r="D735" s="50">
        <v>0</v>
      </c>
      <c r="E735" s="50">
        <v>0</v>
      </c>
      <c r="F735" s="50">
        <v>0</v>
      </c>
      <c r="G735" s="50">
        <v>0</v>
      </c>
      <c r="H735" s="50">
        <v>0</v>
      </c>
      <c r="I735" s="50">
        <v>-7359</v>
      </c>
      <c r="J735" s="50">
        <v>-6646</v>
      </c>
      <c r="K735" s="50">
        <v>-7359</v>
      </c>
      <c r="L735" s="50">
        <v>0</v>
      </c>
      <c r="M735" s="50">
        <v>0</v>
      </c>
      <c r="N735" s="50">
        <v>0</v>
      </c>
    </row>
    <row r="736" spans="1:14" ht="13.5" thickBot="1" x14ac:dyDescent="0.25">
      <c r="A736" s="301"/>
      <c r="B736" s="217" t="s">
        <v>88</v>
      </c>
      <c r="C736" s="50">
        <v>-45732</v>
      </c>
      <c r="D736" s="50">
        <v>-38110</v>
      </c>
      <c r="E736" s="50">
        <v>-20326</v>
      </c>
      <c r="F736" s="50">
        <v>-25407</v>
      </c>
      <c r="G736" s="50">
        <v>-33029</v>
      </c>
      <c r="H736" s="50">
        <v>-35570</v>
      </c>
      <c r="I736" s="50">
        <v>-40651</v>
      </c>
      <c r="J736" s="50">
        <v>-43192</v>
      </c>
      <c r="K736" s="50">
        <v>-43192</v>
      </c>
      <c r="L736" s="50">
        <v>-25407</v>
      </c>
      <c r="M736" s="50">
        <v>-25407</v>
      </c>
      <c r="N736" s="50">
        <v>-22866</v>
      </c>
    </row>
    <row r="737" spans="1:14" ht="13.5" thickBot="1" x14ac:dyDescent="0.25">
      <c r="A737" s="301"/>
      <c r="B737" s="217" t="s">
        <v>89</v>
      </c>
      <c r="C737" s="50">
        <v>-321373.15999999997</v>
      </c>
      <c r="D737" s="50">
        <v>-321373.15999999997</v>
      </c>
      <c r="E737" s="50">
        <v>-321373.15999999997</v>
      </c>
      <c r="F737" s="50">
        <v>-315522.38</v>
      </c>
      <c r="G737" s="50">
        <v>-315522.38</v>
      </c>
      <c r="H737" s="50">
        <v>-315522.38</v>
      </c>
      <c r="I737" s="50">
        <v>-315522.38</v>
      </c>
      <c r="J737" s="50">
        <v>-315522.38</v>
      </c>
      <c r="K737" s="50">
        <v>-315522.38</v>
      </c>
      <c r="L737" s="50">
        <v>-315522.38</v>
      </c>
      <c r="M737" s="50">
        <v>-315522.38</v>
      </c>
      <c r="N737" s="50">
        <v>-315522.38</v>
      </c>
    </row>
    <row r="738" spans="1:14" ht="13.5" thickBot="1" x14ac:dyDescent="0.25">
      <c r="A738" s="300"/>
      <c r="B738" s="218" t="s">
        <v>90</v>
      </c>
      <c r="C738" s="53">
        <v>-367105.16</v>
      </c>
      <c r="D738" s="53">
        <v>-359483.16</v>
      </c>
      <c r="E738" s="53">
        <v>-341699.16</v>
      </c>
      <c r="F738" s="53">
        <v>-340929.38</v>
      </c>
      <c r="G738" s="53">
        <v>-348551.38</v>
      </c>
      <c r="H738" s="53">
        <v>-351092.38</v>
      </c>
      <c r="I738" s="53">
        <v>-363532.38</v>
      </c>
      <c r="J738" s="53">
        <v>-365360.38</v>
      </c>
      <c r="K738" s="53">
        <v>-366073.38</v>
      </c>
      <c r="L738" s="53">
        <v>-340929.38</v>
      </c>
      <c r="M738" s="53">
        <v>-340929.38</v>
      </c>
      <c r="N738" s="53">
        <v>-338388.38</v>
      </c>
    </row>
    <row r="739" spans="1:14" ht="13.5" thickBot="1" x14ac:dyDescent="0.25">
      <c r="A739" s="299" t="s">
        <v>136</v>
      </c>
      <c r="B739" s="217" t="s">
        <v>85</v>
      </c>
      <c r="C739" s="50">
        <v>0</v>
      </c>
      <c r="D739" s="50">
        <v>0</v>
      </c>
      <c r="E739" s="50">
        <v>0</v>
      </c>
      <c r="F739" s="50">
        <v>0</v>
      </c>
      <c r="G739" s="50">
        <v>0</v>
      </c>
      <c r="H739" s="50">
        <v>0</v>
      </c>
      <c r="I739" s="50">
        <v>-7557</v>
      </c>
      <c r="J739" s="50">
        <v>-6826</v>
      </c>
      <c r="K739" s="50">
        <v>-7557</v>
      </c>
      <c r="L739" s="50">
        <v>0</v>
      </c>
      <c r="M739" s="50">
        <v>0</v>
      </c>
      <c r="N739" s="50">
        <v>0</v>
      </c>
    </row>
    <row r="740" spans="1:14" ht="13.5" thickBot="1" x14ac:dyDescent="0.25">
      <c r="A740" s="301"/>
      <c r="B740" s="217" t="s">
        <v>86</v>
      </c>
      <c r="C740" s="50">
        <v>-2778</v>
      </c>
      <c r="D740" s="50">
        <v>-3181</v>
      </c>
      <c r="E740" s="50">
        <v>-2673</v>
      </c>
      <c r="F740" s="50">
        <v>-1803</v>
      </c>
      <c r="G740" s="50">
        <v>-1918</v>
      </c>
      <c r="H740" s="50">
        <v>-2060</v>
      </c>
      <c r="I740" s="50">
        <v>-3348</v>
      </c>
      <c r="J740" s="50">
        <v>-2955</v>
      </c>
      <c r="K740" s="50">
        <v>-3109</v>
      </c>
      <c r="L740" s="50">
        <v>-2265</v>
      </c>
      <c r="M740" s="50">
        <v>-1745</v>
      </c>
      <c r="N740" s="50">
        <v>-3133</v>
      </c>
    </row>
    <row r="741" spans="1:14" ht="13.5" thickBot="1" x14ac:dyDescent="0.25">
      <c r="A741" s="301"/>
      <c r="B741" s="217" t="s">
        <v>87</v>
      </c>
      <c r="C741" s="50">
        <v>-5519</v>
      </c>
      <c r="D741" s="50">
        <v>-6213</v>
      </c>
      <c r="E741" s="50">
        <v>-5015</v>
      </c>
      <c r="F741" s="50">
        <v>-3406</v>
      </c>
      <c r="G741" s="50">
        <v>-3690</v>
      </c>
      <c r="H741" s="50">
        <v>-4068</v>
      </c>
      <c r="I741" s="50">
        <v>-6087</v>
      </c>
      <c r="J741" s="50">
        <v>-5488</v>
      </c>
      <c r="K741" s="50">
        <v>-5929</v>
      </c>
      <c r="L741" s="50">
        <v>-4289</v>
      </c>
      <c r="M741" s="50">
        <v>-3312</v>
      </c>
      <c r="N741" s="50">
        <v>-5929</v>
      </c>
    </row>
    <row r="742" spans="1:14" ht="13.5" thickBot="1" x14ac:dyDescent="0.25">
      <c r="A742" s="301"/>
      <c r="B742" s="217" t="s">
        <v>88</v>
      </c>
      <c r="C742" s="50">
        <v>-29497</v>
      </c>
      <c r="D742" s="50">
        <v>-32306</v>
      </c>
      <c r="E742" s="50">
        <v>-15451</v>
      </c>
      <c r="F742" s="50">
        <v>-11237</v>
      </c>
      <c r="G742" s="50">
        <v>-12642</v>
      </c>
      <c r="H742" s="50">
        <v>-15451</v>
      </c>
      <c r="I742" s="50">
        <v>-18260</v>
      </c>
      <c r="J742" s="50">
        <v>-21069</v>
      </c>
      <c r="K742" s="50">
        <v>-19665</v>
      </c>
      <c r="L742" s="50">
        <v>-11237</v>
      </c>
      <c r="M742" s="50">
        <v>-9832</v>
      </c>
      <c r="N742" s="50">
        <v>-22474</v>
      </c>
    </row>
    <row r="743" spans="1:14" ht="13.5" thickBot="1" x14ac:dyDescent="0.25">
      <c r="A743" s="301"/>
      <c r="B743" s="217" t="s">
        <v>89</v>
      </c>
      <c r="C743" s="50">
        <v>-321373.15999999997</v>
      </c>
      <c r="D743" s="50">
        <v>-321373.15999999997</v>
      </c>
      <c r="E743" s="50">
        <v>-321373.15999999997</v>
      </c>
      <c r="F743" s="50">
        <v>-315522.38</v>
      </c>
      <c r="G743" s="50">
        <v>-315522.38</v>
      </c>
      <c r="H743" s="50">
        <v>-315522.38</v>
      </c>
      <c r="I743" s="50">
        <v>-315522.38</v>
      </c>
      <c r="J743" s="50">
        <v>-315522.38</v>
      </c>
      <c r="K743" s="50">
        <v>-315522.38</v>
      </c>
      <c r="L743" s="50">
        <v>-315522.38</v>
      </c>
      <c r="M743" s="50">
        <v>-315522.38</v>
      </c>
      <c r="N743" s="50">
        <v>-315522.38</v>
      </c>
    </row>
    <row r="744" spans="1:14" ht="13.5" thickBot="1" x14ac:dyDescent="0.25">
      <c r="A744" s="300"/>
      <c r="B744" s="218" t="s">
        <v>90</v>
      </c>
      <c r="C744" s="53">
        <v>-359167.16</v>
      </c>
      <c r="D744" s="53">
        <v>-363073.16</v>
      </c>
      <c r="E744" s="53">
        <v>-344512.16</v>
      </c>
      <c r="F744" s="53">
        <v>-331968.38</v>
      </c>
      <c r="G744" s="53">
        <v>-333772.38</v>
      </c>
      <c r="H744" s="53">
        <v>-337101.38</v>
      </c>
      <c r="I744" s="53">
        <v>-350774.38</v>
      </c>
      <c r="J744" s="53">
        <v>-351860.38</v>
      </c>
      <c r="K744" s="53">
        <v>-351782.38</v>
      </c>
      <c r="L744" s="53">
        <v>-333313.38</v>
      </c>
      <c r="M744" s="53">
        <v>-330411.38</v>
      </c>
      <c r="N744" s="53">
        <v>-347058.38</v>
      </c>
    </row>
    <row r="745" spans="1:14" ht="13.5" thickBot="1" x14ac:dyDescent="0.25">
      <c r="A745" s="299" t="s">
        <v>138</v>
      </c>
      <c r="B745" s="217" t="s">
        <v>88</v>
      </c>
      <c r="C745" s="50">
        <v>0</v>
      </c>
      <c r="D745" s="50">
        <v>0</v>
      </c>
      <c r="E745" s="50">
        <v>0</v>
      </c>
      <c r="F745" s="50">
        <v>0</v>
      </c>
      <c r="G745" s="50">
        <v>0</v>
      </c>
      <c r="H745" s="50">
        <v>0</v>
      </c>
      <c r="I745" s="50">
        <v>-11319</v>
      </c>
      <c r="J745" s="50">
        <v>0</v>
      </c>
      <c r="K745" s="50">
        <v>0</v>
      </c>
      <c r="L745" s="50">
        <v>0</v>
      </c>
      <c r="M745" s="50">
        <v>0</v>
      </c>
      <c r="N745" s="50">
        <v>0</v>
      </c>
    </row>
    <row r="746" spans="1:14" ht="13.5" thickBot="1" x14ac:dyDescent="0.25">
      <c r="A746" s="301"/>
      <c r="B746" s="217" t="s">
        <v>89</v>
      </c>
      <c r="C746" s="50">
        <v>-349429.55</v>
      </c>
      <c r="D746" s="50">
        <v>-349429.55</v>
      </c>
      <c r="E746" s="50">
        <v>-349429.55</v>
      </c>
      <c r="F746" s="50">
        <v>-343067.98</v>
      </c>
      <c r="G746" s="50">
        <v>-343067.98</v>
      </c>
      <c r="H746" s="50">
        <v>-343067.98</v>
      </c>
      <c r="I746" s="50">
        <v>-343067.98</v>
      </c>
      <c r="J746" s="50">
        <v>-343067.98</v>
      </c>
      <c r="K746" s="50">
        <v>-343067.98</v>
      </c>
      <c r="L746" s="50">
        <v>-343067.98</v>
      </c>
      <c r="M746" s="50">
        <v>-343067.98</v>
      </c>
      <c r="N746" s="50">
        <v>-343067.98</v>
      </c>
    </row>
    <row r="747" spans="1:14" ht="13.5" thickBot="1" x14ac:dyDescent="0.25">
      <c r="A747" s="300"/>
      <c r="B747" s="218" t="s">
        <v>90</v>
      </c>
      <c r="C747" s="53">
        <v>-349429.55</v>
      </c>
      <c r="D747" s="53">
        <v>-349429.55</v>
      </c>
      <c r="E747" s="53">
        <v>-349429.55</v>
      </c>
      <c r="F747" s="53">
        <v>-343067.98</v>
      </c>
      <c r="G747" s="53">
        <v>-343067.98</v>
      </c>
      <c r="H747" s="53">
        <v>-343067.98</v>
      </c>
      <c r="I747" s="53">
        <v>-354386.98</v>
      </c>
      <c r="J747" s="53">
        <v>-343067.98</v>
      </c>
      <c r="K747" s="53">
        <v>-343067.98</v>
      </c>
      <c r="L747" s="53">
        <v>-343067.98</v>
      </c>
      <c r="M747" s="53">
        <v>-343067.98</v>
      </c>
      <c r="N747" s="53">
        <v>-343067.98</v>
      </c>
    </row>
    <row r="748" spans="1:14" ht="13.5" thickBot="1" x14ac:dyDescent="0.25">
      <c r="A748" s="299" t="s">
        <v>139</v>
      </c>
      <c r="B748" s="217" t="s">
        <v>88</v>
      </c>
      <c r="C748" s="50">
        <v>0</v>
      </c>
      <c r="D748" s="50">
        <v>0</v>
      </c>
      <c r="E748" s="50">
        <v>0</v>
      </c>
      <c r="F748" s="50">
        <v>0</v>
      </c>
      <c r="G748" s="50">
        <v>0</v>
      </c>
      <c r="H748" s="50">
        <v>0</v>
      </c>
      <c r="I748" s="50">
        <v>-13003</v>
      </c>
      <c r="J748" s="50">
        <v>0</v>
      </c>
      <c r="K748" s="50">
        <v>0</v>
      </c>
      <c r="L748" s="50">
        <v>0</v>
      </c>
      <c r="M748" s="50">
        <v>0</v>
      </c>
      <c r="N748" s="50">
        <v>0</v>
      </c>
    </row>
    <row r="749" spans="1:14" ht="13.5" thickBot="1" x14ac:dyDescent="0.25">
      <c r="A749" s="301"/>
      <c r="B749" s="217" t="s">
        <v>89</v>
      </c>
      <c r="C749" s="50">
        <v>-193844.13</v>
      </c>
      <c r="D749" s="50">
        <v>-193844.13</v>
      </c>
      <c r="E749" s="50">
        <v>-193844.13</v>
      </c>
      <c r="F749" s="50">
        <v>-190315.08</v>
      </c>
      <c r="G749" s="50">
        <v>-190315.08</v>
      </c>
      <c r="H749" s="50">
        <v>-190315.08</v>
      </c>
      <c r="I749" s="50">
        <v>-190315.08</v>
      </c>
      <c r="J749" s="50">
        <v>-190315.08</v>
      </c>
      <c r="K749" s="50">
        <v>-190315.08</v>
      </c>
      <c r="L749" s="50">
        <v>-190315.08</v>
      </c>
      <c r="M749" s="50">
        <v>-190315.08</v>
      </c>
      <c r="N749" s="50">
        <v>-190315.08</v>
      </c>
    </row>
    <row r="750" spans="1:14" ht="13.5" thickBot="1" x14ac:dyDescent="0.25">
      <c r="A750" s="300"/>
      <c r="B750" s="218" t="s">
        <v>90</v>
      </c>
      <c r="C750" s="53">
        <v>-193844.13</v>
      </c>
      <c r="D750" s="53">
        <v>-193844.13</v>
      </c>
      <c r="E750" s="53">
        <v>-193844.13</v>
      </c>
      <c r="F750" s="53">
        <v>-190315.08</v>
      </c>
      <c r="G750" s="53">
        <v>-190315.08</v>
      </c>
      <c r="H750" s="53">
        <v>-190315.08</v>
      </c>
      <c r="I750" s="53">
        <v>-203318.08</v>
      </c>
      <c r="J750" s="53">
        <v>-190315.08</v>
      </c>
      <c r="K750" s="53">
        <v>-190315.08</v>
      </c>
      <c r="L750" s="53">
        <v>-190315.08</v>
      </c>
      <c r="M750" s="53">
        <v>-190315.08</v>
      </c>
      <c r="N750" s="53">
        <v>-190315.08</v>
      </c>
    </row>
    <row r="751" spans="1:14" ht="13.5" thickBot="1" x14ac:dyDescent="0.25">
      <c r="A751" s="299" t="s">
        <v>140</v>
      </c>
      <c r="B751" s="217" t="s">
        <v>85</v>
      </c>
      <c r="C751" s="50">
        <v>0</v>
      </c>
      <c r="D751" s="50">
        <v>0</v>
      </c>
      <c r="E751" s="50">
        <v>0</v>
      </c>
      <c r="F751" s="50">
        <v>0</v>
      </c>
      <c r="G751" s="50">
        <v>0</v>
      </c>
      <c r="H751" s="50">
        <v>0</v>
      </c>
      <c r="I751" s="50">
        <v>-4644</v>
      </c>
      <c r="J751" s="50">
        <v>-4195</v>
      </c>
      <c r="K751" s="50">
        <v>-4644</v>
      </c>
      <c r="L751" s="50">
        <v>0</v>
      </c>
      <c r="M751" s="50">
        <v>0</v>
      </c>
      <c r="N751" s="50">
        <v>0</v>
      </c>
    </row>
    <row r="752" spans="1:14" ht="13.5" thickBot="1" x14ac:dyDescent="0.25">
      <c r="A752" s="301"/>
      <c r="B752" s="217" t="s">
        <v>88</v>
      </c>
      <c r="C752" s="50">
        <v>0</v>
      </c>
      <c r="D752" s="50">
        <v>0</v>
      </c>
      <c r="E752" s="50">
        <v>0</v>
      </c>
      <c r="F752" s="50">
        <v>0</v>
      </c>
      <c r="G752" s="50">
        <v>0</v>
      </c>
      <c r="H752" s="50">
        <v>0</v>
      </c>
      <c r="I752" s="50">
        <v>-5160</v>
      </c>
      <c r="J752" s="50">
        <v>0</v>
      </c>
      <c r="K752" s="50">
        <v>0</v>
      </c>
      <c r="L752" s="50">
        <v>0</v>
      </c>
      <c r="M752" s="50">
        <v>0</v>
      </c>
      <c r="N752" s="50">
        <v>0</v>
      </c>
    </row>
    <row r="753" spans="1:14" ht="13.5" thickBot="1" x14ac:dyDescent="0.25">
      <c r="A753" s="301"/>
      <c r="B753" s="217" t="s">
        <v>89</v>
      </c>
      <c r="C753" s="50">
        <v>-152014.60999999999</v>
      </c>
      <c r="D753" s="50">
        <v>-152014.60999999999</v>
      </c>
      <c r="E753" s="50">
        <v>-152014.60999999999</v>
      </c>
      <c r="F753" s="50">
        <v>-149247.09</v>
      </c>
      <c r="G753" s="50">
        <v>-149247.09</v>
      </c>
      <c r="H753" s="50">
        <v>-149247.09</v>
      </c>
      <c r="I753" s="50">
        <v>-149247.09</v>
      </c>
      <c r="J753" s="50">
        <v>-149247.09</v>
      </c>
      <c r="K753" s="50">
        <v>-149247.09</v>
      </c>
      <c r="L753" s="50">
        <v>-149247.09</v>
      </c>
      <c r="M753" s="50">
        <v>-149247.09</v>
      </c>
      <c r="N753" s="50">
        <v>-149247.09</v>
      </c>
    </row>
    <row r="754" spans="1:14" ht="13.5" thickBot="1" x14ac:dyDescent="0.25">
      <c r="A754" s="300"/>
      <c r="B754" s="218" t="s">
        <v>90</v>
      </c>
      <c r="C754" s="53">
        <v>-152014.60999999999</v>
      </c>
      <c r="D754" s="53">
        <v>-152014.60999999999</v>
      </c>
      <c r="E754" s="53">
        <v>-152014.60999999999</v>
      </c>
      <c r="F754" s="53">
        <v>-149247.09</v>
      </c>
      <c r="G754" s="53">
        <v>-149247.09</v>
      </c>
      <c r="H754" s="53">
        <v>-149247.09</v>
      </c>
      <c r="I754" s="53">
        <v>-159051.09</v>
      </c>
      <c r="J754" s="53">
        <v>-153442.09</v>
      </c>
      <c r="K754" s="53">
        <v>-153891.09</v>
      </c>
      <c r="L754" s="53">
        <v>-149247.09</v>
      </c>
      <c r="M754" s="53">
        <v>-149247.09</v>
      </c>
      <c r="N754" s="53">
        <v>-149247.09</v>
      </c>
    </row>
    <row r="755" spans="1:14" ht="13.5" thickBot="1" x14ac:dyDescent="0.25">
      <c r="A755" s="299" t="s">
        <v>143</v>
      </c>
      <c r="B755" s="217" t="s">
        <v>85</v>
      </c>
      <c r="C755" s="50">
        <v>-944918</v>
      </c>
      <c r="D755" s="50">
        <v>-944918</v>
      </c>
      <c r="E755" s="50">
        <v>-914437</v>
      </c>
      <c r="F755" s="50">
        <v>-250150</v>
      </c>
      <c r="G755" s="50">
        <v>-833832</v>
      </c>
      <c r="H755" s="50">
        <v>-944918</v>
      </c>
      <c r="I755" s="50">
        <v>-1032890</v>
      </c>
      <c r="J755" s="50">
        <v>-932933</v>
      </c>
      <c r="K755" s="50">
        <v>-1032890</v>
      </c>
      <c r="L755" s="50">
        <v>-274331</v>
      </c>
      <c r="M755" s="50">
        <v>-861626</v>
      </c>
      <c r="N755" s="50">
        <v>-914437</v>
      </c>
    </row>
    <row r="756" spans="1:14" ht="13.5" thickBot="1" x14ac:dyDescent="0.25">
      <c r="A756" s="301"/>
      <c r="B756" s="217" t="s">
        <v>86</v>
      </c>
      <c r="C756" s="50">
        <v>-106266</v>
      </c>
      <c r="D756" s="50">
        <v>-110652</v>
      </c>
      <c r="E756" s="50">
        <v>-100085</v>
      </c>
      <c r="F756" s="50">
        <v>-36663</v>
      </c>
      <c r="G756" s="50">
        <v>-98145</v>
      </c>
      <c r="H756" s="50">
        <v>-96643</v>
      </c>
      <c r="I756" s="50">
        <v>-104042</v>
      </c>
      <c r="J756" s="50">
        <v>-108453</v>
      </c>
      <c r="K756" s="50">
        <v>-113401</v>
      </c>
      <c r="L756" s="50">
        <v>-27636</v>
      </c>
      <c r="M756" s="50">
        <v>-101222</v>
      </c>
      <c r="N756" s="50">
        <v>-106409</v>
      </c>
    </row>
    <row r="757" spans="1:14" ht="13.5" thickBot="1" x14ac:dyDescent="0.25">
      <c r="A757" s="301"/>
      <c r="B757" s="217" t="s">
        <v>87</v>
      </c>
      <c r="C757" s="50">
        <v>-182928</v>
      </c>
      <c r="D757" s="50">
        <v>-177027</v>
      </c>
      <c r="E757" s="50">
        <v>-177027</v>
      </c>
      <c r="F757" s="50">
        <v>-71794</v>
      </c>
      <c r="G757" s="50">
        <v>-165225</v>
      </c>
      <c r="H757" s="50">
        <v>-171126</v>
      </c>
      <c r="I757" s="50">
        <v>-165225</v>
      </c>
      <c r="J757" s="50">
        <v>-165225</v>
      </c>
      <c r="K757" s="50">
        <v>-182928</v>
      </c>
      <c r="L757" s="50">
        <v>-59009</v>
      </c>
      <c r="M757" s="50">
        <v>-182928</v>
      </c>
      <c r="N757" s="50">
        <v>-177027</v>
      </c>
    </row>
    <row r="758" spans="1:14" ht="13.5" thickBot="1" x14ac:dyDescent="0.25">
      <c r="A758" s="301"/>
      <c r="B758" s="217" t="s">
        <v>88</v>
      </c>
      <c r="C758" s="50">
        <v>0</v>
      </c>
      <c r="D758" s="50">
        <v>-4884</v>
      </c>
      <c r="E758" s="50">
        <v>0</v>
      </c>
      <c r="F758" s="50">
        <v>-4884</v>
      </c>
      <c r="G758" s="50">
        <v>-4884</v>
      </c>
      <c r="H758" s="50">
        <v>-4884</v>
      </c>
      <c r="I758" s="50">
        <v>-9768</v>
      </c>
      <c r="J758" s="50">
        <v>0</v>
      </c>
      <c r="K758" s="50">
        <v>0</v>
      </c>
      <c r="L758" s="50">
        <v>-9768</v>
      </c>
      <c r="M758" s="50">
        <v>0</v>
      </c>
      <c r="N758" s="50">
        <v>0</v>
      </c>
    </row>
    <row r="759" spans="1:14" ht="13.5" thickBot="1" x14ac:dyDescent="0.25">
      <c r="A759" s="301"/>
      <c r="B759" s="217" t="s">
        <v>89</v>
      </c>
      <c r="C759" s="50">
        <v>-971261.1</v>
      </c>
      <c r="D759" s="50">
        <v>-971261.1</v>
      </c>
      <c r="E759" s="50">
        <v>-971261.1</v>
      </c>
      <c r="F759" s="50">
        <v>-953578.73</v>
      </c>
      <c r="G759" s="50">
        <v>-953578.73</v>
      </c>
      <c r="H759" s="50">
        <v>-953578.73</v>
      </c>
      <c r="I759" s="50">
        <v>-953578.73</v>
      </c>
      <c r="J759" s="50">
        <v>-953578.73</v>
      </c>
      <c r="K759" s="50">
        <v>-953578.73</v>
      </c>
      <c r="L759" s="50">
        <v>-953578.73</v>
      </c>
      <c r="M759" s="50">
        <v>-953578.73</v>
      </c>
      <c r="N759" s="50">
        <v>-953578.73</v>
      </c>
    </row>
    <row r="760" spans="1:14" ht="13.5" thickBot="1" x14ac:dyDescent="0.25">
      <c r="A760" s="300"/>
      <c r="B760" s="218" t="s">
        <v>90</v>
      </c>
      <c r="C760" s="53">
        <v>-2205373.1</v>
      </c>
      <c r="D760" s="53">
        <v>-2208742.1</v>
      </c>
      <c r="E760" s="53">
        <v>-2162810.1</v>
      </c>
      <c r="F760" s="53">
        <v>-1317069.73</v>
      </c>
      <c r="G760" s="53">
        <v>-2055664.73</v>
      </c>
      <c r="H760" s="53">
        <v>-2171149.73</v>
      </c>
      <c r="I760" s="53">
        <v>-2265503.73</v>
      </c>
      <c r="J760" s="53">
        <v>-2160189.73</v>
      </c>
      <c r="K760" s="53">
        <v>-2282797.73</v>
      </c>
      <c r="L760" s="53">
        <v>-1324322.73</v>
      </c>
      <c r="M760" s="53">
        <v>-2099354.73</v>
      </c>
      <c r="N760" s="53">
        <v>-2151451.73</v>
      </c>
    </row>
    <row r="761" spans="1:14" ht="13.5" thickBot="1" x14ac:dyDescent="0.25">
      <c r="A761" s="299" t="s">
        <v>144</v>
      </c>
      <c r="B761" s="217" t="s">
        <v>85</v>
      </c>
      <c r="C761" s="50">
        <v>-950479</v>
      </c>
      <c r="D761" s="50">
        <v>-950479</v>
      </c>
      <c r="E761" s="50">
        <v>-919818</v>
      </c>
      <c r="F761" s="50">
        <v>-251622</v>
      </c>
      <c r="G761" s="50">
        <v>-838739</v>
      </c>
      <c r="H761" s="50">
        <v>-950479</v>
      </c>
      <c r="I761" s="50">
        <v>-1038968</v>
      </c>
      <c r="J761" s="50">
        <v>-938423</v>
      </c>
      <c r="K761" s="50">
        <v>-1038968</v>
      </c>
      <c r="L761" s="50">
        <v>-275945</v>
      </c>
      <c r="M761" s="50">
        <v>-866697</v>
      </c>
      <c r="N761" s="50">
        <v>-919818</v>
      </c>
    </row>
    <row r="762" spans="1:14" ht="13.5" thickBot="1" x14ac:dyDescent="0.25">
      <c r="A762" s="301"/>
      <c r="B762" s="217" t="s">
        <v>86</v>
      </c>
      <c r="C762" s="50">
        <v>-114976</v>
      </c>
      <c r="D762" s="50">
        <v>-121330</v>
      </c>
      <c r="E762" s="50">
        <v>-105437</v>
      </c>
      <c r="F762" s="50">
        <v>-39231</v>
      </c>
      <c r="G762" s="50">
        <v>-125413</v>
      </c>
      <c r="H762" s="50">
        <v>-109426</v>
      </c>
      <c r="I762" s="50">
        <v>-121269</v>
      </c>
      <c r="J762" s="50">
        <v>-114995</v>
      </c>
      <c r="K762" s="50">
        <v>-121277</v>
      </c>
      <c r="L762" s="50">
        <v>-34548</v>
      </c>
      <c r="M762" s="50">
        <v>-100386</v>
      </c>
      <c r="N762" s="50">
        <v>-102742</v>
      </c>
    </row>
    <row r="763" spans="1:14" ht="13.5" thickBot="1" x14ac:dyDescent="0.25">
      <c r="A763" s="301"/>
      <c r="B763" s="217" t="s">
        <v>87</v>
      </c>
      <c r="C763" s="50">
        <v>-171126</v>
      </c>
      <c r="D763" s="50">
        <v>-165225</v>
      </c>
      <c r="E763" s="50">
        <v>-153423</v>
      </c>
      <c r="F763" s="50">
        <v>-70811</v>
      </c>
      <c r="G763" s="50">
        <v>-165225</v>
      </c>
      <c r="H763" s="50">
        <v>-165225</v>
      </c>
      <c r="I763" s="50">
        <v>-182928</v>
      </c>
      <c r="J763" s="50">
        <v>-165225</v>
      </c>
      <c r="K763" s="50">
        <v>-182928</v>
      </c>
      <c r="L763" s="50">
        <v>-71794</v>
      </c>
      <c r="M763" s="50">
        <v>-165225</v>
      </c>
      <c r="N763" s="50">
        <v>-159324</v>
      </c>
    </row>
    <row r="764" spans="1:14" ht="13.5" thickBot="1" x14ac:dyDescent="0.25">
      <c r="A764" s="301"/>
      <c r="B764" s="217" t="s">
        <v>88</v>
      </c>
      <c r="C764" s="50">
        <v>-4884</v>
      </c>
      <c r="D764" s="50">
        <v>-4884</v>
      </c>
      <c r="E764" s="50">
        <v>-14651</v>
      </c>
      <c r="F764" s="50">
        <v>-4884</v>
      </c>
      <c r="G764" s="50">
        <v>-4884</v>
      </c>
      <c r="H764" s="50">
        <v>-4884</v>
      </c>
      <c r="I764" s="50">
        <v>-4884</v>
      </c>
      <c r="J764" s="50">
        <v>0</v>
      </c>
      <c r="K764" s="50">
        <v>0</v>
      </c>
      <c r="L764" s="50">
        <v>-4884</v>
      </c>
      <c r="M764" s="50">
        <v>-4884</v>
      </c>
      <c r="N764" s="50">
        <v>-4884</v>
      </c>
    </row>
    <row r="765" spans="1:14" ht="13.5" thickBot="1" x14ac:dyDescent="0.25">
      <c r="A765" s="301"/>
      <c r="B765" s="217" t="s">
        <v>89</v>
      </c>
      <c r="C765" s="50">
        <v>-971261.1</v>
      </c>
      <c r="D765" s="50">
        <v>-971261.1</v>
      </c>
      <c r="E765" s="50">
        <v>-971261.1</v>
      </c>
      <c r="F765" s="50">
        <v>-953578.73</v>
      </c>
      <c r="G765" s="50">
        <v>-953578.73</v>
      </c>
      <c r="H765" s="50">
        <v>-953578.73</v>
      </c>
      <c r="I765" s="50">
        <v>-953578.73</v>
      </c>
      <c r="J765" s="50">
        <v>-953578.73</v>
      </c>
      <c r="K765" s="50">
        <v>-953578.73</v>
      </c>
      <c r="L765" s="50">
        <v>-953578.73</v>
      </c>
      <c r="M765" s="50">
        <v>-953578.73</v>
      </c>
      <c r="N765" s="50">
        <v>-953578.73</v>
      </c>
    </row>
    <row r="766" spans="1:14" ht="13.5" thickBot="1" x14ac:dyDescent="0.25">
      <c r="A766" s="300"/>
      <c r="B766" s="218" t="s">
        <v>90</v>
      </c>
      <c r="C766" s="53">
        <v>-2212726.1</v>
      </c>
      <c r="D766" s="53">
        <v>-2213179.1</v>
      </c>
      <c r="E766" s="53">
        <v>-2164590.1</v>
      </c>
      <c r="F766" s="53">
        <v>-1320126.73</v>
      </c>
      <c r="G766" s="53">
        <v>-2087839.73</v>
      </c>
      <c r="H766" s="53">
        <v>-2183592.73</v>
      </c>
      <c r="I766" s="53">
        <v>-2301627.73</v>
      </c>
      <c r="J766" s="53">
        <v>-2172221.73</v>
      </c>
      <c r="K766" s="53">
        <v>-2296751.73</v>
      </c>
      <c r="L766" s="53">
        <v>-1340749.73</v>
      </c>
      <c r="M766" s="53">
        <v>-2090770.73</v>
      </c>
      <c r="N766" s="53">
        <v>-2140346.73</v>
      </c>
    </row>
    <row r="767" spans="1:14" ht="13.5" thickBot="1" x14ac:dyDescent="0.25">
      <c r="A767" s="299" t="s">
        <v>145</v>
      </c>
      <c r="B767" s="217" t="s">
        <v>89</v>
      </c>
      <c r="C767" s="50">
        <v>-2364898.36</v>
      </c>
      <c r="D767" s="50">
        <v>-2364898.36</v>
      </c>
      <c r="E767" s="50">
        <v>-2364898.36</v>
      </c>
      <c r="F767" s="50">
        <v>-2321844.02</v>
      </c>
      <c r="G767" s="50">
        <v>-2321844.02</v>
      </c>
      <c r="H767" s="50">
        <v>-2321844.02</v>
      </c>
      <c r="I767" s="50">
        <v>-2321844.02</v>
      </c>
      <c r="J767" s="50">
        <v>-2321844.02</v>
      </c>
      <c r="K767" s="50">
        <v>-2321844.02</v>
      </c>
      <c r="L767" s="50">
        <v>-2321844.02</v>
      </c>
      <c r="M767" s="50">
        <v>-2321844.02</v>
      </c>
      <c r="N767" s="50">
        <v>-2321844.02</v>
      </c>
    </row>
    <row r="768" spans="1:14" ht="13.5" thickBot="1" x14ac:dyDescent="0.25">
      <c r="A768" s="300"/>
      <c r="B768" s="218" t="s">
        <v>90</v>
      </c>
      <c r="C768" s="53">
        <v>-2364898.36</v>
      </c>
      <c r="D768" s="53">
        <v>-2364898.36</v>
      </c>
      <c r="E768" s="53">
        <v>-2364898.36</v>
      </c>
      <c r="F768" s="53">
        <v>-2321844.02</v>
      </c>
      <c r="G768" s="53">
        <v>-2321844.02</v>
      </c>
      <c r="H768" s="53">
        <v>-2321844.02</v>
      </c>
      <c r="I768" s="53">
        <v>-2321844.02</v>
      </c>
      <c r="J768" s="53">
        <v>-2321844.02</v>
      </c>
      <c r="K768" s="53">
        <v>-2321844.02</v>
      </c>
      <c r="L768" s="53">
        <v>-2321844.02</v>
      </c>
      <c r="M768" s="53">
        <v>-2321844.02</v>
      </c>
      <c r="N768" s="53">
        <v>-2321844.02</v>
      </c>
    </row>
    <row r="769" spans="1:14" ht="13.5" thickBot="1" x14ac:dyDescent="0.25">
      <c r="A769" s="299" t="s">
        <v>146</v>
      </c>
      <c r="B769" s="217" t="s">
        <v>85</v>
      </c>
      <c r="C769" s="50">
        <v>-738474</v>
      </c>
      <c r="D769" s="50">
        <v>-119109</v>
      </c>
      <c r="E769" s="50">
        <v>-667009</v>
      </c>
      <c r="F769" s="50">
        <v>-504924</v>
      </c>
      <c r="G769" s="50">
        <v>-504924</v>
      </c>
      <c r="H769" s="50">
        <v>-738474</v>
      </c>
      <c r="I769" s="50">
        <v>-1670888</v>
      </c>
      <c r="J769" s="50">
        <v>-1509189</v>
      </c>
      <c r="K769" s="50">
        <v>-1670888</v>
      </c>
      <c r="L769" s="50">
        <v>-714653</v>
      </c>
      <c r="M769" s="50">
        <v>-521755</v>
      </c>
      <c r="N769" s="50">
        <v>-714653</v>
      </c>
    </row>
    <row r="770" spans="1:14" ht="13.5" thickBot="1" x14ac:dyDescent="0.25">
      <c r="A770" s="301"/>
      <c r="B770" s="217" t="s">
        <v>86</v>
      </c>
      <c r="C770" s="50">
        <v>-72881</v>
      </c>
      <c r="D770" s="50">
        <v>-11535</v>
      </c>
      <c r="E770" s="50">
        <v>-52726</v>
      </c>
      <c r="F770" s="50">
        <v>-72436</v>
      </c>
      <c r="G770" s="50">
        <v>-65572</v>
      </c>
      <c r="H770" s="50">
        <v>-54317</v>
      </c>
      <c r="I770" s="50">
        <v>-101342</v>
      </c>
      <c r="J770" s="50">
        <v>-80274</v>
      </c>
      <c r="K770" s="50">
        <v>-95105</v>
      </c>
      <c r="L770" s="50">
        <v>-72050</v>
      </c>
      <c r="M770" s="50">
        <v>-92711</v>
      </c>
      <c r="N770" s="50">
        <v>-92217</v>
      </c>
    </row>
    <row r="771" spans="1:14" ht="13.5" thickBot="1" x14ac:dyDescent="0.25">
      <c r="A771" s="301"/>
      <c r="B771" s="217" t="s">
        <v>87</v>
      </c>
      <c r="C771" s="50">
        <v>-380029</v>
      </c>
      <c r="D771" s="50">
        <v>-61731</v>
      </c>
      <c r="E771" s="50">
        <v>-276823</v>
      </c>
      <c r="F771" s="50">
        <v>-392568</v>
      </c>
      <c r="G771" s="50">
        <v>-343377</v>
      </c>
      <c r="H771" s="50">
        <v>-277788</v>
      </c>
      <c r="I771" s="50">
        <v>-459122</v>
      </c>
      <c r="J771" s="50">
        <v>-349164</v>
      </c>
      <c r="K771" s="50">
        <v>-430185</v>
      </c>
      <c r="L771" s="50">
        <v>-368455</v>
      </c>
      <c r="M771" s="50">
        <v>-429221</v>
      </c>
      <c r="N771" s="50">
        <v>-414753</v>
      </c>
    </row>
    <row r="772" spans="1:14" ht="13.5" thickBot="1" x14ac:dyDescent="0.25">
      <c r="A772" s="301"/>
      <c r="B772" s="217" t="s">
        <v>88</v>
      </c>
      <c r="C772" s="50">
        <v>-659565</v>
      </c>
      <c r="D772" s="50">
        <v>-136462</v>
      </c>
      <c r="E772" s="50">
        <v>-523103</v>
      </c>
      <c r="F772" s="50">
        <v>-386641</v>
      </c>
      <c r="G772" s="50">
        <v>-500360</v>
      </c>
      <c r="H772" s="50">
        <v>-477616</v>
      </c>
      <c r="I772" s="50">
        <v>-454872</v>
      </c>
      <c r="J772" s="50">
        <v>-523103</v>
      </c>
      <c r="K772" s="50">
        <v>-500360</v>
      </c>
      <c r="L772" s="50">
        <v>-614078</v>
      </c>
      <c r="M772" s="50">
        <v>-705052</v>
      </c>
      <c r="N772" s="50">
        <v>-682309</v>
      </c>
    </row>
    <row r="773" spans="1:14" ht="13.5" thickBot="1" x14ac:dyDescent="0.25">
      <c r="A773" s="300"/>
      <c r="B773" s="218" t="s">
        <v>90</v>
      </c>
      <c r="C773" s="53">
        <v>-1850949</v>
      </c>
      <c r="D773" s="53">
        <v>-328837</v>
      </c>
      <c r="E773" s="53">
        <v>-1519661</v>
      </c>
      <c r="F773" s="53">
        <v>-1356569</v>
      </c>
      <c r="G773" s="53">
        <v>-1414233</v>
      </c>
      <c r="H773" s="53">
        <v>-1548195</v>
      </c>
      <c r="I773" s="53">
        <v>-2686224</v>
      </c>
      <c r="J773" s="53">
        <v>-2461730</v>
      </c>
      <c r="K773" s="53">
        <v>-2696538</v>
      </c>
      <c r="L773" s="53">
        <v>-1769236</v>
      </c>
      <c r="M773" s="53">
        <v>-1748739</v>
      </c>
      <c r="N773" s="53">
        <v>-1903932</v>
      </c>
    </row>
    <row r="774" spans="1:14" ht="13.5" thickBot="1" x14ac:dyDescent="0.25">
      <c r="A774" s="299" t="s">
        <v>147</v>
      </c>
      <c r="B774" s="217" t="s">
        <v>91</v>
      </c>
      <c r="C774" s="50">
        <v>-12776.73</v>
      </c>
      <c r="D774" s="50">
        <v>-12776.73</v>
      </c>
      <c r="E774" s="50">
        <v>-12776.73</v>
      </c>
      <c r="F774" s="50">
        <v>-12776.73</v>
      </c>
      <c r="G774" s="50">
        <v>-12776.73</v>
      </c>
      <c r="H774" s="50">
        <v>-12776.73</v>
      </c>
      <c r="I774" s="50">
        <v>-12776.73</v>
      </c>
      <c r="J774" s="50">
        <v>-12776.73</v>
      </c>
      <c r="K774" s="50">
        <v>-154350</v>
      </c>
      <c r="L774" s="50">
        <v>-12776.73</v>
      </c>
      <c r="M774" s="50">
        <v>-12776.73</v>
      </c>
      <c r="N774" s="50">
        <v>-12776.73</v>
      </c>
    </row>
    <row r="775" spans="1:14" ht="13.5" thickBot="1" x14ac:dyDescent="0.25">
      <c r="A775" s="300"/>
      <c r="B775" s="218" t="s">
        <v>90</v>
      </c>
      <c r="C775" s="53">
        <v>-12776.73</v>
      </c>
      <c r="D775" s="53">
        <v>-12776.73</v>
      </c>
      <c r="E775" s="53">
        <v>-12776.73</v>
      </c>
      <c r="F775" s="53">
        <v>-12776.73</v>
      </c>
      <c r="G775" s="53">
        <v>-12776.73</v>
      </c>
      <c r="H775" s="53">
        <v>-12776.73</v>
      </c>
      <c r="I775" s="53">
        <v>-12776.73</v>
      </c>
      <c r="J775" s="53">
        <v>-12776.73</v>
      </c>
      <c r="K775" s="53">
        <v>-154350</v>
      </c>
      <c r="L775" s="53">
        <v>-12776.73</v>
      </c>
      <c r="M775" s="53">
        <v>-12776.73</v>
      </c>
      <c r="N775" s="53">
        <v>-12776.73</v>
      </c>
    </row>
    <row r="776" spans="1:14" ht="13.5" thickBot="1" x14ac:dyDescent="0.25">
      <c r="A776" s="299" t="s">
        <v>149</v>
      </c>
      <c r="B776" s="217" t="s">
        <v>92</v>
      </c>
      <c r="C776" s="50">
        <v>7667</v>
      </c>
      <c r="D776" s="50">
        <v>5709</v>
      </c>
      <c r="E776" s="50">
        <v>6871</v>
      </c>
      <c r="F776" s="50">
        <v>5693</v>
      </c>
      <c r="G776" s="50">
        <v>4645</v>
      </c>
      <c r="H776" s="50">
        <v>3216</v>
      </c>
      <c r="I776" s="50">
        <v>4164</v>
      </c>
      <c r="J776" s="50">
        <v>4648</v>
      </c>
      <c r="K776" s="50">
        <v>3136</v>
      </c>
      <c r="L776" s="50">
        <v>4112</v>
      </c>
      <c r="M776" s="50">
        <v>4720</v>
      </c>
      <c r="N776" s="50">
        <v>4782</v>
      </c>
    </row>
    <row r="777" spans="1:14" ht="13.5" thickBot="1" x14ac:dyDescent="0.25">
      <c r="A777" s="301"/>
      <c r="B777" s="217" t="s">
        <v>85</v>
      </c>
      <c r="C777" s="50">
        <v>-284663</v>
      </c>
      <c r="D777" s="50">
        <v>-284663</v>
      </c>
      <c r="E777" s="50">
        <v>-275481</v>
      </c>
      <c r="F777" s="50">
        <v>-254787</v>
      </c>
      <c r="G777" s="50">
        <v>-254787</v>
      </c>
      <c r="H777" s="50">
        <v>-284663</v>
      </c>
      <c r="I777" s="50">
        <v>-323218</v>
      </c>
      <c r="J777" s="50">
        <v>-291938</v>
      </c>
      <c r="K777" s="50">
        <v>-323218</v>
      </c>
      <c r="L777" s="50">
        <v>-275481</v>
      </c>
      <c r="M777" s="50">
        <v>-263280</v>
      </c>
      <c r="N777" s="50">
        <v>-275481</v>
      </c>
    </row>
    <row r="778" spans="1:14" ht="13.5" thickBot="1" x14ac:dyDescent="0.25">
      <c r="A778" s="300"/>
      <c r="B778" s="218" t="s">
        <v>90</v>
      </c>
      <c r="C778" s="53">
        <v>-276996</v>
      </c>
      <c r="D778" s="53">
        <v>-278954</v>
      </c>
      <c r="E778" s="53">
        <v>-268610</v>
      </c>
      <c r="F778" s="53">
        <v>-249094</v>
      </c>
      <c r="G778" s="53">
        <v>-250142</v>
      </c>
      <c r="H778" s="53">
        <v>-281447</v>
      </c>
      <c r="I778" s="53">
        <v>-319054</v>
      </c>
      <c r="J778" s="53">
        <v>-287290</v>
      </c>
      <c r="K778" s="53">
        <v>-320082</v>
      </c>
      <c r="L778" s="53">
        <v>-271369</v>
      </c>
      <c r="M778" s="53">
        <v>-258560</v>
      </c>
      <c r="N778" s="53">
        <v>-270699</v>
      </c>
    </row>
    <row r="779" spans="1:14" ht="13.5" thickBot="1" x14ac:dyDescent="0.25">
      <c r="A779" s="299" t="s">
        <v>178</v>
      </c>
      <c r="B779" s="217" t="s">
        <v>91</v>
      </c>
      <c r="C779" s="50">
        <v>-1781.31</v>
      </c>
      <c r="D779" s="50">
        <v>-1781.31</v>
      </c>
      <c r="E779" s="50">
        <v>-1781.31</v>
      </c>
      <c r="F779" s="50">
        <v>-1781.31</v>
      </c>
      <c r="G779" s="50">
        <v>-1781.31</v>
      </c>
      <c r="H779" s="50">
        <v>-1781.31</v>
      </c>
      <c r="I779" s="50">
        <v>-1781.31</v>
      </c>
      <c r="J779" s="50">
        <v>-1781.31</v>
      </c>
      <c r="K779" s="50">
        <v>-1781.31</v>
      </c>
      <c r="L779" s="50">
        <v>-1781.31</v>
      </c>
      <c r="M779" s="50">
        <v>-1781.31</v>
      </c>
      <c r="N779" s="50">
        <v>-1781.31</v>
      </c>
    </row>
    <row r="780" spans="1:14" ht="13.5" thickBot="1" x14ac:dyDescent="0.25">
      <c r="A780" s="300"/>
      <c r="B780" s="218" t="s">
        <v>90</v>
      </c>
      <c r="C780" s="53">
        <v>-1781.31</v>
      </c>
      <c r="D780" s="53">
        <v>-1781.31</v>
      </c>
      <c r="E780" s="53">
        <v>-1781.31</v>
      </c>
      <c r="F780" s="53">
        <v>-1781.31</v>
      </c>
      <c r="G780" s="53">
        <v>-1781.31</v>
      </c>
      <c r="H780" s="53">
        <v>-1781.31</v>
      </c>
      <c r="I780" s="53">
        <v>-1781.31</v>
      </c>
      <c r="J780" s="53">
        <v>-1781.31</v>
      </c>
      <c r="K780" s="53">
        <v>-1781.31</v>
      </c>
      <c r="L780" s="53">
        <v>-1781.31</v>
      </c>
      <c r="M780" s="53">
        <v>-1781.31</v>
      </c>
      <c r="N780" s="53">
        <v>-1781.31</v>
      </c>
    </row>
    <row r="781" spans="1:14" ht="13.5" thickBot="1" x14ac:dyDescent="0.25">
      <c r="A781" s="299" t="s">
        <v>150</v>
      </c>
      <c r="B781" s="217" t="s">
        <v>89</v>
      </c>
      <c r="C781" s="50">
        <v>-86281.04</v>
      </c>
      <c r="D781" s="50">
        <v>-86281.04</v>
      </c>
      <c r="E781" s="50">
        <v>-86281.04</v>
      </c>
      <c r="F781" s="50">
        <v>-84710.25</v>
      </c>
      <c r="G781" s="50">
        <v>-84710.25</v>
      </c>
      <c r="H781" s="50">
        <v>-84710.25</v>
      </c>
      <c r="I781" s="50">
        <v>-84710.25</v>
      </c>
      <c r="J781" s="50">
        <v>-84710.25</v>
      </c>
      <c r="K781" s="50">
        <v>-84710.25</v>
      </c>
      <c r="L781" s="50">
        <v>-84710.25</v>
      </c>
      <c r="M781" s="50">
        <v>-84710.25</v>
      </c>
      <c r="N781" s="50">
        <v>-84710.25</v>
      </c>
    </row>
    <row r="782" spans="1:14" ht="13.5" thickBot="1" x14ac:dyDescent="0.25">
      <c r="A782" s="300"/>
      <c r="B782" s="218" t="s">
        <v>90</v>
      </c>
      <c r="C782" s="53">
        <v>-86281.04</v>
      </c>
      <c r="D782" s="53">
        <v>-86281.04</v>
      </c>
      <c r="E782" s="53">
        <v>-86281.04</v>
      </c>
      <c r="F782" s="53">
        <v>-84710.25</v>
      </c>
      <c r="G782" s="53">
        <v>-84710.25</v>
      </c>
      <c r="H782" s="53">
        <v>-84710.25</v>
      </c>
      <c r="I782" s="53">
        <v>-84710.25</v>
      </c>
      <c r="J782" s="53">
        <v>-84710.25</v>
      </c>
      <c r="K782" s="53">
        <v>-84710.25</v>
      </c>
      <c r="L782" s="53">
        <v>-84710.25</v>
      </c>
      <c r="M782" s="53">
        <v>-84710.25</v>
      </c>
      <c r="N782" s="53">
        <v>-84710.25</v>
      </c>
    </row>
    <row r="783" spans="1:14" ht="13.5" thickBot="1" x14ac:dyDescent="0.25">
      <c r="A783" s="299" t="s">
        <v>151</v>
      </c>
      <c r="B783" s="217" t="s">
        <v>92</v>
      </c>
      <c r="C783" s="50">
        <v>61</v>
      </c>
      <c r="D783" s="50">
        <v>61</v>
      </c>
      <c r="E783" s="50">
        <v>57</v>
      </c>
      <c r="F783" s="50">
        <v>53</v>
      </c>
      <c r="G783" s="50">
        <v>50</v>
      </c>
      <c r="H783" s="50">
        <v>45</v>
      </c>
      <c r="I783" s="50">
        <v>43</v>
      </c>
      <c r="J783" s="50">
        <v>41</v>
      </c>
      <c r="K783" s="50">
        <v>41</v>
      </c>
      <c r="L783" s="50">
        <v>50</v>
      </c>
      <c r="M783" s="50">
        <v>51</v>
      </c>
      <c r="N783" s="50">
        <v>44</v>
      </c>
    </row>
    <row r="784" spans="1:14" ht="13.5" thickBot="1" x14ac:dyDescent="0.25">
      <c r="A784" s="301"/>
      <c r="B784" s="217" t="s">
        <v>89</v>
      </c>
      <c r="C784" s="50">
        <v>-2948.47</v>
      </c>
      <c r="D784" s="50">
        <v>-2948.47</v>
      </c>
      <c r="E784" s="50">
        <v>-2948.47</v>
      </c>
      <c r="F784" s="50">
        <v>-2894.79</v>
      </c>
      <c r="G784" s="50">
        <v>-2894.79</v>
      </c>
      <c r="H784" s="50">
        <v>-2894.79</v>
      </c>
      <c r="I784" s="50">
        <v>-2894.79</v>
      </c>
      <c r="J784" s="50">
        <v>-2894.79</v>
      </c>
      <c r="K784" s="50">
        <v>-2894.79</v>
      </c>
      <c r="L784" s="50">
        <v>-2894.79</v>
      </c>
      <c r="M784" s="50">
        <v>-2894.79</v>
      </c>
      <c r="N784" s="50">
        <v>-2894.79</v>
      </c>
    </row>
    <row r="785" spans="1:14" ht="13.5" thickBot="1" x14ac:dyDescent="0.25">
      <c r="A785" s="300"/>
      <c r="B785" s="218" t="s">
        <v>90</v>
      </c>
      <c r="C785" s="53">
        <v>-2887.47</v>
      </c>
      <c r="D785" s="53">
        <v>-2887.47</v>
      </c>
      <c r="E785" s="53">
        <v>-2891.47</v>
      </c>
      <c r="F785" s="53">
        <v>-2841.79</v>
      </c>
      <c r="G785" s="53">
        <v>-2844.79</v>
      </c>
      <c r="H785" s="53">
        <v>-2849.79</v>
      </c>
      <c r="I785" s="53">
        <v>-2851.79</v>
      </c>
      <c r="J785" s="53">
        <v>-2853.79</v>
      </c>
      <c r="K785" s="53">
        <v>-2853.79</v>
      </c>
      <c r="L785" s="53">
        <v>-2844.79</v>
      </c>
      <c r="M785" s="53">
        <v>-2843.79</v>
      </c>
      <c r="N785" s="53">
        <v>-2850.79</v>
      </c>
    </row>
    <row r="786" spans="1:14" ht="13.5" thickBot="1" x14ac:dyDescent="0.25">
      <c r="A786" s="299" t="s">
        <v>152</v>
      </c>
      <c r="B786" s="217" t="s">
        <v>82</v>
      </c>
      <c r="C786" s="50">
        <v>-26051.49</v>
      </c>
      <c r="D786" s="50">
        <v>-26051.49</v>
      </c>
      <c r="E786" s="50">
        <v>-26051.49</v>
      </c>
      <c r="F786" s="50">
        <v>-26051.49</v>
      </c>
      <c r="G786" s="50">
        <v>-26051.49</v>
      </c>
      <c r="H786" s="50">
        <v>-26051.49</v>
      </c>
      <c r="I786" s="50">
        <v>-26051.49</v>
      </c>
      <c r="J786" s="50">
        <v>-26051.49</v>
      </c>
      <c r="K786" s="50">
        <v>-26051.49</v>
      </c>
      <c r="L786" s="50">
        <v>-26051.49</v>
      </c>
      <c r="M786" s="50">
        <v>-26051.49</v>
      </c>
      <c r="N786" s="50">
        <v>-26051.49</v>
      </c>
    </row>
    <row r="787" spans="1:14" ht="13.5" thickBot="1" x14ac:dyDescent="0.25">
      <c r="A787" s="300"/>
      <c r="B787" s="218" t="s">
        <v>90</v>
      </c>
      <c r="C787" s="53">
        <v>-26051.49</v>
      </c>
      <c r="D787" s="53">
        <v>-26051.49</v>
      </c>
      <c r="E787" s="53">
        <v>-26051.49</v>
      </c>
      <c r="F787" s="53">
        <v>-26051.49</v>
      </c>
      <c r="G787" s="53">
        <v>-26051.49</v>
      </c>
      <c r="H787" s="53">
        <v>-26051.49</v>
      </c>
      <c r="I787" s="53">
        <v>-26051.49</v>
      </c>
      <c r="J787" s="53">
        <v>-26051.49</v>
      </c>
      <c r="K787" s="53">
        <v>-26051.49</v>
      </c>
      <c r="L787" s="53">
        <v>-26051.49</v>
      </c>
      <c r="M787" s="53">
        <v>-26051.49</v>
      </c>
      <c r="N787" s="53">
        <v>-26051.49</v>
      </c>
    </row>
    <row r="788" spans="1:14" ht="13.5" thickBot="1" x14ac:dyDescent="0.25">
      <c r="A788" s="299" t="s">
        <v>153</v>
      </c>
      <c r="B788" s="217" t="s">
        <v>82</v>
      </c>
      <c r="C788" s="50">
        <v>-78154.47</v>
      </c>
      <c r="D788" s="50">
        <v>-78154.47</v>
      </c>
      <c r="E788" s="50">
        <v>-78154.47</v>
      </c>
      <c r="F788" s="50">
        <v>-78154.47</v>
      </c>
      <c r="G788" s="50">
        <v>-78154.47</v>
      </c>
      <c r="H788" s="50">
        <v>-78154.47</v>
      </c>
      <c r="I788" s="50">
        <v>-78154.47</v>
      </c>
      <c r="J788" s="50">
        <v>-78154.47</v>
      </c>
      <c r="K788" s="50">
        <v>-78154.47</v>
      </c>
      <c r="L788" s="50">
        <v>-78154.47</v>
      </c>
      <c r="M788" s="50">
        <v>-78154.47</v>
      </c>
      <c r="N788" s="50">
        <v>-78154.47</v>
      </c>
    </row>
    <row r="789" spans="1:14" ht="13.5" thickBot="1" x14ac:dyDescent="0.25">
      <c r="A789" s="301"/>
      <c r="B789" s="217" t="s">
        <v>92</v>
      </c>
      <c r="C789" s="50">
        <v>-30500</v>
      </c>
      <c r="D789" s="50">
        <v>-30500</v>
      </c>
      <c r="E789" s="50">
        <v>-30500</v>
      </c>
      <c r="F789" s="50">
        <v>-30500</v>
      </c>
      <c r="G789" s="50">
        <v>-30500</v>
      </c>
      <c r="H789" s="50">
        <v>-30500</v>
      </c>
      <c r="I789" s="50">
        <v>-30500</v>
      </c>
      <c r="J789" s="50">
        <v>-30500</v>
      </c>
      <c r="K789" s="50">
        <v>-30500</v>
      </c>
      <c r="L789" s="50">
        <v>-30500</v>
      </c>
      <c r="M789" s="50">
        <v>-30500</v>
      </c>
      <c r="N789" s="50">
        <v>-30500</v>
      </c>
    </row>
    <row r="790" spans="1:14" ht="13.5" thickBot="1" x14ac:dyDescent="0.25">
      <c r="A790" s="300"/>
      <c r="B790" s="218" t="s">
        <v>90</v>
      </c>
      <c r="C790" s="53">
        <v>-108654.47</v>
      </c>
      <c r="D790" s="53">
        <v>-108654.47</v>
      </c>
      <c r="E790" s="53">
        <v>-108654.47</v>
      </c>
      <c r="F790" s="53">
        <v>-108654.47</v>
      </c>
      <c r="G790" s="53">
        <v>-108654.47</v>
      </c>
      <c r="H790" s="53">
        <v>-108654.47</v>
      </c>
      <c r="I790" s="53">
        <v>-108654.47</v>
      </c>
      <c r="J790" s="53">
        <v>-108654.47</v>
      </c>
      <c r="K790" s="53">
        <v>-108654.47</v>
      </c>
      <c r="L790" s="53">
        <v>-108654.47</v>
      </c>
      <c r="M790" s="53">
        <v>-108654.47</v>
      </c>
      <c r="N790" s="53">
        <v>-108654.47</v>
      </c>
    </row>
    <row r="791" spans="1:14" ht="13.5" thickBot="1" x14ac:dyDescent="0.25">
      <c r="A791" s="299" t="s">
        <v>154</v>
      </c>
      <c r="B791" s="217" t="s">
        <v>92</v>
      </c>
      <c r="C791" s="50">
        <v>3928</v>
      </c>
      <c r="D791" s="50">
        <v>2805</v>
      </c>
      <c r="E791" s="50">
        <v>3393</v>
      </c>
      <c r="F791" s="50">
        <v>2982</v>
      </c>
      <c r="G791" s="50">
        <v>2483</v>
      </c>
      <c r="H791" s="50">
        <v>1667</v>
      </c>
      <c r="I791" s="50">
        <v>2056</v>
      </c>
      <c r="J791" s="50">
        <v>2443</v>
      </c>
      <c r="K791" s="50">
        <v>1672</v>
      </c>
      <c r="L791" s="50">
        <v>2179</v>
      </c>
      <c r="M791" s="50">
        <v>2451</v>
      </c>
      <c r="N791" s="50">
        <v>2576</v>
      </c>
    </row>
    <row r="792" spans="1:14" ht="13.5" thickBot="1" x14ac:dyDescent="0.25">
      <c r="A792" s="301"/>
      <c r="B792" s="217" t="s">
        <v>85</v>
      </c>
      <c r="C792" s="50">
        <v>-189454</v>
      </c>
      <c r="D792" s="50">
        <v>-189454</v>
      </c>
      <c r="E792" s="50">
        <v>-183342</v>
      </c>
      <c r="F792" s="50">
        <v>-172311</v>
      </c>
      <c r="G792" s="50">
        <v>-172311</v>
      </c>
      <c r="H792" s="50">
        <v>-189454</v>
      </c>
      <c r="I792" s="50">
        <v>-219330</v>
      </c>
      <c r="J792" s="50">
        <v>-198105</v>
      </c>
      <c r="K792" s="50">
        <v>-219330</v>
      </c>
      <c r="L792" s="50">
        <v>-183342</v>
      </c>
      <c r="M792" s="50">
        <v>-178055</v>
      </c>
      <c r="N792" s="50">
        <v>-183342</v>
      </c>
    </row>
    <row r="793" spans="1:14" ht="13.5" thickBot="1" x14ac:dyDescent="0.25">
      <c r="A793" s="301"/>
      <c r="B793" s="217" t="s">
        <v>89</v>
      </c>
      <c r="C793" s="50">
        <v>-57153.41</v>
      </c>
      <c r="D793" s="50">
        <v>-57153.41</v>
      </c>
      <c r="E793" s="50">
        <v>-57153.41</v>
      </c>
      <c r="F793" s="50">
        <v>-56112.9</v>
      </c>
      <c r="G793" s="50">
        <v>-56112.9</v>
      </c>
      <c r="H793" s="50">
        <v>-56112.9</v>
      </c>
      <c r="I793" s="50">
        <v>-56112.9</v>
      </c>
      <c r="J793" s="50">
        <v>-56112.9</v>
      </c>
      <c r="K793" s="50">
        <v>-56112.9</v>
      </c>
      <c r="L793" s="50">
        <v>-56112.9</v>
      </c>
      <c r="M793" s="50">
        <v>-56112.9</v>
      </c>
      <c r="N793" s="50">
        <v>-56112.9</v>
      </c>
    </row>
    <row r="794" spans="1:14" ht="13.5" thickBot="1" x14ac:dyDescent="0.25">
      <c r="A794" s="300"/>
      <c r="B794" s="218" t="s">
        <v>90</v>
      </c>
      <c r="C794" s="53">
        <v>-242679.41</v>
      </c>
      <c r="D794" s="53">
        <v>-243802.41</v>
      </c>
      <c r="E794" s="53">
        <v>-237102.41</v>
      </c>
      <c r="F794" s="53">
        <v>-225441.9</v>
      </c>
      <c r="G794" s="53">
        <v>-225940.9</v>
      </c>
      <c r="H794" s="53">
        <v>-243899.9</v>
      </c>
      <c r="I794" s="53">
        <v>-273386.90000000002</v>
      </c>
      <c r="J794" s="53">
        <v>-251774.9</v>
      </c>
      <c r="K794" s="53">
        <v>-273770.90000000002</v>
      </c>
      <c r="L794" s="53">
        <v>-237275.9</v>
      </c>
      <c r="M794" s="53">
        <v>-231716.9</v>
      </c>
      <c r="N794" s="53">
        <v>-236878.9</v>
      </c>
    </row>
    <row r="795" spans="1:14" ht="13.5" thickBot="1" x14ac:dyDescent="0.25">
      <c r="A795" s="299" t="s">
        <v>155</v>
      </c>
      <c r="B795" s="217" t="s">
        <v>82</v>
      </c>
      <c r="C795" s="50">
        <v>-67934</v>
      </c>
      <c r="D795" s="50">
        <v>-67934</v>
      </c>
      <c r="E795" s="50">
        <v>-67934</v>
      </c>
      <c r="F795" s="50">
        <v>-67934</v>
      </c>
      <c r="G795" s="50">
        <v>-67934</v>
      </c>
      <c r="H795" s="50">
        <v>-67934</v>
      </c>
      <c r="I795" s="50">
        <v>-67934</v>
      </c>
      <c r="J795" s="50">
        <v>-67934</v>
      </c>
      <c r="K795" s="50">
        <v>-67934</v>
      </c>
      <c r="L795" s="50">
        <v>-67934</v>
      </c>
      <c r="M795" s="50">
        <v>-67934</v>
      </c>
      <c r="N795" s="50">
        <v>-67934</v>
      </c>
    </row>
    <row r="796" spans="1:14" ht="13.5" thickBot="1" x14ac:dyDescent="0.25">
      <c r="A796" s="300"/>
      <c r="B796" s="218" t="s">
        <v>90</v>
      </c>
      <c r="C796" s="53">
        <v>-67934</v>
      </c>
      <c r="D796" s="53">
        <v>-67934</v>
      </c>
      <c r="E796" s="53">
        <v>-67934</v>
      </c>
      <c r="F796" s="53">
        <v>-67934</v>
      </c>
      <c r="G796" s="53">
        <v>-67934</v>
      </c>
      <c r="H796" s="53">
        <v>-67934</v>
      </c>
      <c r="I796" s="53">
        <v>-67934</v>
      </c>
      <c r="J796" s="53">
        <v>-67934</v>
      </c>
      <c r="K796" s="53">
        <v>-67934</v>
      </c>
      <c r="L796" s="53">
        <v>-67934</v>
      </c>
      <c r="M796" s="53">
        <v>-67934</v>
      </c>
      <c r="N796" s="53">
        <v>-67934</v>
      </c>
    </row>
    <row r="797" spans="1:14" ht="13.5" thickBot="1" x14ac:dyDescent="0.25">
      <c r="A797" s="299" t="s">
        <v>156</v>
      </c>
      <c r="B797" s="217" t="s">
        <v>82</v>
      </c>
      <c r="C797" s="50">
        <v>-258524.81</v>
      </c>
      <c r="D797" s="50">
        <v>-258524.81</v>
      </c>
      <c r="E797" s="50">
        <v>-258524.81</v>
      </c>
      <c r="F797" s="50">
        <v>-258524.81</v>
      </c>
      <c r="G797" s="50">
        <v>-258524.81</v>
      </c>
      <c r="H797" s="50">
        <v>-258524.81</v>
      </c>
      <c r="I797" s="50">
        <v>-258524.81</v>
      </c>
      <c r="J797" s="50">
        <v>-258524.81</v>
      </c>
      <c r="K797" s="50">
        <v>-258524.81</v>
      </c>
      <c r="L797" s="50">
        <v>-258524.81</v>
      </c>
      <c r="M797" s="50">
        <v>-258524.81</v>
      </c>
      <c r="N797" s="50">
        <v>-258524.81</v>
      </c>
    </row>
    <row r="798" spans="1:14" ht="13.5" thickBot="1" x14ac:dyDescent="0.25">
      <c r="A798" s="300"/>
      <c r="B798" s="218" t="s">
        <v>90</v>
      </c>
      <c r="C798" s="53">
        <v>-258524.81</v>
      </c>
      <c r="D798" s="53">
        <v>-258524.81</v>
      </c>
      <c r="E798" s="53">
        <v>-258524.81</v>
      </c>
      <c r="F798" s="53">
        <v>-258524.81</v>
      </c>
      <c r="G798" s="53">
        <v>-258524.81</v>
      </c>
      <c r="H798" s="53">
        <v>-258524.81</v>
      </c>
      <c r="I798" s="53">
        <v>-258524.81</v>
      </c>
      <c r="J798" s="53">
        <v>-258524.81</v>
      </c>
      <c r="K798" s="53">
        <v>-258524.81</v>
      </c>
      <c r="L798" s="53">
        <v>-258524.81</v>
      </c>
      <c r="M798" s="53">
        <v>-258524.81</v>
      </c>
      <c r="N798" s="53">
        <v>-258524.81</v>
      </c>
    </row>
    <row r="799" spans="1:14" ht="13.5" thickBot="1" x14ac:dyDescent="0.25">
      <c r="A799" s="299" t="s">
        <v>157</v>
      </c>
      <c r="B799" s="217" t="s">
        <v>82</v>
      </c>
      <c r="C799" s="50">
        <v>-73038.59</v>
      </c>
      <c r="D799" s="50">
        <v>-73038.59</v>
      </c>
      <c r="E799" s="50">
        <v>-73038.59</v>
      </c>
      <c r="F799" s="50">
        <v>-73038.59</v>
      </c>
      <c r="G799" s="50">
        <v>-73038.59</v>
      </c>
      <c r="H799" s="50">
        <v>-73038.59</v>
      </c>
      <c r="I799" s="50">
        <v>-73038.59</v>
      </c>
      <c r="J799" s="50">
        <v>-73038.59</v>
      </c>
      <c r="K799" s="50">
        <v>-73038.59</v>
      </c>
      <c r="L799" s="50">
        <v>-73038.59</v>
      </c>
      <c r="M799" s="50">
        <v>-73038.59</v>
      </c>
      <c r="N799" s="50">
        <v>-73038.59</v>
      </c>
    </row>
    <row r="800" spans="1:14" ht="13.5" thickBot="1" x14ac:dyDescent="0.25">
      <c r="A800" s="301"/>
      <c r="B800" s="217" t="s">
        <v>92</v>
      </c>
      <c r="C800" s="50">
        <v>146</v>
      </c>
      <c r="D800" s="50">
        <v>146</v>
      </c>
      <c r="E800" s="50">
        <v>136</v>
      </c>
      <c r="F800" s="50">
        <v>129</v>
      </c>
      <c r="G800" s="50">
        <v>121</v>
      </c>
      <c r="H800" s="50">
        <v>108</v>
      </c>
      <c r="I800" s="50">
        <v>105</v>
      </c>
      <c r="J800" s="50">
        <v>98</v>
      </c>
      <c r="K800" s="50">
        <v>99</v>
      </c>
      <c r="L800" s="50">
        <v>121</v>
      </c>
      <c r="M800" s="50">
        <v>122</v>
      </c>
      <c r="N800" s="50">
        <v>107</v>
      </c>
    </row>
    <row r="801" spans="1:14" ht="13.5" thickBot="1" x14ac:dyDescent="0.25">
      <c r="A801" s="300"/>
      <c r="B801" s="218" t="s">
        <v>90</v>
      </c>
      <c r="C801" s="53">
        <v>-72892.59</v>
      </c>
      <c r="D801" s="53">
        <v>-72892.59</v>
      </c>
      <c r="E801" s="53">
        <v>-72902.59</v>
      </c>
      <c r="F801" s="53">
        <v>-72909.59</v>
      </c>
      <c r="G801" s="53">
        <v>-72917.59</v>
      </c>
      <c r="H801" s="53">
        <v>-72930.59</v>
      </c>
      <c r="I801" s="53">
        <v>-72933.59</v>
      </c>
      <c r="J801" s="53">
        <v>-72940.59</v>
      </c>
      <c r="K801" s="53">
        <v>-72939.59</v>
      </c>
      <c r="L801" s="53">
        <v>-72917.59</v>
      </c>
      <c r="M801" s="53">
        <v>-72916.59</v>
      </c>
      <c r="N801" s="53">
        <v>-72931.59</v>
      </c>
    </row>
    <row r="802" spans="1:14" ht="13.5" thickBot="1" x14ac:dyDescent="0.25">
      <c r="A802" s="299" t="s">
        <v>158</v>
      </c>
      <c r="B802" s="217" t="s">
        <v>82</v>
      </c>
      <c r="C802" s="50">
        <v>-226463</v>
      </c>
      <c r="D802" s="50">
        <v>-226463</v>
      </c>
      <c r="E802" s="50">
        <v>-226463</v>
      </c>
      <c r="F802" s="50">
        <v>-226463</v>
      </c>
      <c r="G802" s="50">
        <v>-226463</v>
      </c>
      <c r="H802" s="50">
        <v>-226463</v>
      </c>
      <c r="I802" s="50">
        <v>-226463</v>
      </c>
      <c r="J802" s="50">
        <v>-226463</v>
      </c>
      <c r="K802" s="50">
        <v>-226463</v>
      </c>
      <c r="L802" s="50">
        <v>-226463</v>
      </c>
      <c r="M802" s="50">
        <v>-226463</v>
      </c>
      <c r="N802" s="50">
        <v>-226463</v>
      </c>
    </row>
    <row r="803" spans="1:14" ht="13.5" thickBot="1" x14ac:dyDescent="0.25">
      <c r="A803" s="300"/>
      <c r="B803" s="218" t="s">
        <v>90</v>
      </c>
      <c r="C803" s="53">
        <v>-226463</v>
      </c>
      <c r="D803" s="53">
        <v>-226463</v>
      </c>
      <c r="E803" s="53">
        <v>-226463</v>
      </c>
      <c r="F803" s="53">
        <v>-226463</v>
      </c>
      <c r="G803" s="53">
        <v>-226463</v>
      </c>
      <c r="H803" s="53">
        <v>-226463</v>
      </c>
      <c r="I803" s="53">
        <v>-226463</v>
      </c>
      <c r="J803" s="53">
        <v>-226463</v>
      </c>
      <c r="K803" s="53">
        <v>-226463</v>
      </c>
      <c r="L803" s="53">
        <v>-226463</v>
      </c>
      <c r="M803" s="53">
        <v>-226463</v>
      </c>
      <c r="N803" s="53">
        <v>-226463</v>
      </c>
    </row>
    <row r="804" spans="1:14" ht="13.5" thickBot="1" x14ac:dyDescent="0.25">
      <c r="A804" s="302" t="s">
        <v>16</v>
      </c>
      <c r="B804" s="218" t="s">
        <v>82</v>
      </c>
      <c r="C804" s="53">
        <v>-730166.36</v>
      </c>
      <c r="D804" s="53">
        <v>-730166.36</v>
      </c>
      <c r="E804" s="53">
        <v>-730166.36</v>
      </c>
      <c r="F804" s="53">
        <v>-730166.36</v>
      </c>
      <c r="G804" s="53">
        <v>-730166.36</v>
      </c>
      <c r="H804" s="53">
        <v>-730166.36</v>
      </c>
      <c r="I804" s="53">
        <v>-730166.36</v>
      </c>
      <c r="J804" s="53">
        <v>-730166.36</v>
      </c>
      <c r="K804" s="53">
        <v>-730166.36</v>
      </c>
      <c r="L804" s="53">
        <v>-730166.36</v>
      </c>
      <c r="M804" s="53">
        <v>-730166.36</v>
      </c>
      <c r="N804" s="53">
        <v>-730166.36</v>
      </c>
    </row>
    <row r="805" spans="1:14" ht="13.5" thickBot="1" x14ac:dyDescent="0.25">
      <c r="A805" s="301"/>
      <c r="B805" s="218" t="s">
        <v>92</v>
      </c>
      <c r="C805" s="53">
        <v>-18698</v>
      </c>
      <c r="D805" s="53">
        <v>-21779</v>
      </c>
      <c r="E805" s="53">
        <v>-20043</v>
      </c>
      <c r="F805" s="53">
        <v>-21643</v>
      </c>
      <c r="G805" s="53">
        <v>-23201</v>
      </c>
      <c r="H805" s="53">
        <v>-25464</v>
      </c>
      <c r="I805" s="53">
        <v>-24132</v>
      </c>
      <c r="J805" s="53">
        <v>-23270</v>
      </c>
      <c r="K805" s="53">
        <v>-25552</v>
      </c>
      <c r="L805" s="53">
        <v>-24038</v>
      </c>
      <c r="M805" s="53">
        <v>-23156</v>
      </c>
      <c r="N805" s="53">
        <v>-22991</v>
      </c>
    </row>
    <row r="806" spans="1:14" ht="13.5" thickBot="1" x14ac:dyDescent="0.25">
      <c r="A806" s="301"/>
      <c r="B806" s="218" t="s">
        <v>91</v>
      </c>
      <c r="C806" s="53">
        <v>-738316.1</v>
      </c>
      <c r="D806" s="53">
        <v>-738316.1</v>
      </c>
      <c r="E806" s="53">
        <v>-738316.1</v>
      </c>
      <c r="F806" s="53">
        <v>-738316.1</v>
      </c>
      <c r="G806" s="53">
        <v>-738316.1</v>
      </c>
      <c r="H806" s="53">
        <v>-738316.1</v>
      </c>
      <c r="I806" s="53">
        <v>-738316.1</v>
      </c>
      <c r="J806" s="53">
        <v>-738316.1</v>
      </c>
      <c r="K806" s="53">
        <v>-879889.37</v>
      </c>
      <c r="L806" s="53">
        <v>-738316.1</v>
      </c>
      <c r="M806" s="53">
        <v>-738316.1</v>
      </c>
      <c r="N806" s="53">
        <v>-738316.1</v>
      </c>
    </row>
    <row r="807" spans="1:14" ht="13.5" thickBot="1" x14ac:dyDescent="0.25">
      <c r="A807" s="301"/>
      <c r="B807" s="218" t="s">
        <v>83</v>
      </c>
      <c r="C807" s="53">
        <v>-51100</v>
      </c>
      <c r="D807" s="53">
        <v>-51100</v>
      </c>
      <c r="E807" s="53">
        <v>-51100</v>
      </c>
      <c r="F807" s="53">
        <v>-51100</v>
      </c>
      <c r="G807" s="53">
        <v>-51100</v>
      </c>
      <c r="H807" s="53">
        <v>-51100</v>
      </c>
      <c r="I807" s="53">
        <v>-51100</v>
      </c>
      <c r="J807" s="53">
        <v>-51100</v>
      </c>
      <c r="K807" s="53">
        <v>-51100</v>
      </c>
      <c r="L807" s="53">
        <v>-51100</v>
      </c>
      <c r="M807" s="53">
        <v>-51100</v>
      </c>
      <c r="N807" s="53">
        <v>-51100</v>
      </c>
    </row>
    <row r="808" spans="1:14" ht="13.5" thickBot="1" x14ac:dyDescent="0.25">
      <c r="A808" s="301"/>
      <c r="B808" s="218" t="s">
        <v>84</v>
      </c>
      <c r="C808" s="53">
        <v>-33635</v>
      </c>
      <c r="D808" s="53">
        <v>-33635</v>
      </c>
      <c r="E808" s="53">
        <v>-32550</v>
      </c>
      <c r="F808" s="53">
        <v>-33635</v>
      </c>
      <c r="G808" s="53">
        <v>-32550</v>
      </c>
      <c r="H808" s="53">
        <v>-33635</v>
      </c>
      <c r="I808" s="53">
        <v>-33635</v>
      </c>
      <c r="J808" s="53">
        <v>-30380</v>
      </c>
      <c r="K808" s="53">
        <v>-33635</v>
      </c>
      <c r="L808" s="53">
        <v>-32550</v>
      </c>
      <c r="M808" s="53">
        <v>-33635</v>
      </c>
      <c r="N808" s="53">
        <v>-32550</v>
      </c>
    </row>
    <row r="809" spans="1:14" ht="13.5" thickBot="1" x14ac:dyDescent="0.25">
      <c r="A809" s="301"/>
      <c r="B809" s="218" t="s">
        <v>85</v>
      </c>
      <c r="C809" s="53">
        <v>-14555347</v>
      </c>
      <c r="D809" s="53">
        <v>-14083544</v>
      </c>
      <c r="E809" s="53">
        <v>-11933739</v>
      </c>
      <c r="F809" s="53">
        <v>-9070962</v>
      </c>
      <c r="G809" s="53">
        <v>-9733289</v>
      </c>
      <c r="H809" s="53">
        <v>-14590319</v>
      </c>
      <c r="I809" s="53">
        <v>-23006022</v>
      </c>
      <c r="J809" s="53">
        <v>-20779632</v>
      </c>
      <c r="K809" s="53">
        <v>-23006022</v>
      </c>
      <c r="L809" s="53">
        <v>-12962426</v>
      </c>
      <c r="M809" s="53">
        <v>-13099375</v>
      </c>
      <c r="N809" s="53">
        <v>-14260804</v>
      </c>
    </row>
    <row r="810" spans="1:14" ht="13.5" thickBot="1" x14ac:dyDescent="0.25">
      <c r="A810" s="301"/>
      <c r="B810" s="218" t="s">
        <v>86</v>
      </c>
      <c r="C810" s="53">
        <v>-2094800</v>
      </c>
      <c r="D810" s="53">
        <v>-1763914</v>
      </c>
      <c r="E810" s="53">
        <v>-1562663</v>
      </c>
      <c r="F810" s="53">
        <v>-1344291</v>
      </c>
      <c r="G810" s="53">
        <v>-1611834</v>
      </c>
      <c r="H810" s="53">
        <v>-2165190</v>
      </c>
      <c r="I810" s="53">
        <v>-2394512</v>
      </c>
      <c r="J810" s="53">
        <v>-2259413</v>
      </c>
      <c r="K810" s="53">
        <v>-2393077</v>
      </c>
      <c r="L810" s="53">
        <v>-1949102</v>
      </c>
      <c r="M810" s="53">
        <v>-2439166</v>
      </c>
      <c r="N810" s="53">
        <v>-2300115</v>
      </c>
    </row>
    <row r="811" spans="1:14" ht="13.5" thickBot="1" x14ac:dyDescent="0.25">
      <c r="A811" s="301"/>
      <c r="B811" s="218" t="s">
        <v>87</v>
      </c>
      <c r="C811" s="53">
        <v>-3168851</v>
      </c>
      <c r="D811" s="53">
        <v>-2462928</v>
      </c>
      <c r="E811" s="53">
        <v>-2381811</v>
      </c>
      <c r="F811" s="53">
        <v>-2434808</v>
      </c>
      <c r="G811" s="53">
        <v>-2500303</v>
      </c>
      <c r="H811" s="53">
        <v>-3283945</v>
      </c>
      <c r="I811" s="53">
        <v>-3566845</v>
      </c>
      <c r="J811" s="53">
        <v>-3390725</v>
      </c>
      <c r="K811" s="53">
        <v>-3651988</v>
      </c>
      <c r="L811" s="53">
        <v>-3309184</v>
      </c>
      <c r="M811" s="53">
        <v>-3594139</v>
      </c>
      <c r="N811" s="53">
        <v>-3468833</v>
      </c>
    </row>
    <row r="812" spans="1:14" ht="13.5" thickBot="1" x14ac:dyDescent="0.25">
      <c r="A812" s="301"/>
      <c r="B812" s="218" t="s">
        <v>88</v>
      </c>
      <c r="C812" s="53">
        <v>-1955807</v>
      </c>
      <c r="D812" s="53">
        <v>-1426704</v>
      </c>
      <c r="E812" s="53">
        <v>-1486909</v>
      </c>
      <c r="F812" s="53">
        <v>-1159922</v>
      </c>
      <c r="G812" s="53">
        <v>-1237580</v>
      </c>
      <c r="H812" s="53">
        <v>-1263985</v>
      </c>
      <c r="I812" s="53">
        <v>-1518783</v>
      </c>
      <c r="J812" s="53">
        <v>-1272752</v>
      </c>
      <c r="K812" s="53">
        <v>-1319003</v>
      </c>
      <c r="L812" s="53">
        <v>-1192367</v>
      </c>
      <c r="M812" s="53">
        <v>-1404153</v>
      </c>
      <c r="N812" s="53">
        <v>-1582993</v>
      </c>
    </row>
    <row r="813" spans="1:14" ht="13.5" thickBot="1" x14ac:dyDescent="0.25">
      <c r="A813" s="301"/>
      <c r="B813" s="218" t="s">
        <v>89</v>
      </c>
      <c r="C813" s="53">
        <v>-23194449.710000001</v>
      </c>
      <c r="D813" s="53">
        <v>-23194449.710000001</v>
      </c>
      <c r="E813" s="53">
        <v>-23194449.710000001</v>
      </c>
      <c r="F813" s="53">
        <v>-22772181.329999998</v>
      </c>
      <c r="G813" s="53">
        <v>-22772181.329999998</v>
      </c>
      <c r="H813" s="53">
        <v>-22772181.329999998</v>
      </c>
      <c r="I813" s="53">
        <v>-22772181.329999998</v>
      </c>
      <c r="J813" s="53">
        <v>-22772181.329999998</v>
      </c>
      <c r="K813" s="53">
        <v>-22772181.329999998</v>
      </c>
      <c r="L813" s="53">
        <v>-22772181.329999998</v>
      </c>
      <c r="M813" s="53">
        <v>-22772181.329999998</v>
      </c>
      <c r="N813" s="53">
        <v>-22772181.329999998</v>
      </c>
    </row>
    <row r="814" spans="1:14" ht="13.5" thickBot="1" x14ac:dyDescent="0.25">
      <c r="A814" s="300"/>
      <c r="B814" s="218" t="s">
        <v>90</v>
      </c>
      <c r="C814" s="53">
        <v>-46541170.170000002</v>
      </c>
      <c r="D814" s="53">
        <v>-44506536.170000002</v>
      </c>
      <c r="E814" s="53">
        <v>-42131747.170000002</v>
      </c>
      <c r="F814" s="53">
        <v>-38357024.789999999</v>
      </c>
      <c r="G814" s="53">
        <v>-39430520.789999999</v>
      </c>
      <c r="H814" s="53">
        <v>-45654301.789999999</v>
      </c>
      <c r="I814" s="53">
        <v>-54835692.789999999</v>
      </c>
      <c r="J814" s="53">
        <v>-52047935.789999999</v>
      </c>
      <c r="K814" s="53">
        <v>-54862614.060000002</v>
      </c>
      <c r="L814" s="53">
        <v>-43761430.789999999</v>
      </c>
      <c r="M814" s="53">
        <v>-44885387.789999999</v>
      </c>
      <c r="N814" s="53">
        <v>-45960049.789999999</v>
      </c>
    </row>
    <row r="826" spans="1:17" ht="13.5" thickBot="1" x14ac:dyDescent="0.25">
      <c r="D826" s="137">
        <v>41821</v>
      </c>
      <c r="E826" s="137">
        <v>41852</v>
      </c>
      <c r="F826" s="137">
        <v>41883</v>
      </c>
      <c r="G826" s="137">
        <v>41913</v>
      </c>
      <c r="H826" s="137">
        <v>41944</v>
      </c>
      <c r="I826" s="137">
        <v>41974</v>
      </c>
      <c r="J826" s="137">
        <v>42005</v>
      </c>
      <c r="K826" s="137">
        <v>42036</v>
      </c>
      <c r="L826" s="137">
        <v>42064</v>
      </c>
      <c r="M826" s="137">
        <v>42095</v>
      </c>
      <c r="N826" s="137">
        <v>42125</v>
      </c>
    </row>
    <row r="827" spans="1:17" ht="13.5" thickBot="1" x14ac:dyDescent="0.25">
      <c r="A827" s="296" t="s">
        <v>174</v>
      </c>
      <c r="B827" s="297"/>
      <c r="C827" s="298"/>
      <c r="D827" s="214" t="s">
        <v>4</v>
      </c>
      <c r="E827" s="214" t="s">
        <v>5</v>
      </c>
      <c r="F827" s="214" t="s">
        <v>6</v>
      </c>
      <c r="G827" s="214" t="s">
        <v>7</v>
      </c>
      <c r="H827" s="214" t="s">
        <v>8</v>
      </c>
      <c r="I827" s="214" t="s">
        <v>9</v>
      </c>
      <c r="J827" s="214" t="s">
        <v>10</v>
      </c>
      <c r="K827" s="214" t="s">
        <v>11</v>
      </c>
      <c r="L827" s="214" t="s">
        <v>12</v>
      </c>
      <c r="M827" s="214" t="s">
        <v>13</v>
      </c>
      <c r="N827" s="214" t="s">
        <v>14</v>
      </c>
      <c r="O827" s="215" t="s">
        <v>16</v>
      </c>
      <c r="P827" s="138" t="s">
        <v>15</v>
      </c>
      <c r="Q827" s="139" t="s">
        <v>16</v>
      </c>
    </row>
    <row r="828" spans="1:17" ht="13.5" thickBot="1" x14ac:dyDescent="0.25">
      <c r="A828" s="287" t="s">
        <v>44</v>
      </c>
      <c r="B828" s="287" t="s">
        <v>44</v>
      </c>
      <c r="C828" s="214" t="s">
        <v>179</v>
      </c>
      <c r="D828" s="88">
        <v>293579.59999999998</v>
      </c>
      <c r="E828" s="88">
        <v>214109.03</v>
      </c>
      <c r="F828" s="88">
        <v>230015.62</v>
      </c>
      <c r="G828" s="88">
        <v>219776.69</v>
      </c>
      <c r="H828" s="88">
        <v>216923.74</v>
      </c>
      <c r="I828" s="88">
        <v>223367.53</v>
      </c>
      <c r="J828" s="88">
        <v>208867.53</v>
      </c>
      <c r="K828" s="88">
        <v>193513.78</v>
      </c>
      <c r="L828" s="88">
        <v>218463.67</v>
      </c>
      <c r="M828" s="88">
        <v>203147.05</v>
      </c>
      <c r="N828" s="88">
        <v>204463.67</v>
      </c>
      <c r="O828" s="89">
        <v>2638378.5099999998</v>
      </c>
    </row>
    <row r="829" spans="1:17" ht="14.1" customHeight="1" thickBot="1" x14ac:dyDescent="0.25">
      <c r="A829" s="288"/>
      <c r="B829" s="289"/>
      <c r="C829" s="215" t="s">
        <v>180</v>
      </c>
      <c r="D829" s="89">
        <v>293579.59999999998</v>
      </c>
      <c r="E829" s="89">
        <v>214109.03</v>
      </c>
      <c r="F829" s="89">
        <v>230015.62</v>
      </c>
      <c r="G829" s="89">
        <v>219776.69</v>
      </c>
      <c r="H829" s="89">
        <v>216923.74</v>
      </c>
      <c r="I829" s="89">
        <v>223367.53</v>
      </c>
      <c r="J829" s="89">
        <v>208867.53</v>
      </c>
      <c r="K829" s="89">
        <v>193513.78</v>
      </c>
      <c r="L829" s="89">
        <v>218463.67</v>
      </c>
      <c r="M829" s="89">
        <v>203147.05</v>
      </c>
      <c r="N829" s="89">
        <v>204463.67</v>
      </c>
      <c r="O829" s="89">
        <v>2638378.5099999998</v>
      </c>
    </row>
    <row r="830" spans="1:17" ht="14.1" customHeight="1" thickBot="1" x14ac:dyDescent="0.25">
      <c r="A830" s="288"/>
      <c r="B830" s="290" t="s">
        <v>44</v>
      </c>
      <c r="C830" s="215" t="s">
        <v>179</v>
      </c>
      <c r="D830" s="89">
        <v>293579.59999999998</v>
      </c>
      <c r="E830" s="89">
        <v>214109.03</v>
      </c>
      <c r="F830" s="89">
        <v>230015.62</v>
      </c>
      <c r="G830" s="89">
        <v>219776.69</v>
      </c>
      <c r="H830" s="89">
        <v>216923.74</v>
      </c>
      <c r="I830" s="89">
        <v>223367.53</v>
      </c>
      <c r="J830" s="89">
        <v>208867.53</v>
      </c>
      <c r="K830" s="89">
        <v>193513.78</v>
      </c>
      <c r="L830" s="89">
        <v>218463.67</v>
      </c>
      <c r="M830" s="89">
        <v>203147.05</v>
      </c>
      <c r="N830" s="89">
        <v>204463.67</v>
      </c>
      <c r="O830" s="89">
        <v>2638378.5099999998</v>
      </c>
    </row>
    <row r="831" spans="1:17" ht="14.1" customHeight="1" thickBot="1" x14ac:dyDescent="0.25">
      <c r="A831" s="289"/>
      <c r="B831" s="289"/>
      <c r="C831" s="215" t="s">
        <v>180</v>
      </c>
      <c r="D831" s="89">
        <v>293579.59999999998</v>
      </c>
      <c r="E831" s="89">
        <v>214109.03</v>
      </c>
      <c r="F831" s="89">
        <v>230015.62</v>
      </c>
      <c r="G831" s="89">
        <v>219776.69</v>
      </c>
      <c r="H831" s="89">
        <v>216923.74</v>
      </c>
      <c r="I831" s="89">
        <v>223367.53</v>
      </c>
      <c r="J831" s="89">
        <v>208867.53</v>
      </c>
      <c r="K831" s="89">
        <v>193513.78</v>
      </c>
      <c r="L831" s="89">
        <v>218463.67</v>
      </c>
      <c r="M831" s="89">
        <v>203147.05</v>
      </c>
      <c r="N831" s="89">
        <v>204463.67</v>
      </c>
      <c r="O831" s="89">
        <v>2638378.5099999998</v>
      </c>
    </row>
    <row r="832" spans="1:17" ht="14.1" customHeight="1" thickBot="1" x14ac:dyDescent="0.25">
      <c r="A832" s="287" t="s">
        <v>45</v>
      </c>
      <c r="B832" s="287" t="s">
        <v>76</v>
      </c>
      <c r="C832" s="214" t="s">
        <v>179</v>
      </c>
      <c r="D832" s="88">
        <v>-27674.67</v>
      </c>
      <c r="E832" s="88">
        <v>139.59</v>
      </c>
      <c r="F832" s="88">
        <v>-242175.98</v>
      </c>
      <c r="G832" s="88">
        <v>-137415.88</v>
      </c>
      <c r="H832" s="88">
        <v>-278621.74</v>
      </c>
      <c r="I832" s="88">
        <v>-114836.22</v>
      </c>
      <c r="J832" s="88">
        <v>4509442.75</v>
      </c>
      <c r="K832" s="88">
        <v>-1042926.37</v>
      </c>
      <c r="L832" s="88">
        <v>-1022574.01</v>
      </c>
      <c r="M832" s="88">
        <v>749822.75</v>
      </c>
      <c r="N832" s="88">
        <v>-1379715.28</v>
      </c>
      <c r="O832" s="89">
        <v>77851.860000000306</v>
      </c>
    </row>
    <row r="833" spans="1:15" ht="14.1" customHeight="1" thickBot="1" x14ac:dyDescent="0.25">
      <c r="A833" s="288"/>
      <c r="B833" s="289"/>
      <c r="C833" s="215" t="s">
        <v>180</v>
      </c>
      <c r="D833" s="89">
        <v>-27674.67</v>
      </c>
      <c r="E833" s="89">
        <v>139.59</v>
      </c>
      <c r="F833" s="89">
        <v>-242175.98</v>
      </c>
      <c r="G833" s="89">
        <v>-137415.88</v>
      </c>
      <c r="H833" s="89">
        <v>-278621.74</v>
      </c>
      <c r="I833" s="89">
        <v>-114836.22</v>
      </c>
      <c r="J833" s="89">
        <v>4509442.75</v>
      </c>
      <c r="K833" s="89">
        <v>-1042926.37</v>
      </c>
      <c r="L833" s="89">
        <v>-1022574.01</v>
      </c>
      <c r="M833" s="89">
        <v>749822.75</v>
      </c>
      <c r="N833" s="89">
        <v>-1379715.28</v>
      </c>
      <c r="O833" s="89">
        <v>77851.860000000306</v>
      </c>
    </row>
    <row r="834" spans="1:15" ht="14.1" customHeight="1" thickBot="1" x14ac:dyDescent="0.25">
      <c r="A834" s="288"/>
      <c r="B834" s="290" t="s">
        <v>45</v>
      </c>
      <c r="C834" s="215" t="s">
        <v>179</v>
      </c>
      <c r="D834" s="89">
        <v>-27674.67</v>
      </c>
      <c r="E834" s="89">
        <v>139.59</v>
      </c>
      <c r="F834" s="89">
        <v>-242175.98</v>
      </c>
      <c r="G834" s="89">
        <v>-137415.88</v>
      </c>
      <c r="H834" s="89">
        <v>-278621.74</v>
      </c>
      <c r="I834" s="89">
        <v>-114836.22</v>
      </c>
      <c r="J834" s="89">
        <v>4509442.75</v>
      </c>
      <c r="K834" s="89">
        <v>-1042926.37</v>
      </c>
      <c r="L834" s="89">
        <v>-1022574.01</v>
      </c>
      <c r="M834" s="89">
        <v>749822.75</v>
      </c>
      <c r="N834" s="89">
        <v>-1379715.28</v>
      </c>
      <c r="O834" s="89">
        <v>77851.860000000306</v>
      </c>
    </row>
    <row r="835" spans="1:15" ht="14.1" customHeight="1" thickBot="1" x14ac:dyDescent="0.25">
      <c r="A835" s="289"/>
      <c r="B835" s="289"/>
      <c r="C835" s="215" t="s">
        <v>180</v>
      </c>
      <c r="D835" s="89">
        <v>-27674.67</v>
      </c>
      <c r="E835" s="89">
        <v>139.59</v>
      </c>
      <c r="F835" s="89">
        <v>-242175.98</v>
      </c>
      <c r="G835" s="89">
        <v>-137415.88</v>
      </c>
      <c r="H835" s="89">
        <v>-278621.74</v>
      </c>
      <c r="I835" s="89">
        <v>-114836.22</v>
      </c>
      <c r="J835" s="89">
        <v>4509442.75</v>
      </c>
      <c r="K835" s="89">
        <v>-1042926.37</v>
      </c>
      <c r="L835" s="89">
        <v>-1022574.01</v>
      </c>
      <c r="M835" s="89">
        <v>749822.75</v>
      </c>
      <c r="N835" s="89">
        <v>-1379715.28</v>
      </c>
      <c r="O835" s="89">
        <v>77851.860000000306</v>
      </c>
    </row>
    <row r="836" spans="1:15" ht="14.1" customHeight="1" thickBot="1" x14ac:dyDescent="0.25">
      <c r="A836" s="287" t="s">
        <v>46</v>
      </c>
      <c r="B836" s="287" t="s">
        <v>77</v>
      </c>
      <c r="C836" s="214" t="s">
        <v>179</v>
      </c>
      <c r="D836" s="88">
        <v>407589.23</v>
      </c>
      <c r="E836" s="88">
        <v>259598.14</v>
      </c>
      <c r="F836" s="88">
        <v>259536.46</v>
      </c>
      <c r="G836" s="88">
        <v>254875.51</v>
      </c>
      <c r="H836" s="88">
        <v>283649.46000000002</v>
      </c>
      <c r="I836" s="88">
        <v>204625.51</v>
      </c>
      <c r="J836" s="88">
        <v>235574.51</v>
      </c>
      <c r="K836" s="88">
        <v>740368.77</v>
      </c>
      <c r="L836" s="88">
        <v>230074.52</v>
      </c>
      <c r="M836" s="88">
        <v>201172.6</v>
      </c>
      <c r="N836" s="88">
        <v>206574.52</v>
      </c>
      <c r="O836" s="89">
        <v>3495811.83</v>
      </c>
    </row>
    <row r="837" spans="1:15" ht="14.1" customHeight="1" thickBot="1" x14ac:dyDescent="0.25">
      <c r="A837" s="288"/>
      <c r="B837" s="289"/>
      <c r="C837" s="215" t="s">
        <v>180</v>
      </c>
      <c r="D837" s="89">
        <v>407589.23</v>
      </c>
      <c r="E837" s="89">
        <v>259598.14</v>
      </c>
      <c r="F837" s="89">
        <v>259536.46</v>
      </c>
      <c r="G837" s="89">
        <v>254875.51</v>
      </c>
      <c r="H837" s="89">
        <v>283649.46000000002</v>
      </c>
      <c r="I837" s="89">
        <v>204625.51</v>
      </c>
      <c r="J837" s="89">
        <v>235574.51</v>
      </c>
      <c r="K837" s="89">
        <v>740368.77</v>
      </c>
      <c r="L837" s="89">
        <v>230074.52</v>
      </c>
      <c r="M837" s="89">
        <v>201172.6</v>
      </c>
      <c r="N837" s="89">
        <v>206574.52</v>
      </c>
      <c r="O837" s="89">
        <v>3495811.83</v>
      </c>
    </row>
    <row r="838" spans="1:15" ht="14.1" customHeight="1" thickBot="1" x14ac:dyDescent="0.25">
      <c r="A838" s="288"/>
      <c r="B838" s="287" t="s">
        <v>67</v>
      </c>
      <c r="C838" s="214" t="s">
        <v>179</v>
      </c>
      <c r="D838" s="88">
        <v>35240.67</v>
      </c>
      <c r="E838" s="88">
        <v>35240.67</v>
      </c>
      <c r="F838" s="88">
        <v>62009.84</v>
      </c>
      <c r="G838" s="88">
        <v>38366.089999999997</v>
      </c>
      <c r="H838" s="88">
        <v>37222.29</v>
      </c>
      <c r="I838" s="88">
        <v>38241.089999999997</v>
      </c>
      <c r="J838" s="88">
        <v>98241.09</v>
      </c>
      <c r="K838" s="88">
        <v>35184.67</v>
      </c>
      <c r="L838" s="88">
        <v>38241.089999999997</v>
      </c>
      <c r="M838" s="88">
        <v>37222.29</v>
      </c>
      <c r="N838" s="88">
        <v>38241.089999999997</v>
      </c>
      <c r="O838" s="89">
        <v>530673.17000000004</v>
      </c>
    </row>
    <row r="839" spans="1:15" ht="14.1" customHeight="1" thickBot="1" x14ac:dyDescent="0.25">
      <c r="A839" s="288"/>
      <c r="B839" s="289"/>
      <c r="C839" s="215" t="s">
        <v>180</v>
      </c>
      <c r="D839" s="89">
        <v>35240.67</v>
      </c>
      <c r="E839" s="89">
        <v>35240.67</v>
      </c>
      <c r="F839" s="89">
        <v>62009.84</v>
      </c>
      <c r="G839" s="89">
        <v>38366.089999999997</v>
      </c>
      <c r="H839" s="89">
        <v>37222.29</v>
      </c>
      <c r="I839" s="89">
        <v>38241.089999999997</v>
      </c>
      <c r="J839" s="89">
        <v>98241.09</v>
      </c>
      <c r="K839" s="89">
        <v>35184.67</v>
      </c>
      <c r="L839" s="89">
        <v>38241.089999999997</v>
      </c>
      <c r="M839" s="89">
        <v>37222.29</v>
      </c>
      <c r="N839" s="89">
        <v>38241.089999999997</v>
      </c>
      <c r="O839" s="89">
        <v>530673.17000000004</v>
      </c>
    </row>
    <row r="840" spans="1:15" ht="14.1" customHeight="1" thickBot="1" x14ac:dyDescent="0.25">
      <c r="A840" s="288"/>
      <c r="B840" s="287" t="s">
        <v>78</v>
      </c>
      <c r="C840" s="214" t="s">
        <v>179</v>
      </c>
      <c r="D840" s="88">
        <v>30736.85</v>
      </c>
      <c r="E840" s="88">
        <v>71794.240000000005</v>
      </c>
      <c r="F840" s="88">
        <v>121958.66</v>
      </c>
      <c r="G840" s="88">
        <v>104309.67</v>
      </c>
      <c r="H840" s="88">
        <v>101708.66</v>
      </c>
      <c r="I840" s="88">
        <v>94059.67</v>
      </c>
      <c r="J840" s="88">
        <v>94059.67</v>
      </c>
      <c r="K840" s="88">
        <v>88175.19</v>
      </c>
      <c r="L840" s="88">
        <v>105353.39</v>
      </c>
      <c r="M840" s="88">
        <v>94427.79</v>
      </c>
      <c r="N840" s="88">
        <v>86536.1</v>
      </c>
      <c r="O840" s="89">
        <v>1077547.68</v>
      </c>
    </row>
    <row r="841" spans="1:15" ht="14.1" customHeight="1" thickBot="1" x14ac:dyDescent="0.25">
      <c r="A841" s="288"/>
      <c r="B841" s="289"/>
      <c r="C841" s="215" t="s">
        <v>180</v>
      </c>
      <c r="D841" s="89">
        <v>30736.85</v>
      </c>
      <c r="E841" s="89">
        <v>71794.240000000005</v>
      </c>
      <c r="F841" s="89">
        <v>121958.66</v>
      </c>
      <c r="G841" s="89">
        <v>104309.67</v>
      </c>
      <c r="H841" s="89">
        <v>101708.66</v>
      </c>
      <c r="I841" s="89">
        <v>94059.67</v>
      </c>
      <c r="J841" s="89">
        <v>94059.67</v>
      </c>
      <c r="K841" s="89">
        <v>88175.19</v>
      </c>
      <c r="L841" s="89">
        <v>105353.39</v>
      </c>
      <c r="M841" s="89">
        <v>94427.79</v>
      </c>
      <c r="N841" s="89">
        <v>86536.1</v>
      </c>
      <c r="O841" s="89">
        <v>1077547.68</v>
      </c>
    </row>
    <row r="842" spans="1:15" ht="14.1" customHeight="1" thickBot="1" x14ac:dyDescent="0.25">
      <c r="A842" s="288"/>
      <c r="B842" s="287" t="s">
        <v>79</v>
      </c>
      <c r="C842" s="214" t="s">
        <v>179</v>
      </c>
      <c r="D842" s="88">
        <v>50061.1</v>
      </c>
      <c r="E842" s="88">
        <v>101671.86</v>
      </c>
      <c r="F842" s="88">
        <v>165081.12</v>
      </c>
      <c r="G842" s="88">
        <v>137791.94</v>
      </c>
      <c r="H842" s="88">
        <v>135129.56</v>
      </c>
      <c r="I842" s="88">
        <v>137791.94</v>
      </c>
      <c r="J842" s="88">
        <v>97791.94</v>
      </c>
      <c r="K842" s="88">
        <v>80631.460000000006</v>
      </c>
      <c r="L842" s="88">
        <v>88707.21</v>
      </c>
      <c r="M842" s="88">
        <v>86015.32</v>
      </c>
      <c r="N842" s="88">
        <v>88707.21</v>
      </c>
      <c r="O842" s="89">
        <v>1255395.98</v>
      </c>
    </row>
    <row r="843" spans="1:15" ht="14.1" customHeight="1" thickBot="1" x14ac:dyDescent="0.25">
      <c r="A843" s="288"/>
      <c r="B843" s="289"/>
      <c r="C843" s="215" t="s">
        <v>180</v>
      </c>
      <c r="D843" s="89">
        <v>50061.1</v>
      </c>
      <c r="E843" s="89">
        <v>101671.86</v>
      </c>
      <c r="F843" s="89">
        <v>165081.12</v>
      </c>
      <c r="G843" s="89">
        <v>137791.94</v>
      </c>
      <c r="H843" s="89">
        <v>135129.56</v>
      </c>
      <c r="I843" s="89">
        <v>137791.94</v>
      </c>
      <c r="J843" s="89">
        <v>97791.94</v>
      </c>
      <c r="K843" s="89">
        <v>80631.460000000006</v>
      </c>
      <c r="L843" s="89">
        <v>88707.21</v>
      </c>
      <c r="M843" s="89">
        <v>86015.32</v>
      </c>
      <c r="N843" s="89">
        <v>88707.21</v>
      </c>
      <c r="O843" s="89">
        <v>1255395.98</v>
      </c>
    </row>
    <row r="844" spans="1:15" ht="14.1" customHeight="1" thickBot="1" x14ac:dyDescent="0.25">
      <c r="A844" s="288"/>
      <c r="B844" s="287" t="s">
        <v>80</v>
      </c>
      <c r="C844" s="214" t="s">
        <v>179</v>
      </c>
      <c r="D844" s="88">
        <v>526908</v>
      </c>
      <c r="E844" s="88">
        <v>97828</v>
      </c>
      <c r="F844" s="88">
        <v>97828</v>
      </c>
      <c r="G844" s="88">
        <v>97828</v>
      </c>
      <c r="H844" s="88">
        <v>97828</v>
      </c>
      <c r="I844" s="88">
        <v>97828</v>
      </c>
      <c r="J844" s="88">
        <v>97828</v>
      </c>
      <c r="K844" s="88">
        <v>97828</v>
      </c>
      <c r="L844" s="88">
        <v>97828</v>
      </c>
      <c r="M844" s="88">
        <v>97828</v>
      </c>
      <c r="N844" s="88">
        <v>97828</v>
      </c>
      <c r="O844" s="89">
        <v>1603016</v>
      </c>
    </row>
    <row r="845" spans="1:15" ht="14.1" customHeight="1" thickBot="1" x14ac:dyDescent="0.25">
      <c r="A845" s="288"/>
      <c r="B845" s="289"/>
      <c r="C845" s="215" t="s">
        <v>180</v>
      </c>
      <c r="D845" s="89">
        <v>526908</v>
      </c>
      <c r="E845" s="89">
        <v>97828</v>
      </c>
      <c r="F845" s="89">
        <v>97828</v>
      </c>
      <c r="G845" s="89">
        <v>97828</v>
      </c>
      <c r="H845" s="89">
        <v>97828</v>
      </c>
      <c r="I845" s="89">
        <v>97828</v>
      </c>
      <c r="J845" s="89">
        <v>97828</v>
      </c>
      <c r="K845" s="89">
        <v>97828</v>
      </c>
      <c r="L845" s="89">
        <v>97828</v>
      </c>
      <c r="M845" s="89">
        <v>97828</v>
      </c>
      <c r="N845" s="89">
        <v>97828</v>
      </c>
      <c r="O845" s="89">
        <v>1603016</v>
      </c>
    </row>
    <row r="846" spans="1:15" ht="14.1" customHeight="1" thickBot="1" x14ac:dyDescent="0.25">
      <c r="A846" s="288"/>
      <c r="B846" s="287" t="s">
        <v>81</v>
      </c>
      <c r="C846" s="214" t="s">
        <v>179</v>
      </c>
      <c r="D846" s="88">
        <v>74008.06</v>
      </c>
      <c r="E846" s="88">
        <v>175257.61</v>
      </c>
      <c r="F846" s="88">
        <v>205637.58</v>
      </c>
      <c r="G846" s="88">
        <v>188269.19</v>
      </c>
      <c r="H846" s="88">
        <v>183192.58</v>
      </c>
      <c r="I846" s="88">
        <v>46064.639999999999</v>
      </c>
      <c r="J846" s="88">
        <v>63919.19</v>
      </c>
      <c r="K846" s="88">
        <v>194522.72</v>
      </c>
      <c r="L846" s="88">
        <v>196552.52</v>
      </c>
      <c r="M846" s="88">
        <v>195875.91</v>
      </c>
      <c r="N846" s="88">
        <v>66419.19</v>
      </c>
      <c r="O846" s="89">
        <v>1658561.77</v>
      </c>
    </row>
    <row r="847" spans="1:15" ht="14.1" customHeight="1" thickBot="1" x14ac:dyDescent="0.25">
      <c r="A847" s="288"/>
      <c r="B847" s="289"/>
      <c r="C847" s="215" t="s">
        <v>180</v>
      </c>
      <c r="D847" s="89">
        <v>74008.06</v>
      </c>
      <c r="E847" s="89">
        <v>175257.61</v>
      </c>
      <c r="F847" s="89">
        <v>205637.58</v>
      </c>
      <c r="G847" s="89">
        <v>188269.19</v>
      </c>
      <c r="H847" s="89">
        <v>183192.58</v>
      </c>
      <c r="I847" s="89">
        <v>46064.639999999999</v>
      </c>
      <c r="J847" s="89">
        <v>63919.19</v>
      </c>
      <c r="K847" s="89">
        <v>194522.72</v>
      </c>
      <c r="L847" s="89">
        <v>196552.52</v>
      </c>
      <c r="M847" s="89">
        <v>195875.91</v>
      </c>
      <c r="N847" s="89">
        <v>66419.19</v>
      </c>
      <c r="O847" s="89">
        <v>1658561.77</v>
      </c>
    </row>
    <row r="848" spans="1:15" ht="14.1" customHeight="1" thickBot="1" x14ac:dyDescent="0.25">
      <c r="A848" s="288"/>
      <c r="B848" s="290" t="s">
        <v>46</v>
      </c>
      <c r="C848" s="215" t="s">
        <v>179</v>
      </c>
      <c r="D848" s="89">
        <v>1124543.9099999999</v>
      </c>
      <c r="E848" s="89">
        <v>741390.52</v>
      </c>
      <c r="F848" s="89">
        <v>912051.66</v>
      </c>
      <c r="G848" s="89">
        <v>821440.4</v>
      </c>
      <c r="H848" s="89">
        <v>838730.55</v>
      </c>
      <c r="I848" s="89">
        <v>618610.85</v>
      </c>
      <c r="J848" s="89">
        <v>687414.4</v>
      </c>
      <c r="K848" s="89">
        <v>1236710.81</v>
      </c>
      <c r="L848" s="89">
        <v>756756.73</v>
      </c>
      <c r="M848" s="89">
        <v>712541.91</v>
      </c>
      <c r="N848" s="89">
        <v>584306.11</v>
      </c>
      <c r="O848" s="89">
        <v>9621006.4299999997</v>
      </c>
    </row>
    <row r="849" spans="1:15" ht="14.1" customHeight="1" thickBot="1" x14ac:dyDescent="0.25">
      <c r="A849" s="289"/>
      <c r="B849" s="289"/>
      <c r="C849" s="215" t="s">
        <v>180</v>
      </c>
      <c r="D849" s="89">
        <v>1124543.9099999999</v>
      </c>
      <c r="E849" s="89">
        <v>741390.52</v>
      </c>
      <c r="F849" s="89">
        <v>912051.66</v>
      </c>
      <c r="G849" s="89">
        <v>821440.4</v>
      </c>
      <c r="H849" s="89">
        <v>838730.55</v>
      </c>
      <c r="I849" s="89">
        <v>618610.85</v>
      </c>
      <c r="J849" s="89">
        <v>687414.4</v>
      </c>
      <c r="K849" s="89">
        <v>1236710.81</v>
      </c>
      <c r="L849" s="89">
        <v>756756.73</v>
      </c>
      <c r="M849" s="89">
        <v>712541.91</v>
      </c>
      <c r="N849" s="89">
        <v>584306.11</v>
      </c>
      <c r="O849" s="89">
        <v>9621006.4299999997</v>
      </c>
    </row>
    <row r="850" spans="1:15" ht="14.1" customHeight="1" thickBot="1" x14ac:dyDescent="0.25">
      <c r="A850" s="287" t="s">
        <v>43</v>
      </c>
      <c r="B850" s="287" t="s">
        <v>17</v>
      </c>
      <c r="C850" s="214" t="s">
        <v>33</v>
      </c>
      <c r="D850" s="88">
        <v>-8177640.7000000002</v>
      </c>
      <c r="E850" s="88">
        <v>-7932544.7000000002</v>
      </c>
      <c r="F850" s="88">
        <v>-5909109.7000000002</v>
      </c>
      <c r="G850" s="88">
        <v>-7369816.2300000004</v>
      </c>
      <c r="H850" s="88">
        <v>-7216006.2300000004</v>
      </c>
      <c r="I850" s="88">
        <v>-7965482.2300000004</v>
      </c>
      <c r="J850" s="88">
        <v>-10428957.23</v>
      </c>
      <c r="K850" s="88">
        <v>-9696384.2300000004</v>
      </c>
      <c r="L850" s="88">
        <v>-10403739.23</v>
      </c>
      <c r="M850" s="88">
        <v>-8059346.2300000004</v>
      </c>
      <c r="N850" s="88">
        <v>-7432112.2300000004</v>
      </c>
      <c r="O850" s="89">
        <v>-98572322.170000002</v>
      </c>
    </row>
    <row r="851" spans="1:15" ht="13.35" customHeight="1" thickBot="1" x14ac:dyDescent="0.25">
      <c r="A851" s="288"/>
      <c r="B851" s="288"/>
      <c r="C851" s="214" t="s">
        <v>34</v>
      </c>
      <c r="D851" s="88">
        <v>51577</v>
      </c>
      <c r="E851" s="88">
        <v>51577</v>
      </c>
      <c r="F851" s="88">
        <v>51577</v>
      </c>
      <c r="G851" s="88">
        <v>50638</v>
      </c>
      <c r="H851" s="88">
        <v>50638</v>
      </c>
      <c r="I851" s="88">
        <v>119148</v>
      </c>
      <c r="J851" s="88">
        <v>119148</v>
      </c>
      <c r="K851" s="88">
        <v>184679</v>
      </c>
      <c r="L851" s="88">
        <v>184679</v>
      </c>
      <c r="M851" s="88">
        <v>50638</v>
      </c>
      <c r="N851" s="88">
        <v>50638</v>
      </c>
      <c r="O851" s="89">
        <v>1015575</v>
      </c>
    </row>
    <row r="852" spans="1:15" ht="14.1" customHeight="1" thickBot="1" x14ac:dyDescent="0.25">
      <c r="A852" s="288"/>
      <c r="B852" s="288"/>
      <c r="C852" s="214" t="s">
        <v>179</v>
      </c>
      <c r="D852" s="88">
        <v>1870946.71</v>
      </c>
      <c r="E852" s="88">
        <v>1893964.86</v>
      </c>
      <c r="F852" s="88">
        <v>3946553.25</v>
      </c>
      <c r="G852" s="88">
        <v>1649852.28</v>
      </c>
      <c r="H852" s="88">
        <v>1390311.38</v>
      </c>
      <c r="I852" s="88">
        <v>1446135.35</v>
      </c>
      <c r="J852" s="88">
        <v>1521678.94</v>
      </c>
      <c r="K852" s="88">
        <v>1493089.18</v>
      </c>
      <c r="L852" s="88">
        <v>1427874.43</v>
      </c>
      <c r="M852" s="88">
        <v>1484686.52</v>
      </c>
      <c r="N852" s="88">
        <v>1649577.07</v>
      </c>
      <c r="O852" s="89">
        <v>22660386.699999999</v>
      </c>
    </row>
    <row r="853" spans="1:15" ht="14.1" customHeight="1" thickBot="1" x14ac:dyDescent="0.25">
      <c r="A853" s="288"/>
      <c r="B853" s="289"/>
      <c r="C853" s="215" t="s">
        <v>180</v>
      </c>
      <c r="D853" s="89">
        <v>-6255116.9900000002</v>
      </c>
      <c r="E853" s="89">
        <v>-5987002.8399999999</v>
      </c>
      <c r="F853" s="89">
        <v>-1910979.45</v>
      </c>
      <c r="G853" s="89">
        <v>-5669325.9500000002</v>
      </c>
      <c r="H853" s="89">
        <v>-5775056.8499999996</v>
      </c>
      <c r="I853" s="89">
        <v>-6400198.8799999999</v>
      </c>
      <c r="J853" s="89">
        <v>-8788130.2899999991</v>
      </c>
      <c r="K853" s="89">
        <v>-8018616.0499999998</v>
      </c>
      <c r="L853" s="89">
        <v>-8791185.8000000007</v>
      </c>
      <c r="M853" s="89">
        <v>-6524021.71</v>
      </c>
      <c r="N853" s="89">
        <v>-5731897.1600000001</v>
      </c>
      <c r="O853" s="89">
        <v>-74896360.469999999</v>
      </c>
    </row>
    <row r="854" spans="1:15" ht="14.1" customHeight="1" thickBot="1" x14ac:dyDescent="0.25">
      <c r="A854" s="288"/>
      <c r="B854" s="287" t="s">
        <v>67</v>
      </c>
      <c r="C854" s="214" t="s">
        <v>33</v>
      </c>
      <c r="D854" s="88">
        <v>-19696585.940000001</v>
      </c>
      <c r="E854" s="88">
        <v>-19315902.940000001</v>
      </c>
      <c r="F854" s="88">
        <v>-18264421.940000001</v>
      </c>
      <c r="G854" s="88">
        <v>-15415941.41</v>
      </c>
      <c r="H854" s="88">
        <v>-14840407.41</v>
      </c>
      <c r="I854" s="88">
        <v>-19770057.41</v>
      </c>
      <c r="J854" s="88">
        <v>-24792710.41</v>
      </c>
      <c r="K854" s="88">
        <v>-23278711.41</v>
      </c>
      <c r="L854" s="88">
        <v>-24685276.41</v>
      </c>
      <c r="M854" s="88">
        <v>-19401777.41</v>
      </c>
      <c r="N854" s="88">
        <v>-19704639.41</v>
      </c>
      <c r="O854" s="89">
        <v>-238728183.50999999</v>
      </c>
    </row>
    <row r="855" spans="1:15" ht="14.1" customHeight="1" thickBot="1" x14ac:dyDescent="0.25">
      <c r="A855" s="288"/>
      <c r="B855" s="288"/>
      <c r="C855" s="214" t="s">
        <v>179</v>
      </c>
      <c r="D855" s="88">
        <v>62932.75</v>
      </c>
      <c r="E855" s="88">
        <v>62932.75</v>
      </c>
      <c r="F855" s="88">
        <v>95681.34</v>
      </c>
      <c r="G855" s="88">
        <v>64279.41</v>
      </c>
      <c r="H855" s="88">
        <v>62498.35</v>
      </c>
      <c r="I855" s="88">
        <v>64279.41</v>
      </c>
      <c r="J855" s="88">
        <v>64279.41</v>
      </c>
      <c r="K855" s="88">
        <v>58936.26</v>
      </c>
      <c r="L855" s="88">
        <v>64279.41</v>
      </c>
      <c r="M855" s="88">
        <v>62498.35</v>
      </c>
      <c r="N855" s="88">
        <v>64279.41</v>
      </c>
      <c r="O855" s="89">
        <v>789375.2</v>
      </c>
    </row>
    <row r="856" spans="1:15" ht="14.1" customHeight="1" thickBot="1" x14ac:dyDescent="0.25">
      <c r="A856" s="288"/>
      <c r="B856" s="289"/>
      <c r="C856" s="215" t="s">
        <v>180</v>
      </c>
      <c r="D856" s="89">
        <v>-19633653.190000001</v>
      </c>
      <c r="E856" s="89">
        <v>-19252970.190000001</v>
      </c>
      <c r="F856" s="89">
        <v>-18168740.600000001</v>
      </c>
      <c r="G856" s="89">
        <v>-15351662</v>
      </c>
      <c r="H856" s="89">
        <v>-14777909.060000001</v>
      </c>
      <c r="I856" s="89">
        <v>-19705778</v>
      </c>
      <c r="J856" s="89">
        <v>-24728431</v>
      </c>
      <c r="K856" s="89">
        <v>-23219775.149999999</v>
      </c>
      <c r="L856" s="89">
        <v>-24620997</v>
      </c>
      <c r="M856" s="89">
        <v>-19339279.059999999</v>
      </c>
      <c r="N856" s="89">
        <v>-19640360</v>
      </c>
      <c r="O856" s="89">
        <v>-237938808.31</v>
      </c>
    </row>
    <row r="857" spans="1:15" ht="14.1" customHeight="1" thickBot="1" x14ac:dyDescent="0.25">
      <c r="A857" s="288"/>
      <c r="B857" s="287" t="s">
        <v>68</v>
      </c>
      <c r="C857" s="214" t="s">
        <v>34</v>
      </c>
      <c r="D857" s="88">
        <v>649043.54</v>
      </c>
      <c r="E857" s="88">
        <v>649043.54</v>
      </c>
      <c r="F857" s="88">
        <v>649043.54</v>
      </c>
      <c r="G857" s="88">
        <v>645950.54</v>
      </c>
      <c r="H857" s="88">
        <v>645950.54</v>
      </c>
      <c r="I857" s="88">
        <v>871739.54</v>
      </c>
      <c r="J857" s="88">
        <v>871739.54</v>
      </c>
      <c r="K857" s="88">
        <v>1087710.54</v>
      </c>
      <c r="L857" s="88">
        <v>1087710.54</v>
      </c>
      <c r="M857" s="88">
        <v>645950.54</v>
      </c>
      <c r="N857" s="88">
        <v>645950.54</v>
      </c>
      <c r="O857" s="89">
        <v>9095783.4800000004</v>
      </c>
    </row>
    <row r="858" spans="1:15" ht="14.1" customHeight="1" thickBot="1" x14ac:dyDescent="0.25">
      <c r="A858" s="288"/>
      <c r="B858" s="288"/>
      <c r="C858" s="214" t="s">
        <v>179</v>
      </c>
      <c r="D858" s="88">
        <v>2459305.11</v>
      </c>
      <c r="E858" s="88">
        <v>2638189.16</v>
      </c>
      <c r="F858" s="88">
        <v>2573537.69</v>
      </c>
      <c r="G858" s="88">
        <v>2585475.0099999998</v>
      </c>
      <c r="H858" s="88">
        <v>2555787.69</v>
      </c>
      <c r="I858" s="88">
        <v>2605725.0099999998</v>
      </c>
      <c r="J858" s="88">
        <v>2635475.0099999998</v>
      </c>
      <c r="K858" s="88">
        <v>2416402.1</v>
      </c>
      <c r="L858" s="88">
        <v>2719302.19</v>
      </c>
      <c r="M858" s="88">
        <v>2564168.8199999998</v>
      </c>
      <c r="N858" s="88">
        <v>2649052.19</v>
      </c>
      <c r="O858" s="89">
        <v>30992838.800000001</v>
      </c>
    </row>
    <row r="859" spans="1:15" ht="14.1" customHeight="1" thickBot="1" x14ac:dyDescent="0.25">
      <c r="A859" s="288"/>
      <c r="B859" s="289"/>
      <c r="C859" s="215" t="s">
        <v>180</v>
      </c>
      <c r="D859" s="89">
        <v>3108348.65</v>
      </c>
      <c r="E859" s="89">
        <v>3287232.7</v>
      </c>
      <c r="F859" s="89">
        <v>3222581.23</v>
      </c>
      <c r="G859" s="89">
        <v>3231425.55</v>
      </c>
      <c r="H859" s="89">
        <v>3201738.23</v>
      </c>
      <c r="I859" s="89">
        <v>3477464.55</v>
      </c>
      <c r="J859" s="89">
        <v>3507214.55</v>
      </c>
      <c r="K859" s="89">
        <v>3504112.64</v>
      </c>
      <c r="L859" s="89">
        <v>3807012.73</v>
      </c>
      <c r="M859" s="89">
        <v>3210119.36</v>
      </c>
      <c r="N859" s="89">
        <v>3295002.73</v>
      </c>
      <c r="O859" s="89">
        <v>40088622.280000001</v>
      </c>
    </row>
    <row r="860" spans="1:15" ht="14.1" customHeight="1" thickBot="1" x14ac:dyDescent="0.25">
      <c r="A860" s="288"/>
      <c r="B860" s="287" t="s">
        <v>69</v>
      </c>
      <c r="C860" s="214" t="s">
        <v>179</v>
      </c>
      <c r="D860" s="88">
        <v>5238101.99</v>
      </c>
      <c r="E860" s="88">
        <v>4919596.7699999996</v>
      </c>
      <c r="F860" s="88">
        <v>9718317.8399999999</v>
      </c>
      <c r="G860" s="88">
        <v>12095178.029999999</v>
      </c>
      <c r="H860" s="88">
        <v>11441316.24</v>
      </c>
      <c r="I860" s="88">
        <v>6156579.6200000001</v>
      </c>
      <c r="J860" s="88">
        <v>5379904.3600000003</v>
      </c>
      <c r="K860" s="88">
        <v>5503182.1100000003</v>
      </c>
      <c r="L860" s="88">
        <v>5336181.05</v>
      </c>
      <c r="M860" s="88">
        <v>5058702.28</v>
      </c>
      <c r="N860" s="88">
        <v>5577753.5899999999</v>
      </c>
      <c r="O860" s="89">
        <v>87733504.180000007</v>
      </c>
    </row>
    <row r="861" spans="1:15" ht="14.1" customHeight="1" thickBot="1" x14ac:dyDescent="0.25">
      <c r="A861" s="288"/>
      <c r="B861" s="289"/>
      <c r="C861" s="215" t="s">
        <v>180</v>
      </c>
      <c r="D861" s="89">
        <v>5238101.99</v>
      </c>
      <c r="E861" s="89">
        <v>4919596.7699999996</v>
      </c>
      <c r="F861" s="89">
        <v>9718317.8399999999</v>
      </c>
      <c r="G861" s="89">
        <v>12095178.029999999</v>
      </c>
      <c r="H861" s="89">
        <v>11441316.24</v>
      </c>
      <c r="I861" s="89">
        <v>6156579.6200000001</v>
      </c>
      <c r="J861" s="89">
        <v>5379904.3600000003</v>
      </c>
      <c r="K861" s="89">
        <v>5503182.1100000003</v>
      </c>
      <c r="L861" s="89">
        <v>5336181.05</v>
      </c>
      <c r="M861" s="89">
        <v>5058702.28</v>
      </c>
      <c r="N861" s="89">
        <v>5577753.5899999999</v>
      </c>
      <c r="O861" s="89">
        <v>87733504.180000007</v>
      </c>
    </row>
    <row r="862" spans="1:15" ht="14.1" customHeight="1" thickBot="1" x14ac:dyDescent="0.25">
      <c r="A862" s="288"/>
      <c r="B862" s="287" t="s">
        <v>70</v>
      </c>
      <c r="C862" s="214" t="s">
        <v>179</v>
      </c>
      <c r="D862" s="88">
        <v>105702.9</v>
      </c>
      <c r="E862" s="88">
        <v>98213.08</v>
      </c>
      <c r="F862" s="88">
        <v>97726.39</v>
      </c>
      <c r="G862" s="88">
        <v>99003.87</v>
      </c>
      <c r="H862" s="88">
        <v>97726.39</v>
      </c>
      <c r="I862" s="88">
        <v>141003.87</v>
      </c>
      <c r="J862" s="88">
        <v>99003.87</v>
      </c>
      <c r="K862" s="88">
        <v>95333.54</v>
      </c>
      <c r="L862" s="88">
        <v>99183.360000000001</v>
      </c>
      <c r="M862" s="88">
        <v>97900.08</v>
      </c>
      <c r="N862" s="88">
        <v>99183.360000000001</v>
      </c>
      <c r="O862" s="89">
        <v>1227880.79</v>
      </c>
    </row>
    <row r="863" spans="1:15" ht="14.1" customHeight="1" thickBot="1" x14ac:dyDescent="0.25">
      <c r="A863" s="288"/>
      <c r="B863" s="289"/>
      <c r="C863" s="215" t="s">
        <v>180</v>
      </c>
      <c r="D863" s="89">
        <v>105702.9</v>
      </c>
      <c r="E863" s="89">
        <v>98213.08</v>
      </c>
      <c r="F863" s="89">
        <v>97726.39</v>
      </c>
      <c r="G863" s="89">
        <v>99003.87</v>
      </c>
      <c r="H863" s="89">
        <v>97726.39</v>
      </c>
      <c r="I863" s="89">
        <v>141003.87</v>
      </c>
      <c r="J863" s="89">
        <v>99003.87</v>
      </c>
      <c r="K863" s="89">
        <v>95333.54</v>
      </c>
      <c r="L863" s="89">
        <v>99183.360000000001</v>
      </c>
      <c r="M863" s="89">
        <v>97900.08</v>
      </c>
      <c r="N863" s="89">
        <v>99183.360000000001</v>
      </c>
      <c r="O863" s="89">
        <v>1227880.79</v>
      </c>
    </row>
    <row r="864" spans="1:15" ht="14.1" customHeight="1" thickBot="1" x14ac:dyDescent="0.25">
      <c r="A864" s="288"/>
      <c r="B864" s="290" t="s">
        <v>43</v>
      </c>
      <c r="C864" s="215" t="s">
        <v>33</v>
      </c>
      <c r="D864" s="89">
        <v>-27874226.640000001</v>
      </c>
      <c r="E864" s="89">
        <v>-27248447.640000001</v>
      </c>
      <c r="F864" s="89">
        <v>-24173531.640000001</v>
      </c>
      <c r="G864" s="89">
        <v>-22785757.640000001</v>
      </c>
      <c r="H864" s="89">
        <v>-22056413.640000001</v>
      </c>
      <c r="I864" s="89">
        <v>-27735539.640000001</v>
      </c>
      <c r="J864" s="89">
        <v>-35221667.640000001</v>
      </c>
      <c r="K864" s="89">
        <v>-32975095.640000001</v>
      </c>
      <c r="L864" s="89">
        <v>-35089015.640000001</v>
      </c>
      <c r="M864" s="89">
        <v>-27461123.640000001</v>
      </c>
      <c r="N864" s="89">
        <v>-27136751.640000001</v>
      </c>
      <c r="O864" s="89">
        <v>-337300505.68000001</v>
      </c>
    </row>
    <row r="865" spans="1:15" ht="14.1" customHeight="1" thickBot="1" x14ac:dyDescent="0.25">
      <c r="A865" s="288"/>
      <c r="B865" s="288"/>
      <c r="C865" s="215" t="s">
        <v>34</v>
      </c>
      <c r="D865" s="89">
        <v>700620.54</v>
      </c>
      <c r="E865" s="89">
        <v>700620.54</v>
      </c>
      <c r="F865" s="89">
        <v>700620.54</v>
      </c>
      <c r="G865" s="89">
        <v>696588.54</v>
      </c>
      <c r="H865" s="89">
        <v>696588.54</v>
      </c>
      <c r="I865" s="89">
        <v>990887.54</v>
      </c>
      <c r="J865" s="89">
        <v>990887.54</v>
      </c>
      <c r="K865" s="89">
        <v>1272389.54</v>
      </c>
      <c r="L865" s="89">
        <v>1272389.54</v>
      </c>
      <c r="M865" s="89">
        <v>696588.54</v>
      </c>
      <c r="N865" s="89">
        <v>696588.54</v>
      </c>
      <c r="O865" s="89">
        <v>10111358.48</v>
      </c>
    </row>
    <row r="866" spans="1:15" ht="14.1" customHeight="1" thickBot="1" x14ac:dyDescent="0.25">
      <c r="A866" s="288"/>
      <c r="B866" s="288"/>
      <c r="C866" s="215" t="s">
        <v>179</v>
      </c>
      <c r="D866" s="89">
        <v>9736989.4600000009</v>
      </c>
      <c r="E866" s="89">
        <v>9612896.6199999992</v>
      </c>
      <c r="F866" s="89">
        <v>16431816.51</v>
      </c>
      <c r="G866" s="89">
        <v>16493788.6</v>
      </c>
      <c r="H866" s="89">
        <v>15547640.050000001</v>
      </c>
      <c r="I866" s="89">
        <v>10413723.26</v>
      </c>
      <c r="J866" s="89">
        <v>9700341.5899999999</v>
      </c>
      <c r="K866" s="89">
        <v>9566943.1899999995</v>
      </c>
      <c r="L866" s="89">
        <v>9646820.4399999995</v>
      </c>
      <c r="M866" s="89">
        <v>9267956.0500000007</v>
      </c>
      <c r="N866" s="89">
        <v>10039845.619999999</v>
      </c>
      <c r="O866" s="89">
        <v>143403985.66999999</v>
      </c>
    </row>
    <row r="867" spans="1:15" ht="14.1" customHeight="1" thickBot="1" x14ac:dyDescent="0.25">
      <c r="A867" s="289"/>
      <c r="B867" s="289"/>
      <c r="C867" s="215" t="s">
        <v>180</v>
      </c>
      <c r="D867" s="89">
        <v>-17436616.640000001</v>
      </c>
      <c r="E867" s="89">
        <v>-16934930.48</v>
      </c>
      <c r="F867" s="89">
        <v>-7041094.5899999999</v>
      </c>
      <c r="G867" s="89">
        <v>-5595380.5</v>
      </c>
      <c r="H867" s="89">
        <v>-5812185.0499999998</v>
      </c>
      <c r="I867" s="89">
        <v>-16330928.84</v>
      </c>
      <c r="J867" s="89">
        <v>-24530438.510000002</v>
      </c>
      <c r="K867" s="89">
        <v>-22135762.91</v>
      </c>
      <c r="L867" s="89">
        <v>-24169805.66</v>
      </c>
      <c r="M867" s="89">
        <v>-17496579.050000001</v>
      </c>
      <c r="N867" s="89">
        <v>-16400317.48</v>
      </c>
      <c r="O867" s="89">
        <v>-183785161.53</v>
      </c>
    </row>
    <row r="868" spans="1:15" ht="14.1" customHeight="1" thickBot="1" x14ac:dyDescent="0.25">
      <c r="A868" s="287" t="s">
        <v>30</v>
      </c>
      <c r="B868" s="287" t="s">
        <v>71</v>
      </c>
      <c r="C868" s="214" t="s">
        <v>33</v>
      </c>
      <c r="D868" s="88">
        <v>-4265938.75</v>
      </c>
      <c r="E868" s="88">
        <v>-2743826.75</v>
      </c>
      <c r="F868" s="88">
        <v>-3934650.75</v>
      </c>
      <c r="G868" s="88">
        <v>-3728504.41</v>
      </c>
      <c r="H868" s="88">
        <v>-3786168.41</v>
      </c>
      <c r="I868" s="88">
        <v>-3920130.41</v>
      </c>
      <c r="J868" s="88">
        <v>-5058159.41</v>
      </c>
      <c r="K868" s="88">
        <v>-4833665.41</v>
      </c>
      <c r="L868" s="88">
        <v>-5068473.41</v>
      </c>
      <c r="M868" s="88">
        <v>-4141171.41</v>
      </c>
      <c r="N868" s="88">
        <v>-4120674.41</v>
      </c>
      <c r="O868" s="89">
        <v>-49877230.939999998</v>
      </c>
    </row>
    <row r="869" spans="1:15" ht="13.35" customHeight="1" thickBot="1" x14ac:dyDescent="0.25">
      <c r="A869" s="288"/>
      <c r="B869" s="288"/>
      <c r="C869" s="214" t="s">
        <v>34</v>
      </c>
      <c r="D869" s="88">
        <v>42541</v>
      </c>
      <c r="E869" s="88">
        <v>47291</v>
      </c>
      <c r="F869" s="88">
        <v>42541</v>
      </c>
      <c r="G869" s="88">
        <v>41854</v>
      </c>
      <c r="H869" s="88">
        <v>41854</v>
      </c>
      <c r="I869" s="88">
        <v>91919</v>
      </c>
      <c r="J869" s="88">
        <v>91919</v>
      </c>
      <c r="K869" s="88">
        <v>144558</v>
      </c>
      <c r="L869" s="88">
        <v>139808</v>
      </c>
      <c r="M869" s="88">
        <v>41854</v>
      </c>
      <c r="N869" s="88">
        <v>41854</v>
      </c>
      <c r="O869" s="89">
        <v>809847</v>
      </c>
    </row>
    <row r="870" spans="1:15" ht="14.1" customHeight="1" thickBot="1" x14ac:dyDescent="0.25">
      <c r="A870" s="288"/>
      <c r="B870" s="288"/>
      <c r="C870" s="214" t="s">
        <v>179</v>
      </c>
      <c r="D870" s="88">
        <v>861521.01</v>
      </c>
      <c r="E870" s="88">
        <v>1353071.01</v>
      </c>
      <c r="F870" s="88">
        <v>813827.23</v>
      </c>
      <c r="G870" s="88">
        <v>850238.64</v>
      </c>
      <c r="H870" s="88">
        <v>767377.23</v>
      </c>
      <c r="I870" s="88">
        <v>806808.64</v>
      </c>
      <c r="J870" s="88">
        <v>819158.64</v>
      </c>
      <c r="K870" s="88">
        <v>822467.83</v>
      </c>
      <c r="L870" s="88">
        <v>879688.16</v>
      </c>
      <c r="M870" s="88">
        <v>829276.93</v>
      </c>
      <c r="N870" s="88">
        <v>960727.04000000004</v>
      </c>
      <c r="O870" s="89">
        <v>11884388.98</v>
      </c>
    </row>
    <row r="871" spans="1:15" ht="14.1" customHeight="1" thickBot="1" x14ac:dyDescent="0.25">
      <c r="A871" s="288"/>
      <c r="B871" s="289"/>
      <c r="C871" s="215" t="s">
        <v>180</v>
      </c>
      <c r="D871" s="89">
        <v>-3361876.74</v>
      </c>
      <c r="E871" s="89">
        <v>-1343464.74</v>
      </c>
      <c r="F871" s="89">
        <v>-3078282.52</v>
      </c>
      <c r="G871" s="89">
        <v>-2836411.77</v>
      </c>
      <c r="H871" s="89">
        <v>-2976937.18</v>
      </c>
      <c r="I871" s="89">
        <v>-3021402.77</v>
      </c>
      <c r="J871" s="89">
        <v>-4147081.77</v>
      </c>
      <c r="K871" s="89">
        <v>-3866639.58</v>
      </c>
      <c r="L871" s="89">
        <v>-4048977.25</v>
      </c>
      <c r="M871" s="89">
        <v>-3270040.48</v>
      </c>
      <c r="N871" s="89">
        <v>-3118093.37</v>
      </c>
      <c r="O871" s="89">
        <v>-37182994.960000001</v>
      </c>
    </row>
    <row r="872" spans="1:15" ht="14.1" customHeight="1" thickBot="1" x14ac:dyDescent="0.25">
      <c r="A872" s="288"/>
      <c r="B872" s="287" t="s">
        <v>72</v>
      </c>
      <c r="C872" s="214" t="s">
        <v>179</v>
      </c>
      <c r="D872" s="88">
        <v>271321.68</v>
      </c>
      <c r="E872" s="88">
        <v>341685.35</v>
      </c>
      <c r="F872" s="88">
        <v>772104.28</v>
      </c>
      <c r="G872" s="88">
        <v>520386.99</v>
      </c>
      <c r="H872" s="88">
        <v>339670.22</v>
      </c>
      <c r="I872" s="88">
        <v>306386.99</v>
      </c>
      <c r="J872" s="88">
        <v>344386.99</v>
      </c>
      <c r="K872" s="88">
        <v>353848.56</v>
      </c>
      <c r="L872" s="88">
        <v>410064.47</v>
      </c>
      <c r="M872" s="88">
        <v>281325.82</v>
      </c>
      <c r="N872" s="88">
        <v>287064.46999999997</v>
      </c>
      <c r="O872" s="89">
        <v>4943571.6399999997</v>
      </c>
    </row>
    <row r="873" spans="1:15" ht="14.1" customHeight="1" thickBot="1" x14ac:dyDescent="0.25">
      <c r="A873" s="288"/>
      <c r="B873" s="289"/>
      <c r="C873" s="215" t="s">
        <v>180</v>
      </c>
      <c r="D873" s="89">
        <v>271321.68</v>
      </c>
      <c r="E873" s="89">
        <v>341685.35</v>
      </c>
      <c r="F873" s="89">
        <v>772104.28</v>
      </c>
      <c r="G873" s="89">
        <v>520386.99</v>
      </c>
      <c r="H873" s="89">
        <v>339670.22</v>
      </c>
      <c r="I873" s="89">
        <v>306386.99</v>
      </c>
      <c r="J873" s="89">
        <v>344386.99</v>
      </c>
      <c r="K873" s="89">
        <v>353848.56</v>
      </c>
      <c r="L873" s="89">
        <v>410064.47</v>
      </c>
      <c r="M873" s="89">
        <v>281325.82</v>
      </c>
      <c r="N873" s="89">
        <v>287064.46999999997</v>
      </c>
      <c r="O873" s="89">
        <v>4943571.6399999997</v>
      </c>
    </row>
    <row r="874" spans="1:15" ht="14.1" customHeight="1" thickBot="1" x14ac:dyDescent="0.25">
      <c r="A874" s="288"/>
      <c r="B874" s="287" t="s">
        <v>73</v>
      </c>
      <c r="C874" s="214" t="s">
        <v>33</v>
      </c>
      <c r="D874" s="88">
        <v>-6000</v>
      </c>
      <c r="E874" s="88">
        <v>-6000</v>
      </c>
      <c r="F874" s="88">
        <v>-6000</v>
      </c>
      <c r="G874" s="88">
        <v>-6000</v>
      </c>
      <c r="H874" s="88">
        <v>-6000</v>
      </c>
      <c r="I874" s="88">
        <v>-6000</v>
      </c>
      <c r="J874" s="88">
        <v>-6000</v>
      </c>
      <c r="K874" s="88">
        <v>-6000</v>
      </c>
      <c r="L874" s="88">
        <v>-6000</v>
      </c>
      <c r="M874" s="88">
        <v>-6000</v>
      </c>
      <c r="N874" s="88">
        <v>-6000</v>
      </c>
      <c r="O874" s="89">
        <v>-72000</v>
      </c>
    </row>
    <row r="875" spans="1:15" ht="14.1" customHeight="1" thickBot="1" x14ac:dyDescent="0.25">
      <c r="A875" s="288"/>
      <c r="B875" s="288"/>
      <c r="C875" s="214" t="s">
        <v>179</v>
      </c>
      <c r="D875" s="88">
        <v>211703.61</v>
      </c>
      <c r="E875" s="88">
        <v>762331.64</v>
      </c>
      <c r="F875" s="88">
        <v>407307.03</v>
      </c>
      <c r="G875" s="88">
        <v>284843.03999999998</v>
      </c>
      <c r="H875" s="88">
        <v>167218.28</v>
      </c>
      <c r="I875" s="88">
        <v>227670.92</v>
      </c>
      <c r="J875" s="88">
        <v>157473.51</v>
      </c>
      <c r="K875" s="88">
        <v>171901</v>
      </c>
      <c r="L875" s="88">
        <v>202776.14</v>
      </c>
      <c r="M875" s="88">
        <v>425261.45</v>
      </c>
      <c r="N875" s="88">
        <v>155687.39000000001</v>
      </c>
      <c r="O875" s="89">
        <v>3366671.35</v>
      </c>
    </row>
    <row r="876" spans="1:15" ht="14.1" customHeight="1" thickBot="1" x14ac:dyDescent="0.25">
      <c r="A876" s="288"/>
      <c r="B876" s="289"/>
      <c r="C876" s="215" t="s">
        <v>180</v>
      </c>
      <c r="D876" s="89">
        <v>205703.61</v>
      </c>
      <c r="E876" s="89">
        <v>756331.64</v>
      </c>
      <c r="F876" s="89">
        <v>401307.03</v>
      </c>
      <c r="G876" s="89">
        <v>278843.03999999998</v>
      </c>
      <c r="H876" s="89">
        <v>161218.28</v>
      </c>
      <c r="I876" s="89">
        <v>221670.92</v>
      </c>
      <c r="J876" s="89">
        <v>151473.51</v>
      </c>
      <c r="K876" s="89">
        <v>165901</v>
      </c>
      <c r="L876" s="89">
        <v>196776.14</v>
      </c>
      <c r="M876" s="89">
        <v>419261.45</v>
      </c>
      <c r="N876" s="89">
        <v>149687.39000000001</v>
      </c>
      <c r="O876" s="89">
        <v>3294671.35</v>
      </c>
    </row>
    <row r="877" spans="1:15" ht="14.1" customHeight="1" thickBot="1" x14ac:dyDescent="0.25">
      <c r="A877" s="288"/>
      <c r="B877" s="287" t="s">
        <v>67</v>
      </c>
      <c r="C877" s="214" t="s">
        <v>179</v>
      </c>
      <c r="D877" s="88">
        <v>87400.87</v>
      </c>
      <c r="E877" s="88">
        <v>87400.87</v>
      </c>
      <c r="F877" s="88">
        <v>115181.87</v>
      </c>
      <c r="G877" s="88">
        <v>88145.67</v>
      </c>
      <c r="H877" s="88">
        <v>87160.6</v>
      </c>
      <c r="I877" s="88">
        <v>160945.67000000001</v>
      </c>
      <c r="J877" s="88">
        <v>88145.67</v>
      </c>
      <c r="K877" s="88">
        <v>46619.03</v>
      </c>
      <c r="L877" s="88">
        <v>49574.239999999998</v>
      </c>
      <c r="M877" s="88">
        <v>48589.17</v>
      </c>
      <c r="N877" s="88">
        <v>49574.239999999998</v>
      </c>
      <c r="O877" s="89">
        <v>1027327.07</v>
      </c>
    </row>
    <row r="878" spans="1:15" ht="14.1" customHeight="1" thickBot="1" x14ac:dyDescent="0.25">
      <c r="A878" s="288"/>
      <c r="B878" s="289"/>
      <c r="C878" s="215" t="s">
        <v>180</v>
      </c>
      <c r="D878" s="89">
        <v>87400.87</v>
      </c>
      <c r="E878" s="89">
        <v>87400.87</v>
      </c>
      <c r="F878" s="89">
        <v>115181.87</v>
      </c>
      <c r="G878" s="89">
        <v>88145.67</v>
      </c>
      <c r="H878" s="89">
        <v>87160.6</v>
      </c>
      <c r="I878" s="89">
        <v>160945.67000000001</v>
      </c>
      <c r="J878" s="89">
        <v>88145.67</v>
      </c>
      <c r="K878" s="89">
        <v>46619.03</v>
      </c>
      <c r="L878" s="89">
        <v>49574.239999999998</v>
      </c>
      <c r="M878" s="89">
        <v>48589.17</v>
      </c>
      <c r="N878" s="89">
        <v>49574.239999999998</v>
      </c>
      <c r="O878" s="89">
        <v>1027327.07</v>
      </c>
    </row>
    <row r="879" spans="1:15" ht="14.1" customHeight="1" thickBot="1" x14ac:dyDescent="0.25">
      <c r="A879" s="288"/>
      <c r="B879" s="287" t="s">
        <v>74</v>
      </c>
      <c r="C879" s="214" t="s">
        <v>33</v>
      </c>
      <c r="D879" s="88">
        <v>-13011082.460000001</v>
      </c>
      <c r="E879" s="88">
        <v>-13121258.460000001</v>
      </c>
      <c r="F879" s="88">
        <v>-12647591.460000001</v>
      </c>
      <c r="G879" s="88">
        <v>-10499579.4</v>
      </c>
      <c r="H879" s="88">
        <v>-12243197.4</v>
      </c>
      <c r="I879" s="88">
        <v>-12604608.4</v>
      </c>
      <c r="J879" s="88">
        <v>-13094743.4</v>
      </c>
      <c r="K879" s="88">
        <v>-12831419.4</v>
      </c>
      <c r="L879" s="88">
        <v>-13101009.4</v>
      </c>
      <c r="M879" s="88">
        <v>-10781832.4</v>
      </c>
      <c r="N879" s="88">
        <v>-12269028.4</v>
      </c>
      <c r="O879" s="89">
        <v>-148970341.97999999</v>
      </c>
    </row>
    <row r="880" spans="1:15" ht="14.1" customHeight="1" thickBot="1" x14ac:dyDescent="0.25">
      <c r="A880" s="288"/>
      <c r="B880" s="288"/>
      <c r="C880" s="214" t="s">
        <v>34</v>
      </c>
      <c r="D880" s="88">
        <v>112173</v>
      </c>
      <c r="E880" s="88">
        <v>112173</v>
      </c>
      <c r="F880" s="88">
        <v>112173</v>
      </c>
      <c r="G880" s="88">
        <v>107528</v>
      </c>
      <c r="H880" s="88">
        <v>107528</v>
      </c>
      <c r="I880" s="88">
        <v>253011</v>
      </c>
      <c r="J880" s="88">
        <v>253011</v>
      </c>
      <c r="K880" s="88">
        <v>392172</v>
      </c>
      <c r="L880" s="88">
        <v>392172</v>
      </c>
      <c r="M880" s="88">
        <v>107528</v>
      </c>
      <c r="N880" s="88">
        <v>107528</v>
      </c>
      <c r="O880" s="89">
        <v>2164525</v>
      </c>
    </row>
    <row r="881" spans="1:15" ht="14.1" customHeight="1" thickBot="1" x14ac:dyDescent="0.25">
      <c r="A881" s="288"/>
      <c r="B881" s="288"/>
      <c r="C881" s="214" t="s">
        <v>179</v>
      </c>
      <c r="D881" s="88">
        <v>741676.44</v>
      </c>
      <c r="E881" s="88">
        <v>708488.36</v>
      </c>
      <c r="F881" s="88">
        <v>1678893.14</v>
      </c>
      <c r="G881" s="88">
        <v>436160.36</v>
      </c>
      <c r="H881" s="88">
        <v>1846738.43</v>
      </c>
      <c r="I881" s="88">
        <v>449576.82</v>
      </c>
      <c r="J881" s="88">
        <v>887016.82</v>
      </c>
      <c r="K881" s="88">
        <v>421078.88</v>
      </c>
      <c r="L881" s="88">
        <v>702961.65</v>
      </c>
      <c r="M881" s="88">
        <v>1067233.46</v>
      </c>
      <c r="N881" s="88">
        <v>920584.57</v>
      </c>
      <c r="O881" s="89">
        <v>10555801.08</v>
      </c>
    </row>
    <row r="882" spans="1:15" ht="14.1" customHeight="1" thickBot="1" x14ac:dyDescent="0.25">
      <c r="A882" s="288"/>
      <c r="B882" s="289"/>
      <c r="C882" s="215" t="s">
        <v>180</v>
      </c>
      <c r="D882" s="89">
        <v>-12157233.02</v>
      </c>
      <c r="E882" s="89">
        <v>-12300597.1</v>
      </c>
      <c r="F882" s="89">
        <v>-10856525.32</v>
      </c>
      <c r="G882" s="89">
        <v>-9955891.0399999991</v>
      </c>
      <c r="H882" s="89">
        <v>-10288930.970000001</v>
      </c>
      <c r="I882" s="89">
        <v>-11902020.58</v>
      </c>
      <c r="J882" s="89">
        <v>-11954715.58</v>
      </c>
      <c r="K882" s="89">
        <v>-12018168.52</v>
      </c>
      <c r="L882" s="89">
        <v>-12005875.75</v>
      </c>
      <c r="M882" s="89">
        <v>-9607070.9399999995</v>
      </c>
      <c r="N882" s="89">
        <v>-11240915.83</v>
      </c>
      <c r="O882" s="89">
        <v>-136250015.90000001</v>
      </c>
    </row>
    <row r="883" spans="1:15" ht="14.1" customHeight="1" thickBot="1" x14ac:dyDescent="0.25">
      <c r="A883" s="288"/>
      <c r="B883" s="287" t="s">
        <v>75</v>
      </c>
      <c r="C883" s="214" t="s">
        <v>33</v>
      </c>
      <c r="D883" s="88">
        <v>-1383922.32</v>
      </c>
      <c r="E883" s="88">
        <v>-1387003.32</v>
      </c>
      <c r="F883" s="88">
        <v>-1369973.32</v>
      </c>
      <c r="G883" s="88">
        <v>-1337183.3400000001</v>
      </c>
      <c r="H883" s="88">
        <v>-1338741.3400000001</v>
      </c>
      <c r="I883" s="88">
        <v>-1388023.34</v>
      </c>
      <c r="J883" s="88">
        <v>-1455122.34</v>
      </c>
      <c r="K883" s="88">
        <v>-1401755.34</v>
      </c>
      <c r="L883" s="88">
        <v>-1598115.61</v>
      </c>
      <c r="M883" s="88">
        <v>-1371303.34</v>
      </c>
      <c r="N883" s="88">
        <v>-1352933.34</v>
      </c>
      <c r="O883" s="89">
        <v>-16754333.289999999</v>
      </c>
    </row>
    <row r="884" spans="1:15" ht="14.1" customHeight="1" thickBot="1" x14ac:dyDescent="0.25">
      <c r="A884" s="288"/>
      <c r="B884" s="288"/>
      <c r="C884" s="214" t="s">
        <v>34</v>
      </c>
      <c r="D884" s="88">
        <v>138195</v>
      </c>
      <c r="E884" s="88">
        <v>124012</v>
      </c>
      <c r="F884" s="88">
        <v>114525</v>
      </c>
      <c r="G884" s="88">
        <v>115210</v>
      </c>
      <c r="H884" s="88">
        <v>97308</v>
      </c>
      <c r="I884" s="88">
        <v>113865</v>
      </c>
      <c r="J884" s="88">
        <v>137886</v>
      </c>
      <c r="K884" s="88">
        <v>105782</v>
      </c>
      <c r="L884" s="88">
        <v>140222</v>
      </c>
      <c r="M884" s="88">
        <v>157370</v>
      </c>
      <c r="N884" s="88">
        <v>139572</v>
      </c>
      <c r="O884" s="89">
        <v>1528653</v>
      </c>
    </row>
    <row r="885" spans="1:15" ht="14.1" customHeight="1" thickBot="1" x14ac:dyDescent="0.25">
      <c r="A885" s="288"/>
      <c r="B885" s="288"/>
      <c r="C885" s="214" t="s">
        <v>179</v>
      </c>
      <c r="D885" s="88">
        <v>253919.25</v>
      </c>
      <c r="E885" s="88">
        <v>256169.25</v>
      </c>
      <c r="F885" s="88">
        <v>318764.21999999997</v>
      </c>
      <c r="G885" s="88">
        <v>256380.1</v>
      </c>
      <c r="H885" s="88">
        <v>255771.13</v>
      </c>
      <c r="I885" s="88">
        <v>256380.1</v>
      </c>
      <c r="J885" s="88">
        <v>303174.27</v>
      </c>
      <c r="K885" s="88">
        <v>254075.98</v>
      </c>
      <c r="L885" s="88">
        <v>415274.72</v>
      </c>
      <c r="M885" s="88">
        <v>256219.8</v>
      </c>
      <c r="N885" s="88">
        <v>256828.77</v>
      </c>
      <c r="O885" s="89">
        <v>3339177.39</v>
      </c>
    </row>
    <row r="886" spans="1:15" ht="14.1" customHeight="1" thickBot="1" x14ac:dyDescent="0.25">
      <c r="A886" s="288"/>
      <c r="B886" s="289"/>
      <c r="C886" s="215" t="s">
        <v>180</v>
      </c>
      <c r="D886" s="89">
        <v>-991808.07</v>
      </c>
      <c r="E886" s="89">
        <v>-1006822.07</v>
      </c>
      <c r="F886" s="89">
        <v>-936684.1</v>
      </c>
      <c r="G886" s="89">
        <v>-965593.24</v>
      </c>
      <c r="H886" s="89">
        <v>-985662.21</v>
      </c>
      <c r="I886" s="89">
        <v>-1017778.24</v>
      </c>
      <c r="J886" s="89">
        <v>-1014062.07</v>
      </c>
      <c r="K886" s="89">
        <v>-1041897.36</v>
      </c>
      <c r="L886" s="89">
        <v>-1042618.89</v>
      </c>
      <c r="M886" s="89">
        <v>-957713.54</v>
      </c>
      <c r="N886" s="89">
        <v>-956532.57</v>
      </c>
      <c r="O886" s="89">
        <v>-11886502.9</v>
      </c>
    </row>
    <row r="887" spans="1:15" ht="14.1" customHeight="1" thickBot="1" x14ac:dyDescent="0.25">
      <c r="A887" s="288"/>
      <c r="B887" s="290" t="s">
        <v>30</v>
      </c>
      <c r="C887" s="215" t="s">
        <v>33</v>
      </c>
      <c r="D887" s="89">
        <v>-18666943.530000001</v>
      </c>
      <c r="E887" s="89">
        <v>-17258088.530000001</v>
      </c>
      <c r="F887" s="89">
        <v>-17958215.530000001</v>
      </c>
      <c r="G887" s="89">
        <v>-15571267.15</v>
      </c>
      <c r="H887" s="89">
        <v>-17374107.149999999</v>
      </c>
      <c r="I887" s="89">
        <v>-17918762.149999999</v>
      </c>
      <c r="J887" s="89">
        <v>-19614025.149999999</v>
      </c>
      <c r="K887" s="89">
        <v>-19072840.149999999</v>
      </c>
      <c r="L887" s="89">
        <v>-19773598.420000002</v>
      </c>
      <c r="M887" s="89">
        <v>-16300307.15</v>
      </c>
      <c r="N887" s="89">
        <v>-17748636.149999999</v>
      </c>
      <c r="O887" s="89">
        <v>-215673906.21000001</v>
      </c>
    </row>
    <row r="888" spans="1:15" ht="14.1" customHeight="1" thickBot="1" x14ac:dyDescent="0.25">
      <c r="A888" s="288"/>
      <c r="B888" s="288"/>
      <c r="C888" s="215" t="s">
        <v>34</v>
      </c>
      <c r="D888" s="89">
        <v>292909</v>
      </c>
      <c r="E888" s="89">
        <v>283476</v>
      </c>
      <c r="F888" s="89">
        <v>269239</v>
      </c>
      <c r="G888" s="89">
        <v>264592</v>
      </c>
      <c r="H888" s="89">
        <v>246690</v>
      </c>
      <c r="I888" s="89">
        <v>458795</v>
      </c>
      <c r="J888" s="89">
        <v>482816</v>
      </c>
      <c r="K888" s="89">
        <v>642512</v>
      </c>
      <c r="L888" s="89">
        <v>672202</v>
      </c>
      <c r="M888" s="89">
        <v>306752</v>
      </c>
      <c r="N888" s="89">
        <v>288954</v>
      </c>
      <c r="O888" s="89">
        <v>4503025</v>
      </c>
    </row>
    <row r="889" spans="1:15" ht="14.1" customHeight="1" thickBot="1" x14ac:dyDescent="0.25">
      <c r="A889" s="288"/>
      <c r="B889" s="288"/>
      <c r="C889" s="215" t="s">
        <v>179</v>
      </c>
      <c r="D889" s="89">
        <v>2427542.86</v>
      </c>
      <c r="E889" s="89">
        <v>3509146.48</v>
      </c>
      <c r="F889" s="89">
        <v>4106077.77</v>
      </c>
      <c r="G889" s="89">
        <v>2436154.7999999998</v>
      </c>
      <c r="H889" s="89">
        <v>3463935.89</v>
      </c>
      <c r="I889" s="89">
        <v>2207769.14</v>
      </c>
      <c r="J889" s="89">
        <v>2599355.9</v>
      </c>
      <c r="K889" s="89">
        <v>2069991.28</v>
      </c>
      <c r="L889" s="89">
        <v>2660339.38</v>
      </c>
      <c r="M889" s="89">
        <v>2907906.63</v>
      </c>
      <c r="N889" s="89">
        <v>2630466.48</v>
      </c>
      <c r="O889" s="89">
        <v>35116937.509999998</v>
      </c>
    </row>
    <row r="890" spans="1:15" ht="14.1" customHeight="1" thickBot="1" x14ac:dyDescent="0.25">
      <c r="A890" s="289"/>
      <c r="B890" s="289"/>
      <c r="C890" s="215" t="s">
        <v>180</v>
      </c>
      <c r="D890" s="89">
        <v>-15946491.67</v>
      </c>
      <c r="E890" s="89">
        <v>-13465466.050000001</v>
      </c>
      <c r="F890" s="89">
        <v>-13582898.76</v>
      </c>
      <c r="G890" s="89">
        <v>-12870520.35</v>
      </c>
      <c r="H890" s="89">
        <v>-13663481.26</v>
      </c>
      <c r="I890" s="89">
        <v>-15252198.01</v>
      </c>
      <c r="J890" s="89">
        <v>-16531853.25</v>
      </c>
      <c r="K890" s="89">
        <v>-16360336.869999999</v>
      </c>
      <c r="L890" s="89">
        <v>-16441057.039999999</v>
      </c>
      <c r="M890" s="89">
        <v>-13085648.52</v>
      </c>
      <c r="N890" s="89">
        <v>-14829215.67</v>
      </c>
      <c r="O890" s="89">
        <v>-176053943.69999999</v>
      </c>
    </row>
    <row r="891" spans="1:15" ht="14.1" customHeight="1" thickBot="1" x14ac:dyDescent="0.25">
      <c r="A891" s="287" t="s">
        <v>42</v>
      </c>
      <c r="B891" s="287" t="s">
        <v>65</v>
      </c>
      <c r="C891" s="214" t="s">
        <v>179</v>
      </c>
      <c r="D891" s="88">
        <v>295208.05</v>
      </c>
      <c r="E891" s="88">
        <v>271719.81</v>
      </c>
      <c r="F891" s="88">
        <v>287630.64</v>
      </c>
      <c r="G891" s="88">
        <v>315469.15000000002</v>
      </c>
      <c r="H891" s="88">
        <v>322970.64</v>
      </c>
      <c r="I891" s="88">
        <v>240809.15</v>
      </c>
      <c r="J891" s="88">
        <v>315476.15000000002</v>
      </c>
      <c r="K891" s="88">
        <v>271266.78000000003</v>
      </c>
      <c r="L891" s="88">
        <v>284915.89</v>
      </c>
      <c r="M891" s="88">
        <v>279918.87</v>
      </c>
      <c r="N891" s="88">
        <v>276357.55</v>
      </c>
      <c r="O891" s="89">
        <v>6160828.5499999998</v>
      </c>
    </row>
    <row r="892" spans="1:15" ht="14.1" customHeight="1" thickBot="1" x14ac:dyDescent="0.25">
      <c r="A892" s="288"/>
      <c r="B892" s="289"/>
      <c r="C892" s="215" t="s">
        <v>180</v>
      </c>
      <c r="D892" s="89">
        <v>295208.05</v>
      </c>
      <c r="E892" s="89">
        <v>271719.81</v>
      </c>
      <c r="F892" s="89">
        <v>287630.64</v>
      </c>
      <c r="G892" s="89">
        <v>315469.15000000002</v>
      </c>
      <c r="H892" s="89">
        <v>322970.64</v>
      </c>
      <c r="I892" s="89">
        <v>240809.15</v>
      </c>
      <c r="J892" s="89">
        <v>315476.15000000002</v>
      </c>
      <c r="K892" s="89">
        <v>271266.78000000003</v>
      </c>
      <c r="L892" s="89">
        <v>284915.89</v>
      </c>
      <c r="M892" s="89">
        <v>279918.87</v>
      </c>
      <c r="N892" s="89">
        <v>276357.55</v>
      </c>
      <c r="O892" s="89">
        <v>6160828.5499999998</v>
      </c>
    </row>
    <row r="893" spans="1:15" ht="14.1" customHeight="1" thickBot="1" x14ac:dyDescent="0.25">
      <c r="A893" s="288"/>
      <c r="B893" s="287" t="s">
        <v>66</v>
      </c>
      <c r="C893" s="214" t="s">
        <v>179</v>
      </c>
      <c r="D893" s="88">
        <v>1347527.94</v>
      </c>
      <c r="E893" s="88">
        <v>1382141.27</v>
      </c>
      <c r="F893" s="88">
        <v>1389621.83</v>
      </c>
      <c r="G893" s="88">
        <v>1387083.27</v>
      </c>
      <c r="H893" s="88">
        <v>1383371.83</v>
      </c>
      <c r="I893" s="88">
        <v>1387333.27</v>
      </c>
      <c r="J893" s="88">
        <v>1387083.27</v>
      </c>
      <c r="K893" s="88">
        <v>1373416.62</v>
      </c>
      <c r="L893" s="88">
        <v>1384529.6</v>
      </c>
      <c r="M893" s="88">
        <v>1380658.6</v>
      </c>
      <c r="N893" s="88">
        <v>1384279.6</v>
      </c>
      <c r="O893" s="89">
        <v>16808208.789999999</v>
      </c>
    </row>
    <row r="894" spans="1:15" ht="14.1" customHeight="1" thickBot="1" x14ac:dyDescent="0.25">
      <c r="A894" s="288"/>
      <c r="B894" s="289"/>
      <c r="C894" s="215" t="s">
        <v>180</v>
      </c>
      <c r="D894" s="89">
        <v>1347527.94</v>
      </c>
      <c r="E894" s="89">
        <v>1382141.27</v>
      </c>
      <c r="F894" s="89">
        <v>1389621.83</v>
      </c>
      <c r="G894" s="89">
        <v>1387083.27</v>
      </c>
      <c r="H894" s="89">
        <v>1383371.83</v>
      </c>
      <c r="I894" s="89">
        <v>1387333.27</v>
      </c>
      <c r="J894" s="89">
        <v>1387083.27</v>
      </c>
      <c r="K894" s="89">
        <v>1373416.62</v>
      </c>
      <c r="L894" s="89">
        <v>1384529.6</v>
      </c>
      <c r="M894" s="89">
        <v>1380658.6</v>
      </c>
      <c r="N894" s="89">
        <v>1384279.6</v>
      </c>
      <c r="O894" s="89">
        <v>16808208.789999999</v>
      </c>
    </row>
    <row r="895" spans="1:15" ht="14.1" customHeight="1" thickBot="1" x14ac:dyDescent="0.25">
      <c r="A895" s="288"/>
      <c r="B895" s="287" t="s">
        <v>67</v>
      </c>
      <c r="C895" s="214" t="s">
        <v>179</v>
      </c>
      <c r="D895" s="88">
        <v>38234.629999999997</v>
      </c>
      <c r="E895" s="88">
        <v>38234.629999999997</v>
      </c>
      <c r="F895" s="88">
        <v>37926.300000000003</v>
      </c>
      <c r="G895" s="88">
        <v>39190.51</v>
      </c>
      <c r="H895" s="88">
        <v>37926.300000000003</v>
      </c>
      <c r="I895" s="88">
        <v>39190.51</v>
      </c>
      <c r="J895" s="88">
        <v>39190.51</v>
      </c>
      <c r="K895" s="88">
        <v>35397.879999999997</v>
      </c>
      <c r="L895" s="88">
        <v>39190.51</v>
      </c>
      <c r="M895" s="88">
        <v>37926.300000000003</v>
      </c>
      <c r="N895" s="88">
        <v>39190.51</v>
      </c>
      <c r="O895" s="89">
        <v>459524.89</v>
      </c>
    </row>
    <row r="896" spans="1:15" ht="14.1" customHeight="1" thickBot="1" x14ac:dyDescent="0.25">
      <c r="A896" s="288"/>
      <c r="B896" s="289"/>
      <c r="C896" s="215" t="s">
        <v>180</v>
      </c>
      <c r="D896" s="89">
        <v>38234.629999999997</v>
      </c>
      <c r="E896" s="89">
        <v>38234.629999999997</v>
      </c>
      <c r="F896" s="89">
        <v>37926.300000000003</v>
      </c>
      <c r="G896" s="89">
        <v>39190.51</v>
      </c>
      <c r="H896" s="89">
        <v>37926.300000000003</v>
      </c>
      <c r="I896" s="89">
        <v>39190.51</v>
      </c>
      <c r="J896" s="89">
        <v>39190.51</v>
      </c>
      <c r="K896" s="89">
        <v>35397.879999999997</v>
      </c>
      <c r="L896" s="89">
        <v>39190.51</v>
      </c>
      <c r="M896" s="89">
        <v>37926.300000000003</v>
      </c>
      <c r="N896" s="89">
        <v>39190.51</v>
      </c>
      <c r="O896" s="89">
        <v>459524.89</v>
      </c>
    </row>
    <row r="897" spans="1:17" ht="14.1" customHeight="1" thickBot="1" x14ac:dyDescent="0.25">
      <c r="A897" s="288"/>
      <c r="B897" s="290" t="s">
        <v>42</v>
      </c>
      <c r="C897" s="215" t="s">
        <v>179</v>
      </c>
      <c r="D897" s="89">
        <v>1680970.62</v>
      </c>
      <c r="E897" s="89">
        <v>1692095.71</v>
      </c>
      <c r="F897" s="89">
        <v>1715178.77</v>
      </c>
      <c r="G897" s="89">
        <v>1741742.93</v>
      </c>
      <c r="H897" s="89">
        <v>1744268.77</v>
      </c>
      <c r="I897" s="89">
        <v>1667332.93</v>
      </c>
      <c r="J897" s="89">
        <v>1741749.93</v>
      </c>
      <c r="K897" s="89">
        <v>1680081.28</v>
      </c>
      <c r="L897" s="89">
        <v>1708636</v>
      </c>
      <c r="M897" s="89">
        <v>1698503.77</v>
      </c>
      <c r="N897" s="89">
        <v>1699827.66</v>
      </c>
      <c r="O897" s="89">
        <v>23428562.23</v>
      </c>
    </row>
    <row r="898" spans="1:17" ht="14.1" customHeight="1" thickBot="1" x14ac:dyDescent="0.25">
      <c r="A898" s="289"/>
      <c r="B898" s="289"/>
      <c r="C898" s="215" t="s">
        <v>180</v>
      </c>
      <c r="D898" s="89">
        <v>1680970.62</v>
      </c>
      <c r="E898" s="89">
        <v>1692095.71</v>
      </c>
      <c r="F898" s="89">
        <v>1715178.77</v>
      </c>
      <c r="G898" s="89">
        <v>1741742.93</v>
      </c>
      <c r="H898" s="89">
        <v>1744268.77</v>
      </c>
      <c r="I898" s="89">
        <v>1667332.93</v>
      </c>
      <c r="J898" s="89">
        <v>1741749.93</v>
      </c>
      <c r="K898" s="89">
        <v>1680081.28</v>
      </c>
      <c r="L898" s="89">
        <v>1708636</v>
      </c>
      <c r="M898" s="89">
        <v>1698503.77</v>
      </c>
      <c r="N898" s="89">
        <v>1699827.66</v>
      </c>
      <c r="O898" s="89">
        <v>23428562.23</v>
      </c>
    </row>
    <row r="899" spans="1:17" ht="14.1" customHeight="1" thickBot="1" x14ac:dyDescent="0.25">
      <c r="A899" s="290" t="s">
        <v>68</v>
      </c>
      <c r="B899" s="291"/>
      <c r="C899" s="215" t="s">
        <v>33</v>
      </c>
      <c r="D899" s="89">
        <v>-46541170.170000002</v>
      </c>
      <c r="E899" s="89">
        <v>-44506536.170000002</v>
      </c>
      <c r="F899" s="89">
        <v>-42131747.170000002</v>
      </c>
      <c r="G899" s="89">
        <v>-38357024.789999999</v>
      </c>
      <c r="H899" s="89">
        <v>-39430520.789999999</v>
      </c>
      <c r="I899" s="89">
        <v>-45654301.789999999</v>
      </c>
      <c r="J899" s="89">
        <v>-54835692.789999999</v>
      </c>
      <c r="K899" s="89">
        <v>-52047935.789999999</v>
      </c>
      <c r="L899" s="89">
        <v>-54862614.060000002</v>
      </c>
      <c r="M899" s="89">
        <v>-43761430.789999999</v>
      </c>
      <c r="N899" s="89">
        <v>-44885387.789999999</v>
      </c>
      <c r="O899" s="89">
        <v>-552974411.88999999</v>
      </c>
    </row>
    <row r="900" spans="1:17" ht="14.1" customHeight="1" thickBot="1" x14ac:dyDescent="0.25">
      <c r="A900" s="292"/>
      <c r="B900" s="293"/>
      <c r="C900" s="215" t="s">
        <v>34</v>
      </c>
      <c r="D900" s="89">
        <v>993529.54</v>
      </c>
      <c r="E900" s="89">
        <v>984096.54</v>
      </c>
      <c r="F900" s="89">
        <v>969859.54</v>
      </c>
      <c r="G900" s="89">
        <v>961180.54</v>
      </c>
      <c r="H900" s="89">
        <v>943278.54</v>
      </c>
      <c r="I900" s="89">
        <v>1449682.54</v>
      </c>
      <c r="J900" s="89">
        <v>1473703.54</v>
      </c>
      <c r="K900" s="89">
        <v>1914901.54</v>
      </c>
      <c r="L900" s="89">
        <v>1944591.54</v>
      </c>
      <c r="M900" s="89">
        <v>1003340.54</v>
      </c>
      <c r="N900" s="89">
        <v>985542.54</v>
      </c>
      <c r="O900" s="89">
        <v>14614383.48</v>
      </c>
    </row>
    <row r="901" spans="1:17" ht="14.1" customHeight="1" thickBot="1" x14ac:dyDescent="0.25">
      <c r="A901" s="292"/>
      <c r="B901" s="293"/>
      <c r="C901" s="215" t="s">
        <v>179</v>
      </c>
      <c r="D901" s="89">
        <v>15235951.779999999</v>
      </c>
      <c r="E901" s="89">
        <v>15769777.949999999</v>
      </c>
      <c r="F901" s="89">
        <v>23152964.350000001</v>
      </c>
      <c r="G901" s="89">
        <v>21575487.539999999</v>
      </c>
      <c r="H901" s="89">
        <v>21532877.260000002</v>
      </c>
      <c r="I901" s="89">
        <v>15015967.49</v>
      </c>
      <c r="J901" s="89">
        <v>19447172.100000001</v>
      </c>
      <c r="K901" s="89">
        <v>13704313.970000001</v>
      </c>
      <c r="L901" s="89">
        <v>13968442.210000001</v>
      </c>
      <c r="M901" s="89">
        <v>15539878.16</v>
      </c>
      <c r="N901" s="89">
        <v>13779194.26</v>
      </c>
      <c r="O901" s="89">
        <v>214286722.21000001</v>
      </c>
    </row>
    <row r="902" spans="1:17" ht="14.1" customHeight="1" thickBot="1" x14ac:dyDescent="0.25">
      <c r="A902" s="294"/>
      <c r="B902" s="295"/>
      <c r="C902" s="215" t="s">
        <v>180</v>
      </c>
      <c r="D902" s="89">
        <v>-30311688.850000001</v>
      </c>
      <c r="E902" s="89">
        <v>-27752661.68</v>
      </c>
      <c r="F902" s="89">
        <v>-18008923.280000001</v>
      </c>
      <c r="G902" s="89">
        <v>-15820356.710000001</v>
      </c>
      <c r="H902" s="89">
        <v>-16954364.989999998</v>
      </c>
      <c r="I902" s="89">
        <v>-29188651.760000002</v>
      </c>
      <c r="J902" s="89">
        <v>-33914817.149999999</v>
      </c>
      <c r="K902" s="89">
        <v>-36428720.280000001</v>
      </c>
      <c r="L902" s="89">
        <v>-38949580.310000002</v>
      </c>
      <c r="M902" s="89">
        <v>-27218212.09</v>
      </c>
      <c r="N902" s="89">
        <v>-30120650.989999998</v>
      </c>
      <c r="O902" s="89">
        <v>-324073306.19999999</v>
      </c>
    </row>
    <row r="903" spans="1:17" ht="14.1" customHeight="1" thickBot="1" x14ac:dyDescent="0.25">
      <c r="O903" s="140">
        <v>-324520762.67000002</v>
      </c>
    </row>
    <row r="905" spans="1:17" x14ac:dyDescent="0.2">
      <c r="D905" s="15"/>
      <c r="E905" s="15"/>
    </row>
    <row r="908" spans="1:17" ht="13.5" thickBot="1" x14ac:dyDescent="0.25">
      <c r="D908" s="137">
        <v>41821</v>
      </c>
      <c r="E908" s="137">
        <v>41852</v>
      </c>
      <c r="F908" s="137">
        <v>41883</v>
      </c>
      <c r="G908" s="137">
        <v>41913</v>
      </c>
      <c r="H908" s="137">
        <v>41944</v>
      </c>
      <c r="I908" s="137">
        <v>41974</v>
      </c>
      <c r="J908" s="137">
        <v>42005</v>
      </c>
      <c r="K908" s="137">
        <v>42036</v>
      </c>
      <c r="L908" s="137">
        <v>42064</v>
      </c>
      <c r="M908" s="137">
        <v>42095</v>
      </c>
      <c r="N908" s="137">
        <v>42125</v>
      </c>
    </row>
    <row r="909" spans="1:17" ht="13.5" thickBot="1" x14ac:dyDescent="0.25">
      <c r="A909" s="296" t="s">
        <v>174</v>
      </c>
      <c r="B909" s="297"/>
      <c r="C909" s="298"/>
      <c r="D909" s="214" t="s">
        <v>4</v>
      </c>
      <c r="E909" s="214" t="s">
        <v>5</v>
      </c>
      <c r="F909" s="214" t="s">
        <v>6</v>
      </c>
      <c r="G909" s="214" t="s">
        <v>7</v>
      </c>
      <c r="H909" s="214" t="s">
        <v>8</v>
      </c>
      <c r="I909" s="214" t="s">
        <v>9</v>
      </c>
      <c r="J909" s="214" t="s">
        <v>10</v>
      </c>
      <c r="K909" s="214" t="s">
        <v>11</v>
      </c>
      <c r="L909" s="214" t="s">
        <v>12</v>
      </c>
      <c r="M909" s="214" t="s">
        <v>13</v>
      </c>
      <c r="N909" s="214" t="s">
        <v>14</v>
      </c>
      <c r="O909" s="215" t="s">
        <v>16</v>
      </c>
      <c r="P909" s="141" t="s">
        <v>15</v>
      </c>
      <c r="Q909" s="142" t="s">
        <v>16</v>
      </c>
    </row>
    <row r="910" spans="1:17" ht="13.5" thickBot="1" x14ac:dyDescent="0.25">
      <c r="A910" s="287" t="s">
        <v>44</v>
      </c>
      <c r="B910" s="287" t="s">
        <v>44</v>
      </c>
      <c r="C910" s="214" t="s">
        <v>50</v>
      </c>
      <c r="D910" s="88">
        <v>34924</v>
      </c>
      <c r="E910" s="88">
        <v>34916</v>
      </c>
      <c r="F910" s="88">
        <v>34916</v>
      </c>
      <c r="G910" s="88">
        <v>34916</v>
      </c>
      <c r="H910" s="88">
        <v>34916</v>
      </c>
      <c r="I910" s="88">
        <v>34916</v>
      </c>
      <c r="J910" s="88">
        <v>34916</v>
      </c>
      <c r="K910" s="88">
        <v>34916</v>
      </c>
      <c r="L910" s="88">
        <v>34916</v>
      </c>
      <c r="M910" s="88">
        <v>34916</v>
      </c>
      <c r="N910" s="88">
        <v>34916</v>
      </c>
      <c r="O910" s="89">
        <v>419000</v>
      </c>
    </row>
    <row r="911" spans="1:17" ht="13.35" customHeight="1" thickBot="1" x14ac:dyDescent="0.25">
      <c r="A911" s="288"/>
      <c r="B911" s="288"/>
      <c r="C911" s="214" t="s">
        <v>49</v>
      </c>
      <c r="D911" s="88">
        <v>161242.53</v>
      </c>
      <c r="E911" s="88">
        <v>161779.96</v>
      </c>
      <c r="F911" s="88">
        <v>165746.63</v>
      </c>
      <c r="G911" s="88">
        <v>167261.35999999999</v>
      </c>
      <c r="H911" s="88">
        <v>160210.31</v>
      </c>
      <c r="I911" s="88">
        <v>158852.20000000001</v>
      </c>
      <c r="J911" s="88">
        <v>161352.20000000001</v>
      </c>
      <c r="K911" s="88">
        <v>146737.49</v>
      </c>
      <c r="L911" s="88">
        <v>158948.34</v>
      </c>
      <c r="M911" s="88">
        <v>157878.06</v>
      </c>
      <c r="N911" s="88">
        <v>158948.34</v>
      </c>
      <c r="O911" s="89">
        <v>1913835.48</v>
      </c>
    </row>
    <row r="912" spans="1:17" ht="13.35" customHeight="1" thickBot="1" x14ac:dyDescent="0.25">
      <c r="A912" s="288"/>
      <c r="B912" s="288"/>
      <c r="C912" s="214" t="s">
        <v>29</v>
      </c>
      <c r="D912" s="88">
        <v>89962.67</v>
      </c>
      <c r="E912" s="88">
        <v>9962.67</v>
      </c>
      <c r="F912" s="88">
        <v>9962.67</v>
      </c>
      <c r="G912" s="88">
        <v>9962.67</v>
      </c>
      <c r="H912" s="88">
        <v>14407.11</v>
      </c>
      <c r="I912" s="88">
        <v>9962.67</v>
      </c>
      <c r="J912" s="88">
        <v>4962.67</v>
      </c>
      <c r="K912" s="88">
        <v>4962.67</v>
      </c>
      <c r="L912" s="88">
        <v>4962.67</v>
      </c>
      <c r="M912" s="88">
        <v>2962.67</v>
      </c>
      <c r="N912" s="88">
        <v>2962.67</v>
      </c>
      <c r="O912" s="89">
        <v>168000.03</v>
      </c>
    </row>
    <row r="913" spans="1:15" ht="13.35" customHeight="1" thickBot="1" x14ac:dyDescent="0.25">
      <c r="A913" s="288"/>
      <c r="B913" s="288"/>
      <c r="C913" s="214" t="s">
        <v>23</v>
      </c>
      <c r="D913" s="88">
        <v>7450.4</v>
      </c>
      <c r="E913" s="88">
        <v>7450.4</v>
      </c>
      <c r="F913" s="88">
        <v>7390.32</v>
      </c>
      <c r="G913" s="88">
        <v>7636.66</v>
      </c>
      <c r="H913" s="88">
        <v>7390.32</v>
      </c>
      <c r="I913" s="88">
        <v>7636.66</v>
      </c>
      <c r="J913" s="88">
        <v>7636.66</v>
      </c>
      <c r="K913" s="88">
        <v>6897.62</v>
      </c>
      <c r="L913" s="88">
        <v>7636.66</v>
      </c>
      <c r="M913" s="88">
        <v>7390.32</v>
      </c>
      <c r="N913" s="88">
        <v>7636.66</v>
      </c>
      <c r="O913" s="89">
        <v>89543</v>
      </c>
    </row>
    <row r="914" spans="1:15" ht="13.35" customHeight="1" thickBot="1" x14ac:dyDescent="0.25">
      <c r="A914" s="288"/>
      <c r="B914" s="288"/>
      <c r="C914" s="214" t="s">
        <v>47</v>
      </c>
      <c r="D914" s="88">
        <v>0</v>
      </c>
      <c r="E914" s="88">
        <v>0</v>
      </c>
      <c r="F914" s="88">
        <v>12000</v>
      </c>
      <c r="G914" s="88">
        <v>0</v>
      </c>
      <c r="H914" s="88">
        <v>0</v>
      </c>
      <c r="I914" s="88">
        <v>12000</v>
      </c>
      <c r="J914" s="88">
        <v>0</v>
      </c>
      <c r="K914" s="88">
        <v>0</v>
      </c>
      <c r="L914" s="88">
        <v>12000</v>
      </c>
      <c r="M914" s="88">
        <v>0</v>
      </c>
      <c r="N914" s="88">
        <v>0</v>
      </c>
      <c r="O914" s="89">
        <v>48000</v>
      </c>
    </row>
    <row r="915" spans="1:15" ht="14.1" customHeight="1" thickBot="1" x14ac:dyDescent="0.25">
      <c r="A915" s="288"/>
      <c r="B915" s="289"/>
      <c r="C915" s="215" t="s">
        <v>16</v>
      </c>
      <c r="D915" s="89">
        <v>293579.59999999998</v>
      </c>
      <c r="E915" s="89">
        <v>214109.03</v>
      </c>
      <c r="F915" s="89">
        <v>230015.62</v>
      </c>
      <c r="G915" s="89">
        <v>219776.69</v>
      </c>
      <c r="H915" s="89">
        <v>216923.74</v>
      </c>
      <c r="I915" s="89">
        <v>223367.53</v>
      </c>
      <c r="J915" s="89">
        <v>208867.53</v>
      </c>
      <c r="K915" s="89">
        <v>193513.78</v>
      </c>
      <c r="L915" s="89">
        <v>218463.67</v>
      </c>
      <c r="M915" s="89">
        <v>203147.05</v>
      </c>
      <c r="N915" s="89">
        <v>204463.67</v>
      </c>
      <c r="O915" s="89">
        <v>2638378.5099999998</v>
      </c>
    </row>
    <row r="916" spans="1:15" ht="13.35" customHeight="1" thickBot="1" x14ac:dyDescent="0.25">
      <c r="A916" s="288"/>
      <c r="B916" s="290" t="s">
        <v>44</v>
      </c>
      <c r="C916" s="215" t="s">
        <v>50</v>
      </c>
      <c r="D916" s="89">
        <v>34924</v>
      </c>
      <c r="E916" s="89">
        <v>34916</v>
      </c>
      <c r="F916" s="89">
        <v>34916</v>
      </c>
      <c r="G916" s="89">
        <v>34916</v>
      </c>
      <c r="H916" s="89">
        <v>34916</v>
      </c>
      <c r="I916" s="89">
        <v>34916</v>
      </c>
      <c r="J916" s="89">
        <v>34916</v>
      </c>
      <c r="K916" s="89">
        <v>34916</v>
      </c>
      <c r="L916" s="89">
        <v>34916</v>
      </c>
      <c r="M916" s="89">
        <v>34916</v>
      </c>
      <c r="N916" s="89">
        <v>34916</v>
      </c>
      <c r="O916" s="89">
        <v>419000</v>
      </c>
    </row>
    <row r="917" spans="1:15" ht="13.35" customHeight="1" thickBot="1" x14ac:dyDescent="0.25">
      <c r="A917" s="288"/>
      <c r="B917" s="288"/>
      <c r="C917" s="215" t="s">
        <v>49</v>
      </c>
      <c r="D917" s="89">
        <v>161242.53</v>
      </c>
      <c r="E917" s="89">
        <v>161779.96</v>
      </c>
      <c r="F917" s="89">
        <v>165746.63</v>
      </c>
      <c r="G917" s="89">
        <v>167261.35999999999</v>
      </c>
      <c r="H917" s="89">
        <v>160210.31</v>
      </c>
      <c r="I917" s="89">
        <v>158852.20000000001</v>
      </c>
      <c r="J917" s="89">
        <v>161352.20000000001</v>
      </c>
      <c r="K917" s="89">
        <v>146737.49</v>
      </c>
      <c r="L917" s="89">
        <v>158948.34</v>
      </c>
      <c r="M917" s="89">
        <v>157878.06</v>
      </c>
      <c r="N917" s="89">
        <v>158948.34</v>
      </c>
      <c r="O917" s="89">
        <v>1913835.48</v>
      </c>
    </row>
    <row r="918" spans="1:15" ht="13.35" customHeight="1" thickBot="1" x14ac:dyDescent="0.25">
      <c r="A918" s="288"/>
      <c r="B918" s="288"/>
      <c r="C918" s="215" t="s">
        <v>29</v>
      </c>
      <c r="D918" s="89">
        <v>89962.67</v>
      </c>
      <c r="E918" s="89">
        <v>9962.67</v>
      </c>
      <c r="F918" s="89">
        <v>9962.67</v>
      </c>
      <c r="G918" s="89">
        <v>9962.67</v>
      </c>
      <c r="H918" s="89">
        <v>14407.11</v>
      </c>
      <c r="I918" s="89">
        <v>9962.67</v>
      </c>
      <c r="J918" s="89">
        <v>4962.67</v>
      </c>
      <c r="K918" s="89">
        <v>4962.67</v>
      </c>
      <c r="L918" s="89">
        <v>4962.67</v>
      </c>
      <c r="M918" s="89">
        <v>2962.67</v>
      </c>
      <c r="N918" s="89">
        <v>2962.67</v>
      </c>
      <c r="O918" s="89">
        <v>168000.03</v>
      </c>
    </row>
    <row r="919" spans="1:15" ht="13.35" customHeight="1" thickBot="1" x14ac:dyDescent="0.25">
      <c r="A919" s="288"/>
      <c r="B919" s="288"/>
      <c r="C919" s="215" t="s">
        <v>23</v>
      </c>
      <c r="D919" s="89">
        <v>7450.4</v>
      </c>
      <c r="E919" s="89">
        <v>7450.4</v>
      </c>
      <c r="F919" s="89">
        <v>7390.32</v>
      </c>
      <c r="G919" s="89">
        <v>7636.66</v>
      </c>
      <c r="H919" s="89">
        <v>7390.32</v>
      </c>
      <c r="I919" s="89">
        <v>7636.66</v>
      </c>
      <c r="J919" s="89">
        <v>7636.66</v>
      </c>
      <c r="K919" s="89">
        <v>6897.62</v>
      </c>
      <c r="L919" s="89">
        <v>7636.66</v>
      </c>
      <c r="M919" s="89">
        <v>7390.32</v>
      </c>
      <c r="N919" s="89">
        <v>7636.66</v>
      </c>
      <c r="O919" s="89">
        <v>89543</v>
      </c>
    </row>
    <row r="920" spans="1:15" ht="13.35" customHeight="1" thickBot="1" x14ac:dyDescent="0.25">
      <c r="A920" s="288"/>
      <c r="B920" s="288"/>
      <c r="C920" s="215" t="s">
        <v>47</v>
      </c>
      <c r="D920" s="89">
        <v>0</v>
      </c>
      <c r="E920" s="89">
        <v>0</v>
      </c>
      <c r="F920" s="89">
        <v>12000</v>
      </c>
      <c r="G920" s="89">
        <v>0</v>
      </c>
      <c r="H920" s="89">
        <v>0</v>
      </c>
      <c r="I920" s="89">
        <v>12000</v>
      </c>
      <c r="J920" s="89">
        <v>0</v>
      </c>
      <c r="K920" s="89">
        <v>0</v>
      </c>
      <c r="L920" s="89">
        <v>12000</v>
      </c>
      <c r="M920" s="89">
        <v>0</v>
      </c>
      <c r="N920" s="89">
        <v>0</v>
      </c>
      <c r="O920" s="89">
        <v>48000</v>
      </c>
    </row>
    <row r="921" spans="1:15" ht="14.1" customHeight="1" thickBot="1" x14ac:dyDescent="0.25">
      <c r="A921" s="289"/>
      <c r="B921" s="289"/>
      <c r="C921" s="215" t="s">
        <v>16</v>
      </c>
      <c r="D921" s="89">
        <v>293579.59999999998</v>
      </c>
      <c r="E921" s="89">
        <v>214109.03</v>
      </c>
      <c r="F921" s="89">
        <v>230015.62</v>
      </c>
      <c r="G921" s="89">
        <v>219776.69</v>
      </c>
      <c r="H921" s="89">
        <v>216923.74</v>
      </c>
      <c r="I921" s="89">
        <v>223367.53</v>
      </c>
      <c r="J921" s="89">
        <v>208867.53</v>
      </c>
      <c r="K921" s="89">
        <v>193513.78</v>
      </c>
      <c r="L921" s="89">
        <v>218463.67</v>
      </c>
      <c r="M921" s="89">
        <v>203147.05</v>
      </c>
      <c r="N921" s="89">
        <v>204463.67</v>
      </c>
      <c r="O921" s="89">
        <v>2638378.5099999998</v>
      </c>
    </row>
    <row r="922" spans="1:15" ht="13.5" thickBot="1" x14ac:dyDescent="0.25">
      <c r="A922" s="287" t="s">
        <v>45</v>
      </c>
      <c r="B922" s="287" t="s">
        <v>76</v>
      </c>
      <c r="C922" s="214" t="s">
        <v>21</v>
      </c>
      <c r="D922" s="88">
        <v>25599.24</v>
      </c>
      <c r="E922" s="88">
        <v>25599.24</v>
      </c>
      <c r="F922" s="88">
        <v>25392.81</v>
      </c>
      <c r="G922" s="88">
        <v>26239.23</v>
      </c>
      <c r="H922" s="88">
        <v>25392.81</v>
      </c>
      <c r="I922" s="88">
        <v>26239.23</v>
      </c>
      <c r="J922" s="88">
        <v>26239.23</v>
      </c>
      <c r="K922" s="88">
        <v>23699.94</v>
      </c>
      <c r="L922" s="88">
        <v>26239.23</v>
      </c>
      <c r="M922" s="88">
        <v>25392.81</v>
      </c>
      <c r="N922" s="88">
        <v>26239.23</v>
      </c>
      <c r="O922" s="89">
        <v>307665.81</v>
      </c>
    </row>
    <row r="923" spans="1:15" ht="13.35" customHeight="1" thickBot="1" x14ac:dyDescent="0.25">
      <c r="A923" s="288"/>
      <c r="B923" s="288"/>
      <c r="C923" s="214" t="s">
        <v>29</v>
      </c>
      <c r="D923" s="88">
        <v>10000</v>
      </c>
      <c r="E923" s="88">
        <v>15000</v>
      </c>
      <c r="F923" s="88">
        <v>15000</v>
      </c>
      <c r="G923" s="88">
        <v>15000</v>
      </c>
      <c r="H923" s="88">
        <v>15000</v>
      </c>
      <c r="I923" s="88">
        <v>15000</v>
      </c>
      <c r="J923" s="88">
        <v>15000</v>
      </c>
      <c r="K923" s="88">
        <v>15000</v>
      </c>
      <c r="L923" s="88">
        <v>15000</v>
      </c>
      <c r="M923" s="88">
        <v>15000</v>
      </c>
      <c r="N923" s="88">
        <v>15000</v>
      </c>
      <c r="O923" s="89">
        <v>165000</v>
      </c>
    </row>
    <row r="924" spans="1:15" ht="13.35" customHeight="1" thickBot="1" x14ac:dyDescent="0.25">
      <c r="A924" s="288"/>
      <c r="B924" s="288"/>
      <c r="C924" s="214" t="s">
        <v>23</v>
      </c>
      <c r="D924" s="88">
        <v>409288.6</v>
      </c>
      <c r="E924" s="88">
        <v>437352.86</v>
      </c>
      <c r="F924" s="88">
        <v>166334.5</v>
      </c>
      <c r="G924" s="88">
        <v>357048.47</v>
      </c>
      <c r="H924" s="88">
        <v>160494.39000000001</v>
      </c>
      <c r="I924" s="88">
        <v>398728.13</v>
      </c>
      <c r="J924" s="88">
        <v>5912487.0999999996</v>
      </c>
      <c r="K924" s="88">
        <v>365073.33</v>
      </c>
      <c r="L924" s="88">
        <v>380470.34</v>
      </c>
      <c r="M924" s="88">
        <v>174679.5</v>
      </c>
      <c r="N924" s="88">
        <v>328295.05</v>
      </c>
      <c r="O924" s="89">
        <v>9873495.9399999995</v>
      </c>
    </row>
    <row r="925" spans="1:15" ht="13.35" customHeight="1" thickBot="1" x14ac:dyDescent="0.25">
      <c r="A925" s="288"/>
      <c r="B925" s="288"/>
      <c r="C925" s="214" t="s">
        <v>51</v>
      </c>
      <c r="D925" s="88">
        <v>-472562.51</v>
      </c>
      <c r="E925" s="88">
        <v>-477812.51</v>
      </c>
      <c r="F925" s="88">
        <v>-448903.29</v>
      </c>
      <c r="G925" s="88">
        <v>-535703.57999999996</v>
      </c>
      <c r="H925" s="88">
        <v>-479508.94</v>
      </c>
      <c r="I925" s="88">
        <v>-554803.57999999996</v>
      </c>
      <c r="J925" s="88">
        <v>-1444283.58</v>
      </c>
      <c r="K925" s="88">
        <v>-1446699.64</v>
      </c>
      <c r="L925" s="88">
        <v>-1444283.58</v>
      </c>
      <c r="M925" s="88">
        <v>534750.43999999994</v>
      </c>
      <c r="N925" s="88">
        <v>-1749249.56</v>
      </c>
      <c r="O925" s="89">
        <v>-10268309.890000001</v>
      </c>
    </row>
    <row r="926" spans="1:15" ht="14.1" customHeight="1" thickBot="1" x14ac:dyDescent="0.25">
      <c r="A926" s="288"/>
      <c r="B926" s="289"/>
      <c r="C926" s="215" t="s">
        <v>16</v>
      </c>
      <c r="D926" s="89">
        <v>-27674.67</v>
      </c>
      <c r="E926" s="89">
        <v>139.59</v>
      </c>
      <c r="F926" s="89">
        <v>-242175.98</v>
      </c>
      <c r="G926" s="89">
        <v>-137415.88</v>
      </c>
      <c r="H926" s="89">
        <v>-278621.74</v>
      </c>
      <c r="I926" s="89">
        <v>-114836.22</v>
      </c>
      <c r="J926" s="89">
        <v>4509442.75</v>
      </c>
      <c r="K926" s="89">
        <v>-1042926.37</v>
      </c>
      <c r="L926" s="89">
        <v>-1022574.01</v>
      </c>
      <c r="M926" s="89">
        <v>749822.75</v>
      </c>
      <c r="N926" s="89">
        <v>-1379715.28</v>
      </c>
      <c r="O926" s="89">
        <v>77851.860000000306</v>
      </c>
    </row>
    <row r="927" spans="1:15" ht="13.35" customHeight="1" thickBot="1" x14ac:dyDescent="0.25">
      <c r="A927" s="288"/>
      <c r="B927" s="290" t="s">
        <v>45</v>
      </c>
      <c r="C927" s="215" t="s">
        <v>21</v>
      </c>
      <c r="D927" s="89">
        <v>25599.24</v>
      </c>
      <c r="E927" s="89">
        <v>25599.24</v>
      </c>
      <c r="F927" s="89">
        <v>25392.81</v>
      </c>
      <c r="G927" s="89">
        <v>26239.23</v>
      </c>
      <c r="H927" s="89">
        <v>25392.81</v>
      </c>
      <c r="I927" s="89">
        <v>26239.23</v>
      </c>
      <c r="J927" s="89">
        <v>26239.23</v>
      </c>
      <c r="K927" s="89">
        <v>23699.94</v>
      </c>
      <c r="L927" s="89">
        <v>26239.23</v>
      </c>
      <c r="M927" s="89">
        <v>25392.81</v>
      </c>
      <c r="N927" s="89">
        <v>26239.23</v>
      </c>
      <c r="O927" s="89">
        <v>307665.81</v>
      </c>
    </row>
    <row r="928" spans="1:15" ht="13.35" customHeight="1" thickBot="1" x14ac:dyDescent="0.25">
      <c r="A928" s="288"/>
      <c r="B928" s="288"/>
      <c r="C928" s="215" t="s">
        <v>29</v>
      </c>
      <c r="D928" s="89">
        <v>10000</v>
      </c>
      <c r="E928" s="89">
        <v>15000</v>
      </c>
      <c r="F928" s="89">
        <v>15000</v>
      </c>
      <c r="G928" s="89">
        <v>15000</v>
      </c>
      <c r="H928" s="89">
        <v>15000</v>
      </c>
      <c r="I928" s="89">
        <v>15000</v>
      </c>
      <c r="J928" s="89">
        <v>15000</v>
      </c>
      <c r="K928" s="89">
        <v>15000</v>
      </c>
      <c r="L928" s="89">
        <v>15000</v>
      </c>
      <c r="M928" s="89">
        <v>15000</v>
      </c>
      <c r="N928" s="89">
        <v>15000</v>
      </c>
      <c r="O928" s="89">
        <v>165000</v>
      </c>
    </row>
    <row r="929" spans="1:15" ht="13.35" customHeight="1" thickBot="1" x14ac:dyDescent="0.25">
      <c r="A929" s="288"/>
      <c r="B929" s="288"/>
      <c r="C929" s="215" t="s">
        <v>23</v>
      </c>
      <c r="D929" s="89">
        <v>409288.6</v>
      </c>
      <c r="E929" s="89">
        <v>437352.86</v>
      </c>
      <c r="F929" s="89">
        <v>166334.5</v>
      </c>
      <c r="G929" s="89">
        <v>357048.47</v>
      </c>
      <c r="H929" s="89">
        <v>160494.39000000001</v>
      </c>
      <c r="I929" s="89">
        <v>398728.13</v>
      </c>
      <c r="J929" s="89">
        <v>5912487.0999999996</v>
      </c>
      <c r="K929" s="89">
        <v>365073.33</v>
      </c>
      <c r="L929" s="89">
        <v>380470.34</v>
      </c>
      <c r="M929" s="89">
        <v>174679.5</v>
      </c>
      <c r="N929" s="89">
        <v>328295.05</v>
      </c>
      <c r="O929" s="89">
        <v>9873495.9399999995</v>
      </c>
    </row>
    <row r="930" spans="1:15" ht="13.35" customHeight="1" thickBot="1" x14ac:dyDescent="0.25">
      <c r="A930" s="288"/>
      <c r="B930" s="288"/>
      <c r="C930" s="215" t="s">
        <v>51</v>
      </c>
      <c r="D930" s="89">
        <v>-472562.51</v>
      </c>
      <c r="E930" s="89">
        <v>-477812.51</v>
      </c>
      <c r="F930" s="89">
        <v>-448903.29</v>
      </c>
      <c r="G930" s="89">
        <v>-535703.57999999996</v>
      </c>
      <c r="H930" s="89">
        <v>-479508.94</v>
      </c>
      <c r="I930" s="89">
        <v>-554803.57999999996</v>
      </c>
      <c r="J930" s="89">
        <v>-1444283.58</v>
      </c>
      <c r="K930" s="89">
        <v>-1446699.64</v>
      </c>
      <c r="L930" s="89">
        <v>-1444283.58</v>
      </c>
      <c r="M930" s="89">
        <v>534750.43999999994</v>
      </c>
      <c r="N930" s="89">
        <v>-1749249.56</v>
      </c>
      <c r="O930" s="89">
        <v>-10268309.890000001</v>
      </c>
    </row>
    <row r="931" spans="1:15" ht="14.1" customHeight="1" thickBot="1" x14ac:dyDescent="0.25">
      <c r="A931" s="289"/>
      <c r="B931" s="289"/>
      <c r="C931" s="215" t="s">
        <v>16</v>
      </c>
      <c r="D931" s="89">
        <v>-27674.67</v>
      </c>
      <c r="E931" s="89">
        <v>139.59</v>
      </c>
      <c r="F931" s="89">
        <v>-242175.98</v>
      </c>
      <c r="G931" s="89">
        <v>-137415.88</v>
      </c>
      <c r="H931" s="89">
        <v>-278621.74</v>
      </c>
      <c r="I931" s="89">
        <v>-114836.22</v>
      </c>
      <c r="J931" s="89">
        <v>4509442.75</v>
      </c>
      <c r="K931" s="89">
        <v>-1042926.37</v>
      </c>
      <c r="L931" s="89">
        <v>-1022574.01</v>
      </c>
      <c r="M931" s="89">
        <v>749822.75</v>
      </c>
      <c r="N931" s="89">
        <v>-1379715.28</v>
      </c>
      <c r="O931" s="89">
        <v>77851.860000000306</v>
      </c>
    </row>
    <row r="932" spans="1:15" ht="13.5" thickBot="1" x14ac:dyDescent="0.25">
      <c r="A932" s="287" t="s">
        <v>46</v>
      </c>
      <c r="B932" s="287" t="s">
        <v>77</v>
      </c>
      <c r="C932" s="214" t="s">
        <v>21</v>
      </c>
      <c r="D932" s="88">
        <v>320654.23</v>
      </c>
      <c r="E932" s="88">
        <v>167125.14000000001</v>
      </c>
      <c r="F932" s="88">
        <v>163921.46</v>
      </c>
      <c r="G932" s="88">
        <v>169260.51</v>
      </c>
      <c r="H932" s="88">
        <v>163921.46</v>
      </c>
      <c r="I932" s="88">
        <v>169260.51</v>
      </c>
      <c r="J932" s="88">
        <v>169260.51</v>
      </c>
      <c r="K932" s="88">
        <v>155003.76999999999</v>
      </c>
      <c r="L932" s="88">
        <v>171209.52</v>
      </c>
      <c r="M932" s="88">
        <v>165807.6</v>
      </c>
      <c r="N932" s="88">
        <v>171209.52</v>
      </c>
      <c r="O932" s="89">
        <v>2152441.83</v>
      </c>
    </row>
    <row r="933" spans="1:15" ht="13.35" customHeight="1" thickBot="1" x14ac:dyDescent="0.25">
      <c r="A933" s="288"/>
      <c r="B933" s="288"/>
      <c r="C933" s="214" t="s">
        <v>29</v>
      </c>
      <c r="D933" s="88">
        <v>50000</v>
      </c>
      <c r="E933" s="88">
        <v>50000</v>
      </c>
      <c r="F933" s="88">
        <v>50000</v>
      </c>
      <c r="G933" s="88">
        <v>50000</v>
      </c>
      <c r="H933" s="88">
        <v>50000</v>
      </c>
      <c r="I933" s="88">
        <v>0</v>
      </c>
      <c r="J933" s="88">
        <v>0</v>
      </c>
      <c r="K933" s="88">
        <v>550000</v>
      </c>
      <c r="L933" s="88">
        <v>0</v>
      </c>
      <c r="M933" s="88">
        <v>0</v>
      </c>
      <c r="N933" s="88">
        <v>0</v>
      </c>
      <c r="O933" s="89">
        <v>800000</v>
      </c>
    </row>
    <row r="934" spans="1:15" ht="13.35" customHeight="1" thickBot="1" x14ac:dyDescent="0.25">
      <c r="A934" s="288"/>
      <c r="B934" s="288"/>
      <c r="C934" s="214" t="s">
        <v>23</v>
      </c>
      <c r="D934" s="88">
        <v>36935</v>
      </c>
      <c r="E934" s="88">
        <v>42473</v>
      </c>
      <c r="F934" s="88">
        <v>45615</v>
      </c>
      <c r="G934" s="88">
        <v>35615</v>
      </c>
      <c r="H934" s="88">
        <v>63728</v>
      </c>
      <c r="I934" s="88">
        <v>35365</v>
      </c>
      <c r="J934" s="88">
        <v>66314</v>
      </c>
      <c r="K934" s="88">
        <v>35365</v>
      </c>
      <c r="L934" s="88">
        <v>58865</v>
      </c>
      <c r="M934" s="88">
        <v>35365</v>
      </c>
      <c r="N934" s="88">
        <v>35365</v>
      </c>
      <c r="O934" s="89">
        <v>537370</v>
      </c>
    </row>
    <row r="935" spans="1:15" ht="13.35" customHeight="1" thickBot="1" x14ac:dyDescent="0.25">
      <c r="A935" s="288"/>
      <c r="B935" s="288"/>
      <c r="C935" s="214" t="s">
        <v>47</v>
      </c>
      <c r="D935" s="88">
        <v>0</v>
      </c>
      <c r="E935" s="88">
        <v>0</v>
      </c>
      <c r="F935" s="88">
        <v>0</v>
      </c>
      <c r="G935" s="88">
        <v>0</v>
      </c>
      <c r="H935" s="88">
        <v>6000</v>
      </c>
      <c r="I935" s="88">
        <v>0</v>
      </c>
      <c r="J935" s="88">
        <v>0</v>
      </c>
      <c r="K935" s="88">
        <v>0</v>
      </c>
      <c r="L935" s="88">
        <v>0</v>
      </c>
      <c r="M935" s="88">
        <v>0</v>
      </c>
      <c r="N935" s="88">
        <v>0</v>
      </c>
      <c r="O935" s="89">
        <v>6000</v>
      </c>
    </row>
    <row r="936" spans="1:15" ht="14.1" customHeight="1" thickBot="1" x14ac:dyDescent="0.25">
      <c r="A936" s="288"/>
      <c r="B936" s="289"/>
      <c r="C936" s="215" t="s">
        <v>16</v>
      </c>
      <c r="D936" s="89">
        <v>407589.23</v>
      </c>
      <c r="E936" s="89">
        <v>259598.14</v>
      </c>
      <c r="F936" s="89">
        <v>259536.46</v>
      </c>
      <c r="G936" s="89">
        <v>254875.51</v>
      </c>
      <c r="H936" s="89">
        <v>283649.46000000002</v>
      </c>
      <c r="I936" s="89">
        <v>204625.51</v>
      </c>
      <c r="J936" s="89">
        <v>235574.51</v>
      </c>
      <c r="K936" s="89">
        <v>740368.77</v>
      </c>
      <c r="L936" s="89">
        <v>230074.52</v>
      </c>
      <c r="M936" s="89">
        <v>201172.6</v>
      </c>
      <c r="N936" s="89">
        <v>206574.52</v>
      </c>
      <c r="O936" s="89">
        <v>3495811.83</v>
      </c>
    </row>
    <row r="937" spans="1:15" ht="13.35" customHeight="1" thickBot="1" x14ac:dyDescent="0.25">
      <c r="A937" s="288"/>
      <c r="B937" s="287" t="s">
        <v>67</v>
      </c>
      <c r="C937" s="214" t="s">
        <v>21</v>
      </c>
      <c r="D937" s="88">
        <v>28457.67</v>
      </c>
      <c r="E937" s="88">
        <v>28457.67</v>
      </c>
      <c r="F937" s="88">
        <v>55226.84</v>
      </c>
      <c r="G937" s="88">
        <v>31583.09</v>
      </c>
      <c r="H937" s="88">
        <v>30564.29</v>
      </c>
      <c r="I937" s="88">
        <v>31583.09</v>
      </c>
      <c r="J937" s="88">
        <v>31583.09</v>
      </c>
      <c r="K937" s="88">
        <v>28526.67</v>
      </c>
      <c r="L937" s="88">
        <v>31583.09</v>
      </c>
      <c r="M937" s="88">
        <v>30564.29</v>
      </c>
      <c r="N937" s="88">
        <v>31583.09</v>
      </c>
      <c r="O937" s="89">
        <v>390277.17</v>
      </c>
    </row>
    <row r="938" spans="1:15" ht="13.35" customHeight="1" thickBot="1" x14ac:dyDescent="0.25">
      <c r="A938" s="288"/>
      <c r="B938" s="288"/>
      <c r="C938" s="214" t="s">
        <v>23</v>
      </c>
      <c r="D938" s="88">
        <v>6783</v>
      </c>
      <c r="E938" s="88">
        <v>6783</v>
      </c>
      <c r="F938" s="88">
        <v>6783</v>
      </c>
      <c r="G938" s="88">
        <v>6783</v>
      </c>
      <c r="H938" s="88">
        <v>6658</v>
      </c>
      <c r="I938" s="88">
        <v>6658</v>
      </c>
      <c r="J938" s="88">
        <v>66658</v>
      </c>
      <c r="K938" s="88">
        <v>6658</v>
      </c>
      <c r="L938" s="88">
        <v>6658</v>
      </c>
      <c r="M938" s="88">
        <v>6658</v>
      </c>
      <c r="N938" s="88">
        <v>6658</v>
      </c>
      <c r="O938" s="89">
        <v>140396</v>
      </c>
    </row>
    <row r="939" spans="1:15" ht="14.1" customHeight="1" thickBot="1" x14ac:dyDescent="0.25">
      <c r="A939" s="288"/>
      <c r="B939" s="289"/>
      <c r="C939" s="215" t="s">
        <v>16</v>
      </c>
      <c r="D939" s="89">
        <v>35240.67</v>
      </c>
      <c r="E939" s="89">
        <v>35240.67</v>
      </c>
      <c r="F939" s="89">
        <v>62009.84</v>
      </c>
      <c r="G939" s="89">
        <v>38366.089999999997</v>
      </c>
      <c r="H939" s="89">
        <v>37222.29</v>
      </c>
      <c r="I939" s="89">
        <v>38241.089999999997</v>
      </c>
      <c r="J939" s="89">
        <v>98241.09</v>
      </c>
      <c r="K939" s="89">
        <v>35184.67</v>
      </c>
      <c r="L939" s="89">
        <v>38241.089999999997</v>
      </c>
      <c r="M939" s="89">
        <v>37222.29</v>
      </c>
      <c r="N939" s="89">
        <v>38241.089999999997</v>
      </c>
      <c r="O939" s="89">
        <v>530673.17000000004</v>
      </c>
    </row>
    <row r="940" spans="1:15" ht="13.35" customHeight="1" thickBot="1" x14ac:dyDescent="0.25">
      <c r="A940" s="288"/>
      <c r="B940" s="287" t="s">
        <v>78</v>
      </c>
      <c r="C940" s="214" t="s">
        <v>21</v>
      </c>
      <c r="D940" s="88">
        <v>31308.02</v>
      </c>
      <c r="E940" s="88">
        <v>72365.41</v>
      </c>
      <c r="F940" s="88">
        <v>70529.83</v>
      </c>
      <c r="G940" s="88">
        <v>72880.84</v>
      </c>
      <c r="H940" s="88">
        <v>70529.83</v>
      </c>
      <c r="I940" s="88">
        <v>72880.84</v>
      </c>
      <c r="J940" s="88">
        <v>72880.84</v>
      </c>
      <c r="K940" s="88">
        <v>66996.36</v>
      </c>
      <c r="L940" s="88">
        <v>74174.559999999998</v>
      </c>
      <c r="M940" s="88">
        <v>63248.959999999999</v>
      </c>
      <c r="N940" s="88">
        <v>65357.27</v>
      </c>
      <c r="O940" s="89">
        <v>796401.72</v>
      </c>
    </row>
    <row r="941" spans="1:15" ht="13.35" customHeight="1" thickBot="1" x14ac:dyDescent="0.25">
      <c r="A941" s="288"/>
      <c r="B941" s="288"/>
      <c r="C941" s="214" t="s">
        <v>29</v>
      </c>
      <c r="D941" s="88">
        <v>0</v>
      </c>
      <c r="E941" s="88">
        <v>0</v>
      </c>
      <c r="F941" s="88">
        <v>32000</v>
      </c>
      <c r="G941" s="88">
        <v>32000</v>
      </c>
      <c r="H941" s="88">
        <v>32000</v>
      </c>
      <c r="I941" s="88">
        <v>22000</v>
      </c>
      <c r="J941" s="88">
        <v>22000</v>
      </c>
      <c r="K941" s="88">
        <v>22000</v>
      </c>
      <c r="L941" s="88">
        <v>32000</v>
      </c>
      <c r="M941" s="88">
        <v>32000</v>
      </c>
      <c r="N941" s="88">
        <v>22000</v>
      </c>
      <c r="O941" s="89">
        <v>270000</v>
      </c>
    </row>
    <row r="942" spans="1:15" ht="13.35" customHeight="1" thickBot="1" x14ac:dyDescent="0.25">
      <c r="A942" s="288"/>
      <c r="B942" s="288"/>
      <c r="C942" s="214" t="s">
        <v>23</v>
      </c>
      <c r="D942" s="88">
        <v>-571.16999999999996</v>
      </c>
      <c r="E942" s="88">
        <v>-571.16999999999996</v>
      </c>
      <c r="F942" s="88">
        <v>19428.830000000002</v>
      </c>
      <c r="G942" s="88">
        <v>-571.16999999999996</v>
      </c>
      <c r="H942" s="88">
        <v>-821.17</v>
      </c>
      <c r="I942" s="88">
        <v>-821.17</v>
      </c>
      <c r="J942" s="88">
        <v>-821.17</v>
      </c>
      <c r="K942" s="88">
        <v>-821.17</v>
      </c>
      <c r="L942" s="88">
        <v>-821.17</v>
      </c>
      <c r="M942" s="88">
        <v>-821.17</v>
      </c>
      <c r="N942" s="88">
        <v>-821.17</v>
      </c>
      <c r="O942" s="89">
        <v>11145.96</v>
      </c>
    </row>
    <row r="943" spans="1:15" ht="14.1" customHeight="1" thickBot="1" x14ac:dyDescent="0.25">
      <c r="A943" s="288"/>
      <c r="B943" s="289"/>
      <c r="C943" s="215" t="s">
        <v>16</v>
      </c>
      <c r="D943" s="89">
        <v>30736.85</v>
      </c>
      <c r="E943" s="89">
        <v>71794.240000000005</v>
      </c>
      <c r="F943" s="89">
        <v>121958.66</v>
      </c>
      <c r="G943" s="89">
        <v>104309.67</v>
      </c>
      <c r="H943" s="89">
        <v>101708.66</v>
      </c>
      <c r="I943" s="89">
        <v>94059.67</v>
      </c>
      <c r="J943" s="89">
        <v>94059.67</v>
      </c>
      <c r="K943" s="89">
        <v>88175.19</v>
      </c>
      <c r="L943" s="89">
        <v>105353.39</v>
      </c>
      <c r="M943" s="89">
        <v>94427.79</v>
      </c>
      <c r="N943" s="89">
        <v>86536.1</v>
      </c>
      <c r="O943" s="89">
        <v>1077547.68</v>
      </c>
    </row>
    <row r="944" spans="1:15" ht="13.35" customHeight="1" thickBot="1" x14ac:dyDescent="0.25">
      <c r="A944" s="288"/>
      <c r="B944" s="287" t="s">
        <v>79</v>
      </c>
      <c r="C944" s="214" t="s">
        <v>21</v>
      </c>
      <c r="D944" s="88">
        <v>44803.6</v>
      </c>
      <c r="E944" s="88">
        <v>81414.36</v>
      </c>
      <c r="F944" s="88">
        <v>109823.62</v>
      </c>
      <c r="G944" s="88">
        <v>82534.44</v>
      </c>
      <c r="H944" s="88">
        <v>79872.06</v>
      </c>
      <c r="I944" s="88">
        <v>82534.44</v>
      </c>
      <c r="J944" s="88">
        <v>82534.44</v>
      </c>
      <c r="K944" s="88">
        <v>75373.960000000006</v>
      </c>
      <c r="L944" s="88">
        <v>83449.710000000006</v>
      </c>
      <c r="M944" s="88">
        <v>80757.820000000007</v>
      </c>
      <c r="N944" s="88">
        <v>83449.710000000006</v>
      </c>
      <c r="O944" s="89">
        <v>967305.98</v>
      </c>
    </row>
    <row r="945" spans="1:15" ht="13.35" customHeight="1" thickBot="1" x14ac:dyDescent="0.25">
      <c r="A945" s="288"/>
      <c r="B945" s="288"/>
      <c r="C945" s="214" t="s">
        <v>29</v>
      </c>
      <c r="D945" s="88">
        <v>0</v>
      </c>
      <c r="E945" s="88">
        <v>15000</v>
      </c>
      <c r="F945" s="88">
        <v>50000</v>
      </c>
      <c r="G945" s="88">
        <v>50000</v>
      </c>
      <c r="H945" s="88">
        <v>50000</v>
      </c>
      <c r="I945" s="88">
        <v>50000</v>
      </c>
      <c r="J945" s="88">
        <v>10000</v>
      </c>
      <c r="K945" s="88">
        <v>0</v>
      </c>
      <c r="L945" s="88">
        <v>0</v>
      </c>
      <c r="M945" s="88">
        <v>0</v>
      </c>
      <c r="N945" s="88">
        <v>0</v>
      </c>
      <c r="O945" s="89">
        <v>225000</v>
      </c>
    </row>
    <row r="946" spans="1:15" ht="13.35" customHeight="1" thickBot="1" x14ac:dyDescent="0.25">
      <c r="A946" s="288"/>
      <c r="B946" s="288"/>
      <c r="C946" s="214" t="s">
        <v>23</v>
      </c>
      <c r="D946" s="88">
        <v>5257.5</v>
      </c>
      <c r="E946" s="88">
        <v>5257.5</v>
      </c>
      <c r="F946" s="88">
        <v>5257.5</v>
      </c>
      <c r="G946" s="88">
        <v>5257.5</v>
      </c>
      <c r="H946" s="88">
        <v>5257.5</v>
      </c>
      <c r="I946" s="88">
        <v>5257.5</v>
      </c>
      <c r="J946" s="88">
        <v>5257.5</v>
      </c>
      <c r="K946" s="88">
        <v>5257.5</v>
      </c>
      <c r="L946" s="88">
        <v>5257.5</v>
      </c>
      <c r="M946" s="88">
        <v>5257.5</v>
      </c>
      <c r="N946" s="88">
        <v>5257.5</v>
      </c>
      <c r="O946" s="89">
        <v>63090</v>
      </c>
    </row>
    <row r="947" spans="1:15" ht="14.1" customHeight="1" thickBot="1" x14ac:dyDescent="0.25">
      <c r="A947" s="288"/>
      <c r="B947" s="289"/>
      <c r="C947" s="215" t="s">
        <v>16</v>
      </c>
      <c r="D947" s="89">
        <v>50061.1</v>
      </c>
      <c r="E947" s="89">
        <v>101671.86</v>
      </c>
      <c r="F947" s="89">
        <v>165081.12</v>
      </c>
      <c r="G947" s="89">
        <v>137791.94</v>
      </c>
      <c r="H947" s="89">
        <v>135129.56</v>
      </c>
      <c r="I947" s="89">
        <v>137791.94</v>
      </c>
      <c r="J947" s="89">
        <v>97791.94</v>
      </c>
      <c r="K947" s="89">
        <v>80631.460000000006</v>
      </c>
      <c r="L947" s="89">
        <v>88707.21</v>
      </c>
      <c r="M947" s="89">
        <v>86015.32</v>
      </c>
      <c r="N947" s="89">
        <v>88707.21</v>
      </c>
      <c r="O947" s="89">
        <v>1255395.98</v>
      </c>
    </row>
    <row r="948" spans="1:15" ht="13.35" customHeight="1" thickBot="1" x14ac:dyDescent="0.25">
      <c r="A948" s="288"/>
      <c r="B948" s="287" t="s">
        <v>80</v>
      </c>
      <c r="C948" s="214" t="s">
        <v>29</v>
      </c>
      <c r="D948" s="88">
        <v>526908</v>
      </c>
      <c r="E948" s="88">
        <v>97828</v>
      </c>
      <c r="F948" s="88">
        <v>97828</v>
      </c>
      <c r="G948" s="88">
        <v>97828</v>
      </c>
      <c r="H948" s="88">
        <v>97828</v>
      </c>
      <c r="I948" s="88">
        <v>97828</v>
      </c>
      <c r="J948" s="88">
        <v>97828</v>
      </c>
      <c r="K948" s="88">
        <v>97828</v>
      </c>
      <c r="L948" s="88">
        <v>97828</v>
      </c>
      <c r="M948" s="88">
        <v>97828</v>
      </c>
      <c r="N948" s="88">
        <v>97828</v>
      </c>
      <c r="O948" s="89">
        <v>1603016</v>
      </c>
    </row>
    <row r="949" spans="1:15" ht="14.1" customHeight="1" thickBot="1" x14ac:dyDescent="0.25">
      <c r="A949" s="288"/>
      <c r="B949" s="289"/>
      <c r="C949" s="215" t="s">
        <v>16</v>
      </c>
      <c r="D949" s="89">
        <v>526908</v>
      </c>
      <c r="E949" s="89">
        <v>97828</v>
      </c>
      <c r="F949" s="89">
        <v>97828</v>
      </c>
      <c r="G949" s="89">
        <v>97828</v>
      </c>
      <c r="H949" s="89">
        <v>97828</v>
      </c>
      <c r="I949" s="89">
        <v>97828</v>
      </c>
      <c r="J949" s="89">
        <v>97828</v>
      </c>
      <c r="K949" s="89">
        <v>97828</v>
      </c>
      <c r="L949" s="89">
        <v>97828</v>
      </c>
      <c r="M949" s="89">
        <v>97828</v>
      </c>
      <c r="N949" s="89">
        <v>97828</v>
      </c>
      <c r="O949" s="89">
        <v>1603016</v>
      </c>
    </row>
    <row r="950" spans="1:15" ht="13.35" customHeight="1" thickBot="1" x14ac:dyDescent="0.25">
      <c r="A950" s="288"/>
      <c r="B950" s="287" t="s">
        <v>81</v>
      </c>
      <c r="C950" s="214" t="s">
        <v>21</v>
      </c>
      <c r="D950" s="88">
        <v>20463.060000000001</v>
      </c>
      <c r="E950" s="88">
        <v>20463.060000000001</v>
      </c>
      <c r="F950" s="88">
        <v>38343.03</v>
      </c>
      <c r="G950" s="88">
        <v>20974.639999999999</v>
      </c>
      <c r="H950" s="88">
        <v>20298.03</v>
      </c>
      <c r="I950" s="88">
        <v>20974.639999999999</v>
      </c>
      <c r="J950" s="88">
        <v>20974.639999999999</v>
      </c>
      <c r="K950" s="88">
        <v>18944.84</v>
      </c>
      <c r="L950" s="88">
        <v>20974.639999999999</v>
      </c>
      <c r="M950" s="88">
        <v>20298.03</v>
      </c>
      <c r="N950" s="88">
        <v>20974.639999999999</v>
      </c>
      <c r="O950" s="89">
        <v>263981.28000000003</v>
      </c>
    </row>
    <row r="951" spans="1:15" ht="13.35" customHeight="1" thickBot="1" x14ac:dyDescent="0.25">
      <c r="A951" s="288"/>
      <c r="B951" s="288"/>
      <c r="C951" s="214" t="s">
        <v>29</v>
      </c>
      <c r="D951" s="88">
        <v>53545</v>
      </c>
      <c r="E951" s="88">
        <v>154794.54999999999</v>
      </c>
      <c r="F951" s="88">
        <v>167294.54999999999</v>
      </c>
      <c r="G951" s="88">
        <v>167294.54999999999</v>
      </c>
      <c r="H951" s="88">
        <v>162894.54999999999</v>
      </c>
      <c r="I951" s="88">
        <v>25090</v>
      </c>
      <c r="J951" s="88">
        <v>42944.55</v>
      </c>
      <c r="K951" s="88">
        <v>175577.88</v>
      </c>
      <c r="L951" s="88">
        <v>175577.88</v>
      </c>
      <c r="M951" s="88">
        <v>175577.88</v>
      </c>
      <c r="N951" s="88">
        <v>45444.55</v>
      </c>
      <c r="O951" s="89">
        <v>1394580.49</v>
      </c>
    </row>
    <row r="952" spans="1:15" ht="14.1" customHeight="1" thickBot="1" x14ac:dyDescent="0.25">
      <c r="A952" s="288"/>
      <c r="B952" s="289"/>
      <c r="C952" s="215" t="s">
        <v>16</v>
      </c>
      <c r="D952" s="89">
        <v>74008.06</v>
      </c>
      <c r="E952" s="89">
        <v>175257.61</v>
      </c>
      <c r="F952" s="89">
        <v>205637.58</v>
      </c>
      <c r="G952" s="89">
        <v>188269.19</v>
      </c>
      <c r="H952" s="89">
        <v>183192.58</v>
      </c>
      <c r="I952" s="89">
        <v>46064.639999999999</v>
      </c>
      <c r="J952" s="89">
        <v>63919.19</v>
      </c>
      <c r="K952" s="89">
        <v>194522.72</v>
      </c>
      <c r="L952" s="89">
        <v>196552.52</v>
      </c>
      <c r="M952" s="89">
        <v>195875.91</v>
      </c>
      <c r="N952" s="89">
        <v>66419.19</v>
      </c>
      <c r="O952" s="89">
        <v>1658561.77</v>
      </c>
    </row>
    <row r="953" spans="1:15" ht="13.35" customHeight="1" thickBot="1" x14ac:dyDescent="0.25">
      <c r="A953" s="288"/>
      <c r="B953" s="290" t="s">
        <v>46</v>
      </c>
      <c r="C953" s="215" t="s">
        <v>21</v>
      </c>
      <c r="D953" s="89">
        <v>445686.58</v>
      </c>
      <c r="E953" s="89">
        <v>369825.64</v>
      </c>
      <c r="F953" s="89">
        <v>437844.78</v>
      </c>
      <c r="G953" s="89">
        <v>377233.52</v>
      </c>
      <c r="H953" s="89">
        <v>365185.67</v>
      </c>
      <c r="I953" s="89">
        <v>377233.52</v>
      </c>
      <c r="J953" s="89">
        <v>377233.52</v>
      </c>
      <c r="K953" s="89">
        <v>344845.6</v>
      </c>
      <c r="L953" s="89">
        <v>381391.52</v>
      </c>
      <c r="M953" s="89">
        <v>360676.7</v>
      </c>
      <c r="N953" s="89">
        <v>372574.23</v>
      </c>
      <c r="O953" s="89">
        <v>4570407.9800000004</v>
      </c>
    </row>
    <row r="954" spans="1:15" ht="13.35" customHeight="1" thickBot="1" x14ac:dyDescent="0.25">
      <c r="A954" s="288"/>
      <c r="B954" s="288"/>
      <c r="C954" s="215" t="s">
        <v>29</v>
      </c>
      <c r="D954" s="89">
        <v>630453</v>
      </c>
      <c r="E954" s="89">
        <v>317622.55</v>
      </c>
      <c r="F954" s="89">
        <v>397122.55</v>
      </c>
      <c r="G954" s="89">
        <v>397122.55</v>
      </c>
      <c r="H954" s="89">
        <v>392722.55</v>
      </c>
      <c r="I954" s="89">
        <v>194918</v>
      </c>
      <c r="J954" s="89">
        <v>172772.55</v>
      </c>
      <c r="K954" s="89">
        <v>845405.88</v>
      </c>
      <c r="L954" s="89">
        <v>305405.88</v>
      </c>
      <c r="M954" s="89">
        <v>305405.88</v>
      </c>
      <c r="N954" s="89">
        <v>165272.54999999999</v>
      </c>
      <c r="O954" s="89">
        <v>4292596.49</v>
      </c>
    </row>
    <row r="955" spans="1:15" ht="13.35" customHeight="1" thickBot="1" x14ac:dyDescent="0.25">
      <c r="A955" s="288"/>
      <c r="B955" s="288"/>
      <c r="C955" s="215" t="s">
        <v>23</v>
      </c>
      <c r="D955" s="89">
        <v>48404.33</v>
      </c>
      <c r="E955" s="89">
        <v>53942.33</v>
      </c>
      <c r="F955" s="89">
        <v>77084.33</v>
      </c>
      <c r="G955" s="89">
        <v>47084.33</v>
      </c>
      <c r="H955" s="89">
        <v>74822.33</v>
      </c>
      <c r="I955" s="89">
        <v>46459.33</v>
      </c>
      <c r="J955" s="89">
        <v>137408.32999999999</v>
      </c>
      <c r="K955" s="89">
        <v>46459.33</v>
      </c>
      <c r="L955" s="89">
        <v>69959.33</v>
      </c>
      <c r="M955" s="89">
        <v>46459.33</v>
      </c>
      <c r="N955" s="89">
        <v>46459.33</v>
      </c>
      <c r="O955" s="89">
        <v>752001.96</v>
      </c>
    </row>
    <row r="956" spans="1:15" ht="13.35" customHeight="1" thickBot="1" x14ac:dyDescent="0.25">
      <c r="A956" s="288"/>
      <c r="B956" s="288"/>
      <c r="C956" s="215" t="s">
        <v>47</v>
      </c>
      <c r="D956" s="89">
        <v>0</v>
      </c>
      <c r="E956" s="89">
        <v>0</v>
      </c>
      <c r="F956" s="89">
        <v>0</v>
      </c>
      <c r="G956" s="89">
        <v>0</v>
      </c>
      <c r="H956" s="89">
        <v>6000</v>
      </c>
      <c r="I956" s="89">
        <v>0</v>
      </c>
      <c r="J956" s="89">
        <v>0</v>
      </c>
      <c r="K956" s="89">
        <v>0</v>
      </c>
      <c r="L956" s="89">
        <v>0</v>
      </c>
      <c r="M956" s="89">
        <v>0</v>
      </c>
      <c r="N956" s="89">
        <v>0</v>
      </c>
      <c r="O956" s="89">
        <v>6000</v>
      </c>
    </row>
    <row r="957" spans="1:15" ht="14.1" customHeight="1" thickBot="1" x14ac:dyDescent="0.25">
      <c r="A957" s="289"/>
      <c r="B957" s="289"/>
      <c r="C957" s="215" t="s">
        <v>16</v>
      </c>
      <c r="D957" s="89">
        <v>1124543.9099999999</v>
      </c>
      <c r="E957" s="89">
        <v>741390.52</v>
      </c>
      <c r="F957" s="89">
        <v>912051.66</v>
      </c>
      <c r="G957" s="89">
        <v>821440.4</v>
      </c>
      <c r="H957" s="89">
        <v>838730.55</v>
      </c>
      <c r="I957" s="89">
        <v>618610.85</v>
      </c>
      <c r="J957" s="89">
        <v>687414.4</v>
      </c>
      <c r="K957" s="89">
        <v>1236710.81</v>
      </c>
      <c r="L957" s="89">
        <v>756756.73</v>
      </c>
      <c r="M957" s="89">
        <v>712541.91</v>
      </c>
      <c r="N957" s="89">
        <v>584306.11</v>
      </c>
      <c r="O957" s="89">
        <v>9621006.4299999997</v>
      </c>
    </row>
    <row r="958" spans="1:15" ht="13.5" thickBot="1" x14ac:dyDescent="0.25">
      <c r="A958" s="287" t="s">
        <v>43</v>
      </c>
      <c r="B958" s="287" t="s">
        <v>17</v>
      </c>
      <c r="C958" s="214" t="s">
        <v>21</v>
      </c>
      <c r="D958" s="88">
        <v>1163751.79</v>
      </c>
      <c r="E958" s="88">
        <v>1205052.53</v>
      </c>
      <c r="F958" s="88">
        <v>1201863.6299999999</v>
      </c>
      <c r="G958" s="88">
        <v>944765.86</v>
      </c>
      <c r="H958" s="88">
        <v>867560.16</v>
      </c>
      <c r="I958" s="88">
        <v>777808.55</v>
      </c>
      <c r="J958" s="88">
        <v>853528.05</v>
      </c>
      <c r="K958" s="88">
        <v>664132.31000000006</v>
      </c>
      <c r="L958" s="88">
        <v>871749.69</v>
      </c>
      <c r="M958" s="88">
        <v>959368.68</v>
      </c>
      <c r="N958" s="88">
        <v>844414.11</v>
      </c>
      <c r="O958" s="89">
        <v>11288539.310000001</v>
      </c>
    </row>
    <row r="959" spans="1:15" ht="13.35" customHeight="1" thickBot="1" x14ac:dyDescent="0.25">
      <c r="A959" s="288"/>
      <c r="B959" s="288"/>
      <c r="C959" s="214" t="s">
        <v>31</v>
      </c>
      <c r="D959" s="88">
        <v>0</v>
      </c>
      <c r="E959" s="88">
        <v>0</v>
      </c>
      <c r="F959" s="88">
        <v>2000000</v>
      </c>
      <c r="G959" s="88">
        <v>0</v>
      </c>
      <c r="H959" s="88">
        <v>0</v>
      </c>
      <c r="I959" s="88">
        <v>0</v>
      </c>
      <c r="J959" s="88">
        <v>0</v>
      </c>
      <c r="K959" s="88">
        <v>0</v>
      </c>
      <c r="L959" s="88">
        <v>0</v>
      </c>
      <c r="M959" s="88">
        <v>0</v>
      </c>
      <c r="N959" s="88">
        <v>0</v>
      </c>
      <c r="O959" s="89">
        <v>2000000</v>
      </c>
    </row>
    <row r="960" spans="1:15" ht="13.35" customHeight="1" thickBot="1" x14ac:dyDescent="0.25">
      <c r="A960" s="288"/>
      <c r="B960" s="288"/>
      <c r="C960" s="214" t="s">
        <v>22</v>
      </c>
      <c r="D960" s="88">
        <v>702274.92</v>
      </c>
      <c r="E960" s="88">
        <v>683992.33</v>
      </c>
      <c r="F960" s="88">
        <v>739769.62</v>
      </c>
      <c r="G960" s="88">
        <v>700166.42</v>
      </c>
      <c r="H960" s="88">
        <v>517831.22</v>
      </c>
      <c r="I960" s="88">
        <v>513406.8</v>
      </c>
      <c r="J960" s="88">
        <v>513230.89</v>
      </c>
      <c r="K960" s="88">
        <v>497036.87</v>
      </c>
      <c r="L960" s="88">
        <v>544204.74</v>
      </c>
      <c r="M960" s="88">
        <v>518397.84</v>
      </c>
      <c r="N960" s="88">
        <v>510242.96</v>
      </c>
      <c r="O960" s="89">
        <v>8382807.3899999997</v>
      </c>
    </row>
    <row r="961" spans="1:15" ht="13.35" customHeight="1" thickBot="1" x14ac:dyDescent="0.25">
      <c r="A961" s="288"/>
      <c r="B961" s="288"/>
      <c r="C961" s="214" t="s">
        <v>29</v>
      </c>
      <c r="D961" s="88">
        <v>0</v>
      </c>
      <c r="E961" s="88">
        <v>0</v>
      </c>
      <c r="F961" s="88">
        <v>0</v>
      </c>
      <c r="G961" s="88">
        <v>0</v>
      </c>
      <c r="H961" s="88">
        <v>0</v>
      </c>
      <c r="I961" s="88">
        <v>150000</v>
      </c>
      <c r="J961" s="88">
        <v>150000</v>
      </c>
      <c r="K961" s="88">
        <v>7000</v>
      </c>
      <c r="L961" s="88">
        <v>7000</v>
      </c>
      <c r="M961" s="88">
        <v>2000</v>
      </c>
      <c r="N961" s="88">
        <v>290000</v>
      </c>
      <c r="O961" s="89">
        <v>610000</v>
      </c>
    </row>
    <row r="962" spans="1:15" ht="13.35" customHeight="1" thickBot="1" x14ac:dyDescent="0.25">
      <c r="A962" s="288"/>
      <c r="B962" s="288"/>
      <c r="C962" s="214" t="s">
        <v>23</v>
      </c>
      <c r="D962" s="88">
        <v>4920</v>
      </c>
      <c r="E962" s="88">
        <v>4920</v>
      </c>
      <c r="F962" s="88">
        <v>4920</v>
      </c>
      <c r="G962" s="88">
        <v>4920</v>
      </c>
      <c r="H962" s="88">
        <v>4920</v>
      </c>
      <c r="I962" s="88">
        <v>4920</v>
      </c>
      <c r="J962" s="88">
        <v>4920</v>
      </c>
      <c r="K962" s="88">
        <v>324920</v>
      </c>
      <c r="L962" s="88">
        <v>4920</v>
      </c>
      <c r="M962" s="88">
        <v>4920</v>
      </c>
      <c r="N962" s="88">
        <v>4920</v>
      </c>
      <c r="O962" s="89">
        <v>379040</v>
      </c>
    </row>
    <row r="963" spans="1:15" ht="14.1" customHeight="1" thickBot="1" x14ac:dyDescent="0.25">
      <c r="A963" s="288"/>
      <c r="B963" s="289"/>
      <c r="C963" s="215" t="s">
        <v>16</v>
      </c>
      <c r="D963" s="89">
        <v>1870946.71</v>
      </c>
      <c r="E963" s="89">
        <v>1893964.86</v>
      </c>
      <c r="F963" s="89">
        <v>3946553.25</v>
      </c>
      <c r="G963" s="89">
        <v>1649852.28</v>
      </c>
      <c r="H963" s="89">
        <v>1390311.38</v>
      </c>
      <c r="I963" s="89">
        <v>1446135.35</v>
      </c>
      <c r="J963" s="89">
        <v>1521678.94</v>
      </c>
      <c r="K963" s="89">
        <v>1493089.18</v>
      </c>
      <c r="L963" s="89">
        <v>1427874.43</v>
      </c>
      <c r="M963" s="89">
        <v>1484686.52</v>
      </c>
      <c r="N963" s="89">
        <v>1649577.07</v>
      </c>
      <c r="O963" s="89">
        <v>22660386.699999999</v>
      </c>
    </row>
    <row r="964" spans="1:15" ht="13.35" customHeight="1" thickBot="1" x14ac:dyDescent="0.25">
      <c r="A964" s="288"/>
      <c r="B964" s="287" t="s">
        <v>67</v>
      </c>
      <c r="C964" s="214" t="s">
        <v>23</v>
      </c>
      <c r="D964" s="88">
        <v>62932.75</v>
      </c>
      <c r="E964" s="88">
        <v>62932.75</v>
      </c>
      <c r="F964" s="88">
        <v>95681.34</v>
      </c>
      <c r="G964" s="88">
        <v>64279.41</v>
      </c>
      <c r="H964" s="88">
        <v>62498.35</v>
      </c>
      <c r="I964" s="88">
        <v>64279.41</v>
      </c>
      <c r="J964" s="88">
        <v>64279.41</v>
      </c>
      <c r="K964" s="88">
        <v>58936.26</v>
      </c>
      <c r="L964" s="88">
        <v>64279.41</v>
      </c>
      <c r="M964" s="88">
        <v>62498.35</v>
      </c>
      <c r="N964" s="88">
        <v>64279.41</v>
      </c>
      <c r="O964" s="89">
        <v>789375.2</v>
      </c>
    </row>
    <row r="965" spans="1:15" ht="14.1" customHeight="1" thickBot="1" x14ac:dyDescent="0.25">
      <c r="A965" s="288"/>
      <c r="B965" s="289"/>
      <c r="C965" s="215" t="s">
        <v>16</v>
      </c>
      <c r="D965" s="89">
        <v>62932.75</v>
      </c>
      <c r="E965" s="89">
        <v>62932.75</v>
      </c>
      <c r="F965" s="89">
        <v>95681.34</v>
      </c>
      <c r="G965" s="89">
        <v>64279.41</v>
      </c>
      <c r="H965" s="89">
        <v>62498.35</v>
      </c>
      <c r="I965" s="89">
        <v>64279.41</v>
      </c>
      <c r="J965" s="89">
        <v>64279.41</v>
      </c>
      <c r="K965" s="89">
        <v>58936.26</v>
      </c>
      <c r="L965" s="89">
        <v>64279.41</v>
      </c>
      <c r="M965" s="89">
        <v>62498.35</v>
      </c>
      <c r="N965" s="89">
        <v>64279.41</v>
      </c>
      <c r="O965" s="89">
        <v>789375.2</v>
      </c>
    </row>
    <row r="966" spans="1:15" ht="13.35" customHeight="1" thickBot="1" x14ac:dyDescent="0.25">
      <c r="A966" s="288"/>
      <c r="B966" s="287" t="s">
        <v>68</v>
      </c>
      <c r="C966" s="214" t="s">
        <v>22</v>
      </c>
      <c r="D966" s="88">
        <v>2429296.7799999998</v>
      </c>
      <c r="E966" s="88">
        <v>2552180.83</v>
      </c>
      <c r="F966" s="88">
        <v>2543279.36</v>
      </c>
      <c r="G966" s="88">
        <v>2555466.6800000002</v>
      </c>
      <c r="H966" s="88">
        <v>2500779.36</v>
      </c>
      <c r="I966" s="88">
        <v>2575466.6800000002</v>
      </c>
      <c r="J966" s="88">
        <v>2605466.6800000002</v>
      </c>
      <c r="K966" s="88">
        <v>2386393.77</v>
      </c>
      <c r="L966" s="88">
        <v>2689043.86</v>
      </c>
      <c r="M966" s="88">
        <v>2534160.4900000002</v>
      </c>
      <c r="N966" s="88">
        <v>2608043.86</v>
      </c>
      <c r="O966" s="89">
        <v>30533738.84</v>
      </c>
    </row>
    <row r="967" spans="1:15" ht="13.35" customHeight="1" thickBot="1" x14ac:dyDescent="0.25">
      <c r="A967" s="288"/>
      <c r="B967" s="288"/>
      <c r="C967" s="214" t="s">
        <v>23</v>
      </c>
      <c r="D967" s="88">
        <v>30008.33</v>
      </c>
      <c r="E967" s="88">
        <v>30008.33</v>
      </c>
      <c r="F967" s="88">
        <v>30258.33</v>
      </c>
      <c r="G967" s="88">
        <v>30008.33</v>
      </c>
      <c r="H967" s="88">
        <v>30008.33</v>
      </c>
      <c r="I967" s="88">
        <v>30258.33</v>
      </c>
      <c r="J967" s="88">
        <v>30008.33</v>
      </c>
      <c r="K967" s="88">
        <v>30008.33</v>
      </c>
      <c r="L967" s="88">
        <v>30258.33</v>
      </c>
      <c r="M967" s="88">
        <v>30008.33</v>
      </c>
      <c r="N967" s="88">
        <v>30008.33</v>
      </c>
      <c r="O967" s="89">
        <v>361099.96</v>
      </c>
    </row>
    <row r="968" spans="1:15" ht="13.35" customHeight="1" thickBot="1" x14ac:dyDescent="0.25">
      <c r="A968" s="288"/>
      <c r="B968" s="288"/>
      <c r="C968" s="214" t="s">
        <v>47</v>
      </c>
      <c r="D968" s="88">
        <v>0</v>
      </c>
      <c r="E968" s="88">
        <v>56000</v>
      </c>
      <c r="F968" s="88">
        <v>0</v>
      </c>
      <c r="G968" s="88">
        <v>0</v>
      </c>
      <c r="H968" s="88">
        <v>25000</v>
      </c>
      <c r="I968" s="88">
        <v>0</v>
      </c>
      <c r="J968" s="88">
        <v>0</v>
      </c>
      <c r="K968" s="88">
        <v>0</v>
      </c>
      <c r="L968" s="88">
        <v>0</v>
      </c>
      <c r="M968" s="88">
        <v>0</v>
      </c>
      <c r="N968" s="88">
        <v>11000</v>
      </c>
      <c r="O968" s="89">
        <v>98000</v>
      </c>
    </row>
    <row r="969" spans="1:15" ht="14.1" customHeight="1" thickBot="1" x14ac:dyDescent="0.25">
      <c r="A969" s="288"/>
      <c r="B969" s="289"/>
      <c r="C969" s="215" t="s">
        <v>16</v>
      </c>
      <c r="D969" s="89">
        <v>2459305.11</v>
      </c>
      <c r="E969" s="89">
        <v>2638189.16</v>
      </c>
      <c r="F969" s="89">
        <v>2573537.69</v>
      </c>
      <c r="G969" s="89">
        <v>2585475.0099999998</v>
      </c>
      <c r="H969" s="89">
        <v>2555787.69</v>
      </c>
      <c r="I969" s="89">
        <v>2605725.0099999998</v>
      </c>
      <c r="J969" s="89">
        <v>2635475.0099999998</v>
      </c>
      <c r="K969" s="89">
        <v>2416402.1</v>
      </c>
      <c r="L969" s="89">
        <v>2719302.19</v>
      </c>
      <c r="M969" s="89">
        <v>2564168.8199999998</v>
      </c>
      <c r="N969" s="89">
        <v>2649052.19</v>
      </c>
      <c r="O969" s="89">
        <v>30992838.800000001</v>
      </c>
    </row>
    <row r="970" spans="1:15" ht="13.35" customHeight="1" thickBot="1" x14ac:dyDescent="0.25">
      <c r="A970" s="288"/>
      <c r="B970" s="287" t="s">
        <v>69</v>
      </c>
      <c r="C970" s="214" t="s">
        <v>21</v>
      </c>
      <c r="D970" s="88">
        <v>3664147.5</v>
      </c>
      <c r="E970" s="88">
        <v>3902636.38</v>
      </c>
      <c r="F970" s="88">
        <v>2823114.6</v>
      </c>
      <c r="G970" s="88">
        <v>2430305.06</v>
      </c>
      <c r="H970" s="88">
        <v>2282143.81</v>
      </c>
      <c r="I970" s="88">
        <v>3743215.29</v>
      </c>
      <c r="J970" s="88">
        <v>3842126.86</v>
      </c>
      <c r="K970" s="88">
        <v>4112540.46</v>
      </c>
      <c r="L970" s="88">
        <v>4570254.9000000004</v>
      </c>
      <c r="M970" s="88">
        <v>4408179.17</v>
      </c>
      <c r="N970" s="88">
        <v>4525259.28</v>
      </c>
      <c r="O970" s="89">
        <v>44218722.460000001</v>
      </c>
    </row>
    <row r="971" spans="1:15" ht="13.35" customHeight="1" thickBot="1" x14ac:dyDescent="0.25">
      <c r="A971" s="288"/>
      <c r="B971" s="288"/>
      <c r="C971" s="214" t="s">
        <v>31</v>
      </c>
      <c r="D971" s="88">
        <v>775958.73</v>
      </c>
      <c r="E971" s="88">
        <v>773964.63</v>
      </c>
      <c r="F971" s="88">
        <v>6182094.2000000002</v>
      </c>
      <c r="G971" s="88">
        <v>8644420.9199999999</v>
      </c>
      <c r="H971" s="88">
        <v>8539649.3200000003</v>
      </c>
      <c r="I971" s="88">
        <v>1057461.83</v>
      </c>
      <c r="J971" s="88">
        <v>0</v>
      </c>
      <c r="K971" s="88">
        <v>0</v>
      </c>
      <c r="L971" s="88">
        <v>0</v>
      </c>
      <c r="M971" s="88">
        <v>0</v>
      </c>
      <c r="N971" s="88">
        <v>186344.09</v>
      </c>
      <c r="O971" s="89">
        <v>27620462.18</v>
      </c>
    </row>
    <row r="972" spans="1:15" ht="13.35" customHeight="1" thickBot="1" x14ac:dyDescent="0.25">
      <c r="A972" s="288"/>
      <c r="B972" s="288"/>
      <c r="C972" s="214" t="s">
        <v>29</v>
      </c>
      <c r="D972" s="88">
        <v>710000</v>
      </c>
      <c r="E972" s="88">
        <v>155000</v>
      </c>
      <c r="F972" s="88">
        <v>606000</v>
      </c>
      <c r="G972" s="88">
        <v>930000</v>
      </c>
      <c r="H972" s="88">
        <v>530000</v>
      </c>
      <c r="I972" s="88">
        <v>1251000</v>
      </c>
      <c r="J972" s="88">
        <v>1441000</v>
      </c>
      <c r="K972" s="88">
        <v>1301000</v>
      </c>
      <c r="L972" s="88">
        <v>654000</v>
      </c>
      <c r="M972" s="88">
        <v>561000</v>
      </c>
      <c r="N972" s="88">
        <v>771000</v>
      </c>
      <c r="O972" s="89">
        <v>14734000</v>
      </c>
    </row>
    <row r="973" spans="1:15" ht="13.35" customHeight="1" thickBot="1" x14ac:dyDescent="0.25">
      <c r="A973" s="288"/>
      <c r="B973" s="288"/>
      <c r="C973" s="214" t="s">
        <v>23</v>
      </c>
      <c r="D973" s="88">
        <v>87995.76</v>
      </c>
      <c r="E973" s="88">
        <v>87995.76</v>
      </c>
      <c r="F973" s="88">
        <v>104299.04</v>
      </c>
      <c r="G973" s="88">
        <v>90452.05</v>
      </c>
      <c r="H973" s="88">
        <v>89523.11</v>
      </c>
      <c r="I973" s="88">
        <v>104902.5</v>
      </c>
      <c r="J973" s="88">
        <v>96777.5</v>
      </c>
      <c r="K973" s="88">
        <v>86641.65</v>
      </c>
      <c r="L973" s="88">
        <v>111926.15</v>
      </c>
      <c r="M973" s="88">
        <v>89523.11</v>
      </c>
      <c r="N973" s="88">
        <v>95150.22</v>
      </c>
      <c r="O973" s="89">
        <v>1154509.54</v>
      </c>
    </row>
    <row r="974" spans="1:15" ht="13.35" customHeight="1" thickBot="1" x14ac:dyDescent="0.25">
      <c r="A974" s="288"/>
      <c r="B974" s="288"/>
      <c r="C974" s="214" t="s">
        <v>47</v>
      </c>
      <c r="D974" s="88">
        <v>0</v>
      </c>
      <c r="E974" s="88">
        <v>0</v>
      </c>
      <c r="F974" s="88">
        <v>2810</v>
      </c>
      <c r="G974" s="88">
        <v>0</v>
      </c>
      <c r="H974" s="88">
        <v>0</v>
      </c>
      <c r="I974" s="88">
        <v>0</v>
      </c>
      <c r="J974" s="88">
        <v>0</v>
      </c>
      <c r="K974" s="88">
        <v>3000</v>
      </c>
      <c r="L974" s="88">
        <v>0</v>
      </c>
      <c r="M974" s="88">
        <v>0</v>
      </c>
      <c r="N974" s="88">
        <v>0</v>
      </c>
      <c r="O974" s="89">
        <v>5810</v>
      </c>
    </row>
    <row r="975" spans="1:15" ht="14.1" customHeight="1" thickBot="1" x14ac:dyDescent="0.25">
      <c r="A975" s="288"/>
      <c r="B975" s="289"/>
      <c r="C975" s="215" t="s">
        <v>16</v>
      </c>
      <c r="D975" s="89">
        <v>5238101.99</v>
      </c>
      <c r="E975" s="89">
        <v>4919596.7699999996</v>
      </c>
      <c r="F975" s="89">
        <v>9718317.8399999999</v>
      </c>
      <c r="G975" s="89">
        <v>12095178.029999999</v>
      </c>
      <c r="H975" s="89">
        <v>11441316.24</v>
      </c>
      <c r="I975" s="89">
        <v>6156579.6200000001</v>
      </c>
      <c r="J975" s="89">
        <v>5379904.3600000003</v>
      </c>
      <c r="K975" s="89">
        <v>5503182.1100000003</v>
      </c>
      <c r="L975" s="89">
        <v>5336181.05</v>
      </c>
      <c r="M975" s="89">
        <v>5058702.28</v>
      </c>
      <c r="N975" s="89">
        <v>5577753.5899999999</v>
      </c>
      <c r="O975" s="89">
        <v>87733504.180000007</v>
      </c>
    </row>
    <row r="976" spans="1:15" ht="13.35" customHeight="1" thickBot="1" x14ac:dyDescent="0.25">
      <c r="A976" s="288"/>
      <c r="B976" s="287" t="s">
        <v>70</v>
      </c>
      <c r="C976" s="214" t="s">
        <v>23</v>
      </c>
      <c r="D976" s="88">
        <v>105702.9</v>
      </c>
      <c r="E976" s="88">
        <v>98213.08</v>
      </c>
      <c r="F976" s="88">
        <v>97726.39</v>
      </c>
      <c r="G976" s="88">
        <v>99003.87</v>
      </c>
      <c r="H976" s="88">
        <v>97726.39</v>
      </c>
      <c r="I976" s="88">
        <v>141003.87</v>
      </c>
      <c r="J976" s="88">
        <v>99003.87</v>
      </c>
      <c r="K976" s="88">
        <v>95333.54</v>
      </c>
      <c r="L976" s="88">
        <v>99183.360000000001</v>
      </c>
      <c r="M976" s="88">
        <v>97900.08</v>
      </c>
      <c r="N976" s="88">
        <v>99183.360000000001</v>
      </c>
      <c r="O976" s="89">
        <v>1227880.79</v>
      </c>
    </row>
    <row r="977" spans="1:15" ht="14.1" customHeight="1" thickBot="1" x14ac:dyDescent="0.25">
      <c r="A977" s="288"/>
      <c r="B977" s="289"/>
      <c r="C977" s="215" t="s">
        <v>16</v>
      </c>
      <c r="D977" s="89">
        <v>105702.9</v>
      </c>
      <c r="E977" s="89">
        <v>98213.08</v>
      </c>
      <c r="F977" s="89">
        <v>97726.39</v>
      </c>
      <c r="G977" s="89">
        <v>99003.87</v>
      </c>
      <c r="H977" s="89">
        <v>97726.39</v>
      </c>
      <c r="I977" s="89">
        <v>141003.87</v>
      </c>
      <c r="J977" s="89">
        <v>99003.87</v>
      </c>
      <c r="K977" s="89">
        <v>95333.54</v>
      </c>
      <c r="L977" s="89">
        <v>99183.360000000001</v>
      </c>
      <c r="M977" s="89">
        <v>97900.08</v>
      </c>
      <c r="N977" s="89">
        <v>99183.360000000001</v>
      </c>
      <c r="O977" s="89">
        <v>1227880.79</v>
      </c>
    </row>
    <row r="978" spans="1:15" ht="13.35" customHeight="1" thickBot="1" x14ac:dyDescent="0.25">
      <c r="A978" s="288"/>
      <c r="B978" s="290" t="s">
        <v>43</v>
      </c>
      <c r="C978" s="215" t="s">
        <v>21</v>
      </c>
      <c r="D978" s="89">
        <v>4827899.29</v>
      </c>
      <c r="E978" s="89">
        <v>5107688.91</v>
      </c>
      <c r="F978" s="89">
        <v>4024978.23</v>
      </c>
      <c r="G978" s="89">
        <v>3375070.92</v>
      </c>
      <c r="H978" s="89">
        <v>3149703.97</v>
      </c>
      <c r="I978" s="89">
        <v>4521023.84</v>
      </c>
      <c r="J978" s="89">
        <v>4695654.91</v>
      </c>
      <c r="K978" s="89">
        <v>4776672.7699999996</v>
      </c>
      <c r="L978" s="89">
        <v>5442004.5899999999</v>
      </c>
      <c r="M978" s="89">
        <v>5367547.8499999996</v>
      </c>
      <c r="N978" s="89">
        <v>5369673.3899999997</v>
      </c>
      <c r="O978" s="89">
        <v>55507261.770000003</v>
      </c>
    </row>
    <row r="979" spans="1:15" ht="13.35" customHeight="1" thickBot="1" x14ac:dyDescent="0.25">
      <c r="A979" s="288"/>
      <c r="B979" s="288"/>
      <c r="C979" s="215" t="s">
        <v>31</v>
      </c>
      <c r="D979" s="89">
        <v>775958.73</v>
      </c>
      <c r="E979" s="89">
        <v>773964.63</v>
      </c>
      <c r="F979" s="89">
        <v>8182094.2000000002</v>
      </c>
      <c r="G979" s="89">
        <v>8644420.9199999999</v>
      </c>
      <c r="H979" s="89">
        <v>8539649.3200000003</v>
      </c>
      <c r="I979" s="89">
        <v>1057461.83</v>
      </c>
      <c r="J979" s="89">
        <v>0</v>
      </c>
      <c r="K979" s="89">
        <v>0</v>
      </c>
      <c r="L979" s="89">
        <v>0</v>
      </c>
      <c r="M979" s="89">
        <v>0</v>
      </c>
      <c r="N979" s="89">
        <v>186344.09</v>
      </c>
      <c r="O979" s="89">
        <v>29620462.18</v>
      </c>
    </row>
    <row r="980" spans="1:15" ht="13.35" customHeight="1" thickBot="1" x14ac:dyDescent="0.25">
      <c r="A980" s="288"/>
      <c r="B980" s="288"/>
      <c r="C980" s="215" t="s">
        <v>22</v>
      </c>
      <c r="D980" s="89">
        <v>3131571.7</v>
      </c>
      <c r="E980" s="89">
        <v>3236173.16</v>
      </c>
      <c r="F980" s="89">
        <v>3283048.98</v>
      </c>
      <c r="G980" s="89">
        <v>3255633.1</v>
      </c>
      <c r="H980" s="89">
        <v>3018610.58</v>
      </c>
      <c r="I980" s="89">
        <v>3088873.48</v>
      </c>
      <c r="J980" s="89">
        <v>3118697.57</v>
      </c>
      <c r="K980" s="89">
        <v>2883430.64</v>
      </c>
      <c r="L980" s="89">
        <v>3233248.6</v>
      </c>
      <c r="M980" s="89">
        <v>3052558.33</v>
      </c>
      <c r="N980" s="89">
        <v>3118286.82</v>
      </c>
      <c r="O980" s="89">
        <v>38916546.229999997</v>
      </c>
    </row>
    <row r="981" spans="1:15" ht="13.35" customHeight="1" thickBot="1" x14ac:dyDescent="0.25">
      <c r="A981" s="288"/>
      <c r="B981" s="288"/>
      <c r="C981" s="215" t="s">
        <v>29</v>
      </c>
      <c r="D981" s="89">
        <v>710000</v>
      </c>
      <c r="E981" s="89">
        <v>155000</v>
      </c>
      <c r="F981" s="89">
        <v>606000</v>
      </c>
      <c r="G981" s="89">
        <v>930000</v>
      </c>
      <c r="H981" s="89">
        <v>530000</v>
      </c>
      <c r="I981" s="89">
        <v>1401000</v>
      </c>
      <c r="J981" s="89">
        <v>1591000</v>
      </c>
      <c r="K981" s="89">
        <v>1308000</v>
      </c>
      <c r="L981" s="89">
        <v>661000</v>
      </c>
      <c r="M981" s="89">
        <v>563000</v>
      </c>
      <c r="N981" s="89">
        <v>1061000</v>
      </c>
      <c r="O981" s="89">
        <v>15344000</v>
      </c>
    </row>
    <row r="982" spans="1:15" ht="13.35" customHeight="1" thickBot="1" x14ac:dyDescent="0.25">
      <c r="A982" s="288"/>
      <c r="B982" s="288"/>
      <c r="C982" s="215" t="s">
        <v>23</v>
      </c>
      <c r="D982" s="89">
        <v>291559.74</v>
      </c>
      <c r="E982" s="89">
        <v>284069.92</v>
      </c>
      <c r="F982" s="89">
        <v>332885.09999999998</v>
      </c>
      <c r="G982" s="89">
        <v>288663.65999999997</v>
      </c>
      <c r="H982" s="89">
        <v>284676.18</v>
      </c>
      <c r="I982" s="89">
        <v>345364.11</v>
      </c>
      <c r="J982" s="89">
        <v>294989.11</v>
      </c>
      <c r="K982" s="89">
        <v>595839.78</v>
      </c>
      <c r="L982" s="89">
        <v>310567.25</v>
      </c>
      <c r="M982" s="89">
        <v>284849.87</v>
      </c>
      <c r="N982" s="89">
        <v>293541.32</v>
      </c>
      <c r="O982" s="89">
        <v>3911905.49</v>
      </c>
    </row>
    <row r="983" spans="1:15" ht="13.35" customHeight="1" thickBot="1" x14ac:dyDescent="0.25">
      <c r="A983" s="288"/>
      <c r="B983" s="288"/>
      <c r="C983" s="215" t="s">
        <v>47</v>
      </c>
      <c r="D983" s="89">
        <v>0</v>
      </c>
      <c r="E983" s="89">
        <v>56000</v>
      </c>
      <c r="F983" s="89">
        <v>2810</v>
      </c>
      <c r="G983" s="89">
        <v>0</v>
      </c>
      <c r="H983" s="89">
        <v>25000</v>
      </c>
      <c r="I983" s="89">
        <v>0</v>
      </c>
      <c r="J983" s="89">
        <v>0</v>
      </c>
      <c r="K983" s="89">
        <v>3000</v>
      </c>
      <c r="L983" s="89">
        <v>0</v>
      </c>
      <c r="M983" s="89">
        <v>0</v>
      </c>
      <c r="N983" s="89">
        <v>11000</v>
      </c>
      <c r="O983" s="89">
        <v>103810</v>
      </c>
    </row>
    <row r="984" spans="1:15" ht="14.1" customHeight="1" thickBot="1" x14ac:dyDescent="0.25">
      <c r="A984" s="289"/>
      <c r="B984" s="289"/>
      <c r="C984" s="215" t="s">
        <v>16</v>
      </c>
      <c r="D984" s="89">
        <v>9736989.4600000009</v>
      </c>
      <c r="E984" s="89">
        <v>9612896.6199999992</v>
      </c>
      <c r="F984" s="89">
        <v>16431816.51</v>
      </c>
      <c r="G984" s="89">
        <v>16493788.6</v>
      </c>
      <c r="H984" s="89">
        <v>15547640.050000001</v>
      </c>
      <c r="I984" s="89">
        <v>10413723.26</v>
      </c>
      <c r="J984" s="89">
        <v>9700341.5899999999</v>
      </c>
      <c r="K984" s="89">
        <v>9566943.1899999995</v>
      </c>
      <c r="L984" s="89">
        <v>9646820.4399999995</v>
      </c>
      <c r="M984" s="89">
        <v>9267956.0500000007</v>
      </c>
      <c r="N984" s="89">
        <v>10039845.619999999</v>
      </c>
      <c r="O984" s="89">
        <v>143403985.66999999</v>
      </c>
    </row>
    <row r="985" spans="1:15" ht="13.5" thickBot="1" x14ac:dyDescent="0.25">
      <c r="A985" s="287" t="s">
        <v>30</v>
      </c>
      <c r="B985" s="287" t="s">
        <v>71</v>
      </c>
      <c r="C985" s="214" t="s">
        <v>21</v>
      </c>
      <c r="D985" s="88">
        <v>263236.75</v>
      </c>
      <c r="E985" s="88">
        <v>302636.75</v>
      </c>
      <c r="F985" s="88">
        <v>284786.75</v>
      </c>
      <c r="G985" s="88">
        <v>307636.75</v>
      </c>
      <c r="H985" s="88">
        <v>231636.75</v>
      </c>
      <c r="I985" s="88">
        <v>261986.75</v>
      </c>
      <c r="J985" s="88">
        <v>207186.75</v>
      </c>
      <c r="K985" s="88">
        <v>240836.75</v>
      </c>
      <c r="L985" s="88">
        <v>254036.76</v>
      </c>
      <c r="M985" s="88">
        <v>232025.64</v>
      </c>
      <c r="N985" s="88">
        <v>217675.64</v>
      </c>
      <c r="O985" s="89">
        <v>3075344.04</v>
      </c>
    </row>
    <row r="986" spans="1:15" ht="13.35" customHeight="1" thickBot="1" x14ac:dyDescent="0.25">
      <c r="A986" s="288"/>
      <c r="B986" s="288"/>
      <c r="C986" s="214" t="s">
        <v>31</v>
      </c>
      <c r="D986" s="88">
        <v>0</v>
      </c>
      <c r="E986" s="88">
        <v>520000</v>
      </c>
      <c r="F986" s="88">
        <v>10000</v>
      </c>
      <c r="G986" s="88">
        <v>10000</v>
      </c>
      <c r="H986" s="88">
        <v>10000</v>
      </c>
      <c r="I986" s="88">
        <v>10000</v>
      </c>
      <c r="J986" s="88">
        <v>80000</v>
      </c>
      <c r="K986" s="88">
        <v>80000</v>
      </c>
      <c r="L986" s="88">
        <v>80000</v>
      </c>
      <c r="M986" s="88">
        <v>70000</v>
      </c>
      <c r="N986" s="88">
        <v>200000</v>
      </c>
      <c r="O986" s="89">
        <v>2390000</v>
      </c>
    </row>
    <row r="987" spans="1:15" ht="13.35" customHeight="1" thickBot="1" x14ac:dyDescent="0.25">
      <c r="A987" s="288"/>
      <c r="B987" s="288"/>
      <c r="C987" s="214" t="s">
        <v>22</v>
      </c>
      <c r="D987" s="88">
        <v>535901.13</v>
      </c>
      <c r="E987" s="88">
        <v>468051.13</v>
      </c>
      <c r="F987" s="88">
        <v>456912.8</v>
      </c>
      <c r="G987" s="88">
        <v>469364.66</v>
      </c>
      <c r="H987" s="88">
        <v>463612.8</v>
      </c>
      <c r="I987" s="88">
        <v>472214.66</v>
      </c>
      <c r="J987" s="88">
        <v>469364.66</v>
      </c>
      <c r="K987" s="88">
        <v>439704.29</v>
      </c>
      <c r="L987" s="88">
        <v>482902.21</v>
      </c>
      <c r="M987" s="88">
        <v>464986.24</v>
      </c>
      <c r="N987" s="88">
        <v>480302.21</v>
      </c>
      <c r="O987" s="89">
        <v>5668986.3600000003</v>
      </c>
    </row>
    <row r="988" spans="1:15" ht="13.35" customHeight="1" thickBot="1" x14ac:dyDescent="0.25">
      <c r="A988" s="288"/>
      <c r="B988" s="288"/>
      <c r="C988" s="214" t="s">
        <v>23</v>
      </c>
      <c r="D988" s="88">
        <v>62383.13</v>
      </c>
      <c r="E988" s="88">
        <v>62383.13</v>
      </c>
      <c r="F988" s="88">
        <v>62127.68</v>
      </c>
      <c r="G988" s="88">
        <v>63237.23</v>
      </c>
      <c r="H988" s="88">
        <v>62127.68</v>
      </c>
      <c r="I988" s="88">
        <v>62607.23</v>
      </c>
      <c r="J988" s="88">
        <v>62607.23</v>
      </c>
      <c r="K988" s="88">
        <v>61926.79</v>
      </c>
      <c r="L988" s="88">
        <v>62749.19</v>
      </c>
      <c r="M988" s="88">
        <v>62265.05</v>
      </c>
      <c r="N988" s="88">
        <v>62749.19</v>
      </c>
      <c r="O988" s="89">
        <v>750058.58</v>
      </c>
    </row>
    <row r="989" spans="1:15" ht="14.1" customHeight="1" thickBot="1" x14ac:dyDescent="0.25">
      <c r="A989" s="288"/>
      <c r="B989" s="289"/>
      <c r="C989" s="215" t="s">
        <v>16</v>
      </c>
      <c r="D989" s="89">
        <v>861521.01</v>
      </c>
      <c r="E989" s="89">
        <v>1353071.01</v>
      </c>
      <c r="F989" s="89">
        <v>813827.23</v>
      </c>
      <c r="G989" s="89">
        <v>850238.64</v>
      </c>
      <c r="H989" s="89">
        <v>767377.23</v>
      </c>
      <c r="I989" s="89">
        <v>806808.64</v>
      </c>
      <c r="J989" s="89">
        <v>819158.64</v>
      </c>
      <c r="K989" s="89">
        <v>822467.83</v>
      </c>
      <c r="L989" s="89">
        <v>879688.16</v>
      </c>
      <c r="M989" s="89">
        <v>829276.93</v>
      </c>
      <c r="N989" s="89">
        <v>960727.04000000004</v>
      </c>
      <c r="O989" s="89">
        <v>11884388.98</v>
      </c>
    </row>
    <row r="990" spans="1:15" ht="13.35" customHeight="1" thickBot="1" x14ac:dyDescent="0.25">
      <c r="A990" s="288"/>
      <c r="B990" s="287" t="s">
        <v>72</v>
      </c>
      <c r="C990" s="214" t="s">
        <v>22</v>
      </c>
      <c r="D990" s="88">
        <v>241321.68</v>
      </c>
      <c r="E990" s="88">
        <v>264185.34999999998</v>
      </c>
      <c r="F990" s="88">
        <v>267104.28000000003</v>
      </c>
      <c r="G990" s="88">
        <v>256386.99</v>
      </c>
      <c r="H990" s="88">
        <v>250670.22</v>
      </c>
      <c r="I990" s="88">
        <v>256386.99</v>
      </c>
      <c r="J990" s="88">
        <v>256386.99</v>
      </c>
      <c r="K990" s="88">
        <v>239848.56</v>
      </c>
      <c r="L990" s="88">
        <v>257064.47</v>
      </c>
      <c r="M990" s="88">
        <v>251325.82</v>
      </c>
      <c r="N990" s="88">
        <v>257064.47</v>
      </c>
      <c r="O990" s="89">
        <v>3049071.64</v>
      </c>
    </row>
    <row r="991" spans="1:15" ht="13.35" customHeight="1" thickBot="1" x14ac:dyDescent="0.25">
      <c r="A991" s="288"/>
      <c r="B991" s="288"/>
      <c r="C991" s="214" t="s">
        <v>29</v>
      </c>
      <c r="D991" s="88">
        <v>30000</v>
      </c>
      <c r="E991" s="88">
        <v>77500</v>
      </c>
      <c r="F991" s="88">
        <v>505000</v>
      </c>
      <c r="G991" s="88">
        <v>264000</v>
      </c>
      <c r="H991" s="88">
        <v>89000</v>
      </c>
      <c r="I991" s="88">
        <v>50000</v>
      </c>
      <c r="J991" s="88">
        <v>88000</v>
      </c>
      <c r="K991" s="88">
        <v>114000</v>
      </c>
      <c r="L991" s="88">
        <v>153000</v>
      </c>
      <c r="M991" s="88">
        <v>30000</v>
      </c>
      <c r="N991" s="88">
        <v>30000</v>
      </c>
      <c r="O991" s="89">
        <v>1894500</v>
      </c>
    </row>
    <row r="992" spans="1:15" ht="14.1" customHeight="1" thickBot="1" x14ac:dyDescent="0.25">
      <c r="A992" s="288"/>
      <c r="B992" s="289"/>
      <c r="C992" s="215" t="s">
        <v>16</v>
      </c>
      <c r="D992" s="89">
        <v>271321.68</v>
      </c>
      <c r="E992" s="89">
        <v>341685.35</v>
      </c>
      <c r="F992" s="89">
        <v>772104.28</v>
      </c>
      <c r="G992" s="89">
        <v>520386.99</v>
      </c>
      <c r="H992" s="89">
        <v>339670.22</v>
      </c>
      <c r="I992" s="89">
        <v>306386.99</v>
      </c>
      <c r="J992" s="89">
        <v>344386.99</v>
      </c>
      <c r="K992" s="89">
        <v>353848.56</v>
      </c>
      <c r="L992" s="89">
        <v>410064.47</v>
      </c>
      <c r="M992" s="89">
        <v>281325.82</v>
      </c>
      <c r="N992" s="89">
        <v>287064.46999999997</v>
      </c>
      <c r="O992" s="89">
        <v>4943571.6399999997</v>
      </c>
    </row>
    <row r="993" spans="1:15" ht="13.35" customHeight="1" thickBot="1" x14ac:dyDescent="0.25">
      <c r="A993" s="288"/>
      <c r="B993" s="287" t="s">
        <v>73</v>
      </c>
      <c r="C993" s="214" t="s">
        <v>22</v>
      </c>
      <c r="D993" s="88">
        <v>97565.26</v>
      </c>
      <c r="E993" s="88">
        <v>81757.350000000006</v>
      </c>
      <c r="F993" s="88">
        <v>81380.95</v>
      </c>
      <c r="G993" s="88">
        <v>82068.67</v>
      </c>
      <c r="H993" s="88">
        <v>81380.95</v>
      </c>
      <c r="I993" s="88">
        <v>82068.67</v>
      </c>
      <c r="J993" s="88">
        <v>80402</v>
      </c>
      <c r="K993" s="88">
        <v>78532.03</v>
      </c>
      <c r="L993" s="88">
        <v>80615.88</v>
      </c>
      <c r="M993" s="88">
        <v>79921.259999999995</v>
      </c>
      <c r="N993" s="88">
        <v>80615.88</v>
      </c>
      <c r="O993" s="89">
        <v>986230.16</v>
      </c>
    </row>
    <row r="994" spans="1:15" ht="13.35" customHeight="1" thickBot="1" x14ac:dyDescent="0.25">
      <c r="A994" s="288"/>
      <c r="B994" s="288"/>
      <c r="C994" s="214" t="s">
        <v>23</v>
      </c>
      <c r="D994" s="88">
        <v>32840.629999999997</v>
      </c>
      <c r="E994" s="88">
        <v>32840.629999999997</v>
      </c>
      <c r="F994" s="88">
        <v>32682.04</v>
      </c>
      <c r="G994" s="88">
        <v>33332.269999999997</v>
      </c>
      <c r="H994" s="88">
        <v>32682.04</v>
      </c>
      <c r="I994" s="88">
        <v>33332.269999999997</v>
      </c>
      <c r="J994" s="88">
        <v>33332.269999999997</v>
      </c>
      <c r="K994" s="88">
        <v>31381.57</v>
      </c>
      <c r="L994" s="88">
        <v>33332.269999999997</v>
      </c>
      <c r="M994" s="88">
        <v>32682.04</v>
      </c>
      <c r="N994" s="88">
        <v>33332.269999999997</v>
      </c>
      <c r="O994" s="89">
        <v>394452.34</v>
      </c>
    </row>
    <row r="995" spans="1:15" ht="13.35" customHeight="1" thickBot="1" x14ac:dyDescent="0.25">
      <c r="A995" s="288"/>
      <c r="B995" s="288"/>
      <c r="C995" s="214" t="s">
        <v>48</v>
      </c>
      <c r="D995" s="88">
        <v>81297.72</v>
      </c>
      <c r="E995" s="88">
        <v>647733.66</v>
      </c>
      <c r="F995" s="88">
        <v>293244.03999999998</v>
      </c>
      <c r="G995" s="88">
        <v>169442.1</v>
      </c>
      <c r="H995" s="88">
        <v>53155.29</v>
      </c>
      <c r="I995" s="88">
        <v>112269.98</v>
      </c>
      <c r="J995" s="88">
        <v>43739.24</v>
      </c>
      <c r="K995" s="88">
        <v>61987.4</v>
      </c>
      <c r="L995" s="88">
        <v>88827.99</v>
      </c>
      <c r="M995" s="88">
        <v>312658.15000000002</v>
      </c>
      <c r="N995" s="88">
        <v>41739.24</v>
      </c>
      <c r="O995" s="89">
        <v>1985988.85</v>
      </c>
    </row>
    <row r="996" spans="1:15" ht="14.1" customHeight="1" thickBot="1" x14ac:dyDescent="0.25">
      <c r="A996" s="288"/>
      <c r="B996" s="289"/>
      <c r="C996" s="215" t="s">
        <v>16</v>
      </c>
      <c r="D996" s="89">
        <v>211703.61</v>
      </c>
      <c r="E996" s="89">
        <v>762331.64</v>
      </c>
      <c r="F996" s="89">
        <v>407307.03</v>
      </c>
      <c r="G996" s="89">
        <v>284843.03999999998</v>
      </c>
      <c r="H996" s="89">
        <v>167218.28</v>
      </c>
      <c r="I996" s="89">
        <v>227670.92</v>
      </c>
      <c r="J996" s="89">
        <v>157473.51</v>
      </c>
      <c r="K996" s="89">
        <v>171901</v>
      </c>
      <c r="L996" s="89">
        <v>202776.14</v>
      </c>
      <c r="M996" s="89">
        <v>425261.45</v>
      </c>
      <c r="N996" s="89">
        <v>155687.39000000001</v>
      </c>
      <c r="O996" s="89">
        <v>3366671.35</v>
      </c>
    </row>
    <row r="997" spans="1:15" ht="13.35" customHeight="1" thickBot="1" x14ac:dyDescent="0.25">
      <c r="A997" s="288"/>
      <c r="B997" s="287" t="s">
        <v>67</v>
      </c>
      <c r="C997" s="214" t="s">
        <v>22</v>
      </c>
      <c r="D997" s="88">
        <v>3333.33</v>
      </c>
      <c r="E997" s="88">
        <v>3333.33</v>
      </c>
      <c r="F997" s="88">
        <v>3333.33</v>
      </c>
      <c r="G997" s="88">
        <v>3333.33</v>
      </c>
      <c r="H997" s="88">
        <v>3333.33</v>
      </c>
      <c r="I997" s="88">
        <v>3333.33</v>
      </c>
      <c r="J997" s="88">
        <v>3333.33</v>
      </c>
      <c r="K997" s="88">
        <v>3333.33</v>
      </c>
      <c r="L997" s="88">
        <v>3333.33</v>
      </c>
      <c r="M997" s="88">
        <v>3333.33</v>
      </c>
      <c r="N997" s="88">
        <v>3333.33</v>
      </c>
      <c r="O997" s="89">
        <v>39999.96</v>
      </c>
    </row>
    <row r="998" spans="1:15" ht="13.35" customHeight="1" thickBot="1" x14ac:dyDescent="0.25">
      <c r="A998" s="288"/>
      <c r="B998" s="288"/>
      <c r="C998" s="214" t="s">
        <v>23</v>
      </c>
      <c r="D998" s="88">
        <v>74067.539999999994</v>
      </c>
      <c r="E998" s="88">
        <v>74067.539999999994</v>
      </c>
      <c r="F998" s="88">
        <v>101848.54</v>
      </c>
      <c r="G998" s="88">
        <v>74812.34</v>
      </c>
      <c r="H998" s="88">
        <v>73827.27</v>
      </c>
      <c r="I998" s="88">
        <v>147612.34</v>
      </c>
      <c r="J998" s="88">
        <v>74812.34</v>
      </c>
      <c r="K998" s="88">
        <v>33285.699999999997</v>
      </c>
      <c r="L998" s="88">
        <v>36240.910000000003</v>
      </c>
      <c r="M998" s="88">
        <v>35255.839999999997</v>
      </c>
      <c r="N998" s="88">
        <v>36240.910000000003</v>
      </c>
      <c r="O998" s="89">
        <v>867327.11</v>
      </c>
    </row>
    <row r="999" spans="1:15" ht="13.35" customHeight="1" thickBot="1" x14ac:dyDescent="0.25">
      <c r="A999" s="288"/>
      <c r="B999" s="288"/>
      <c r="C999" s="214" t="s">
        <v>47</v>
      </c>
      <c r="D999" s="88">
        <v>10000</v>
      </c>
      <c r="E999" s="88">
        <v>10000</v>
      </c>
      <c r="F999" s="88">
        <v>10000</v>
      </c>
      <c r="G999" s="88">
        <v>10000</v>
      </c>
      <c r="H999" s="88">
        <v>10000</v>
      </c>
      <c r="I999" s="88">
        <v>10000</v>
      </c>
      <c r="J999" s="88">
        <v>10000</v>
      </c>
      <c r="K999" s="88">
        <v>10000</v>
      </c>
      <c r="L999" s="88">
        <v>10000</v>
      </c>
      <c r="M999" s="88">
        <v>10000</v>
      </c>
      <c r="N999" s="88">
        <v>10000</v>
      </c>
      <c r="O999" s="89">
        <v>120000</v>
      </c>
    </row>
    <row r="1000" spans="1:15" ht="14.1" customHeight="1" thickBot="1" x14ac:dyDescent="0.25">
      <c r="A1000" s="288"/>
      <c r="B1000" s="289"/>
      <c r="C1000" s="215" t="s">
        <v>16</v>
      </c>
      <c r="D1000" s="89">
        <v>87400.87</v>
      </c>
      <c r="E1000" s="89">
        <v>87400.87</v>
      </c>
      <c r="F1000" s="89">
        <v>115181.87</v>
      </c>
      <c r="G1000" s="89">
        <v>88145.67</v>
      </c>
      <c r="H1000" s="89">
        <v>87160.6</v>
      </c>
      <c r="I1000" s="89">
        <v>160945.67000000001</v>
      </c>
      <c r="J1000" s="89">
        <v>88145.67</v>
      </c>
      <c r="K1000" s="89">
        <v>46619.03</v>
      </c>
      <c r="L1000" s="89">
        <v>49574.239999999998</v>
      </c>
      <c r="M1000" s="89">
        <v>48589.17</v>
      </c>
      <c r="N1000" s="89">
        <v>49574.239999999998</v>
      </c>
      <c r="O1000" s="89">
        <v>1027327.07</v>
      </c>
    </row>
    <row r="1001" spans="1:15" ht="13.35" customHeight="1" thickBot="1" x14ac:dyDescent="0.25">
      <c r="A1001" s="288"/>
      <c r="B1001" s="287" t="s">
        <v>74</v>
      </c>
      <c r="C1001" s="214" t="s">
        <v>21</v>
      </c>
      <c r="D1001" s="88">
        <v>192882.99</v>
      </c>
      <c r="E1001" s="88">
        <v>479557.27</v>
      </c>
      <c r="F1001" s="88">
        <v>197882.99</v>
      </c>
      <c r="G1001" s="88">
        <v>204882.99</v>
      </c>
      <c r="H1001" s="88">
        <v>509557.27</v>
      </c>
      <c r="I1001" s="88">
        <v>217882.99</v>
      </c>
      <c r="J1001" s="88">
        <v>192882.99</v>
      </c>
      <c r="K1001" s="88">
        <v>209132.99</v>
      </c>
      <c r="L1001" s="88">
        <v>468307.27</v>
      </c>
      <c r="M1001" s="88">
        <v>246882.99</v>
      </c>
      <c r="N1001" s="88">
        <v>221132.99</v>
      </c>
      <c r="O1001" s="89">
        <v>3609293</v>
      </c>
    </row>
    <row r="1002" spans="1:15" ht="13.35" customHeight="1" thickBot="1" x14ac:dyDescent="0.25">
      <c r="A1002" s="288"/>
      <c r="B1002" s="288"/>
      <c r="C1002" s="214" t="s">
        <v>31</v>
      </c>
      <c r="D1002" s="88">
        <v>352393.2</v>
      </c>
      <c r="E1002" s="88">
        <v>0</v>
      </c>
      <c r="F1002" s="88">
        <v>1448448.41</v>
      </c>
      <c r="G1002" s="88">
        <v>0</v>
      </c>
      <c r="H1002" s="88">
        <v>1308549.3999999999</v>
      </c>
      <c r="I1002" s="88">
        <v>0</v>
      </c>
      <c r="J1002" s="88">
        <v>462440</v>
      </c>
      <c r="K1002" s="88">
        <v>0</v>
      </c>
      <c r="L1002" s="88">
        <v>0</v>
      </c>
      <c r="M1002" s="88">
        <v>794767.76</v>
      </c>
      <c r="N1002" s="88">
        <v>545022.79</v>
      </c>
      <c r="O1002" s="89">
        <v>4911621.5599999996</v>
      </c>
    </row>
    <row r="1003" spans="1:15" ht="13.35" customHeight="1" thickBot="1" x14ac:dyDescent="0.25">
      <c r="A1003" s="288"/>
      <c r="B1003" s="288"/>
      <c r="C1003" s="214" t="s">
        <v>22</v>
      </c>
      <c r="D1003" s="88">
        <v>196400.25</v>
      </c>
      <c r="E1003" s="88">
        <v>228931.09</v>
      </c>
      <c r="F1003" s="88">
        <v>32561.74</v>
      </c>
      <c r="G1003" s="88">
        <v>231277.37</v>
      </c>
      <c r="H1003" s="88">
        <v>28631.759999999998</v>
      </c>
      <c r="I1003" s="88">
        <v>231693.83</v>
      </c>
      <c r="J1003" s="88">
        <v>231693.83</v>
      </c>
      <c r="K1003" s="88">
        <v>211945.89</v>
      </c>
      <c r="L1003" s="88">
        <v>234654.38</v>
      </c>
      <c r="M1003" s="88">
        <v>25582.71</v>
      </c>
      <c r="N1003" s="88">
        <v>154428.79</v>
      </c>
      <c r="O1003" s="89">
        <v>2034886.52</v>
      </c>
    </row>
    <row r="1004" spans="1:15" ht="14.1" customHeight="1" thickBot="1" x14ac:dyDescent="0.25">
      <c r="A1004" s="288"/>
      <c r="B1004" s="289"/>
      <c r="C1004" s="215" t="s">
        <v>16</v>
      </c>
      <c r="D1004" s="89">
        <v>741676.44</v>
      </c>
      <c r="E1004" s="89">
        <v>708488.36</v>
      </c>
      <c r="F1004" s="89">
        <v>1678893.14</v>
      </c>
      <c r="G1004" s="89">
        <v>436160.36</v>
      </c>
      <c r="H1004" s="89">
        <v>1846738.43</v>
      </c>
      <c r="I1004" s="89">
        <v>449576.82</v>
      </c>
      <c r="J1004" s="89">
        <v>887016.82</v>
      </c>
      <c r="K1004" s="89">
        <v>421078.88</v>
      </c>
      <c r="L1004" s="89">
        <v>702961.65</v>
      </c>
      <c r="M1004" s="89">
        <v>1067233.46</v>
      </c>
      <c r="N1004" s="89">
        <v>920584.57</v>
      </c>
      <c r="O1004" s="89">
        <v>10555801.08</v>
      </c>
    </row>
    <row r="1005" spans="1:15" ht="13.35" customHeight="1" thickBot="1" x14ac:dyDescent="0.25">
      <c r="A1005" s="288"/>
      <c r="B1005" s="287" t="s">
        <v>75</v>
      </c>
      <c r="C1005" s="214" t="s">
        <v>21</v>
      </c>
      <c r="D1005" s="88">
        <v>235501.54</v>
      </c>
      <c r="E1005" s="88">
        <v>237751.54</v>
      </c>
      <c r="F1005" s="88">
        <v>287501.95</v>
      </c>
      <c r="G1005" s="88">
        <v>237501.95</v>
      </c>
      <c r="H1005" s="88">
        <v>237501.95</v>
      </c>
      <c r="I1005" s="88">
        <v>237501.95</v>
      </c>
      <c r="J1005" s="88">
        <v>284296.12</v>
      </c>
      <c r="K1005" s="88">
        <v>237024.75</v>
      </c>
      <c r="L1005" s="88">
        <v>396396.57</v>
      </c>
      <c r="M1005" s="88">
        <v>237950.62</v>
      </c>
      <c r="N1005" s="88">
        <v>237950.62</v>
      </c>
      <c r="O1005" s="89">
        <v>3104830.18</v>
      </c>
    </row>
    <row r="1006" spans="1:15" ht="13.35" customHeight="1" thickBot="1" x14ac:dyDescent="0.25">
      <c r="A1006" s="288"/>
      <c r="B1006" s="288"/>
      <c r="C1006" s="214" t="s">
        <v>22</v>
      </c>
      <c r="D1006" s="88">
        <v>18417.71</v>
      </c>
      <c r="E1006" s="88">
        <v>18417.71</v>
      </c>
      <c r="F1006" s="88">
        <v>31262.27</v>
      </c>
      <c r="G1006" s="88">
        <v>18878.150000000001</v>
      </c>
      <c r="H1006" s="88">
        <v>18269.18</v>
      </c>
      <c r="I1006" s="88">
        <v>18878.150000000001</v>
      </c>
      <c r="J1006" s="88">
        <v>18878.150000000001</v>
      </c>
      <c r="K1006" s="88">
        <v>17051.23</v>
      </c>
      <c r="L1006" s="88">
        <v>18878.150000000001</v>
      </c>
      <c r="M1006" s="88">
        <v>18269.18</v>
      </c>
      <c r="N1006" s="88">
        <v>18878.150000000001</v>
      </c>
      <c r="O1006" s="89">
        <v>234347.21</v>
      </c>
    </row>
    <row r="1007" spans="1:15" ht="14.1" customHeight="1" thickBot="1" x14ac:dyDescent="0.25">
      <c r="A1007" s="288"/>
      <c r="B1007" s="289"/>
      <c r="C1007" s="215" t="s">
        <v>16</v>
      </c>
      <c r="D1007" s="89">
        <v>253919.25</v>
      </c>
      <c r="E1007" s="89">
        <v>256169.25</v>
      </c>
      <c r="F1007" s="89">
        <v>318764.21999999997</v>
      </c>
      <c r="G1007" s="89">
        <v>256380.1</v>
      </c>
      <c r="H1007" s="89">
        <v>255771.13</v>
      </c>
      <c r="I1007" s="89">
        <v>256380.1</v>
      </c>
      <c r="J1007" s="89">
        <v>303174.27</v>
      </c>
      <c r="K1007" s="89">
        <v>254075.98</v>
      </c>
      <c r="L1007" s="89">
        <v>415274.72</v>
      </c>
      <c r="M1007" s="89">
        <v>256219.8</v>
      </c>
      <c r="N1007" s="89">
        <v>256828.77</v>
      </c>
      <c r="O1007" s="89">
        <v>3339177.39</v>
      </c>
    </row>
    <row r="1008" spans="1:15" ht="13.35" customHeight="1" thickBot="1" x14ac:dyDescent="0.25">
      <c r="A1008" s="288"/>
      <c r="B1008" s="290" t="s">
        <v>30</v>
      </c>
      <c r="C1008" s="215" t="s">
        <v>21</v>
      </c>
      <c r="D1008" s="89">
        <v>691621.28</v>
      </c>
      <c r="E1008" s="89">
        <v>1019945.56</v>
      </c>
      <c r="F1008" s="89">
        <v>770171.69</v>
      </c>
      <c r="G1008" s="89">
        <v>750021.69</v>
      </c>
      <c r="H1008" s="89">
        <v>978695.97</v>
      </c>
      <c r="I1008" s="89">
        <v>717371.69</v>
      </c>
      <c r="J1008" s="89">
        <v>684365.86</v>
      </c>
      <c r="K1008" s="89">
        <v>686994.49</v>
      </c>
      <c r="L1008" s="89">
        <v>1118740.6000000001</v>
      </c>
      <c r="M1008" s="89">
        <v>716859.25</v>
      </c>
      <c r="N1008" s="89">
        <v>676759.25</v>
      </c>
      <c r="O1008" s="89">
        <v>9789467.2200000007</v>
      </c>
    </row>
    <row r="1009" spans="1:15" ht="13.35" customHeight="1" thickBot="1" x14ac:dyDescent="0.25">
      <c r="A1009" s="288"/>
      <c r="B1009" s="288"/>
      <c r="C1009" s="215" t="s">
        <v>31</v>
      </c>
      <c r="D1009" s="89">
        <v>352393.2</v>
      </c>
      <c r="E1009" s="89">
        <v>520000</v>
      </c>
      <c r="F1009" s="89">
        <v>1458448.41</v>
      </c>
      <c r="G1009" s="89">
        <v>10000</v>
      </c>
      <c r="H1009" s="89">
        <v>1318549.3999999999</v>
      </c>
      <c r="I1009" s="89">
        <v>10000</v>
      </c>
      <c r="J1009" s="89">
        <v>542440</v>
      </c>
      <c r="K1009" s="89">
        <v>80000</v>
      </c>
      <c r="L1009" s="89">
        <v>80000</v>
      </c>
      <c r="M1009" s="89">
        <v>864767.76</v>
      </c>
      <c r="N1009" s="89">
        <v>745022.79</v>
      </c>
      <c r="O1009" s="89">
        <v>7301621.5599999996</v>
      </c>
    </row>
    <row r="1010" spans="1:15" ht="13.35" customHeight="1" thickBot="1" x14ac:dyDescent="0.25">
      <c r="A1010" s="288"/>
      <c r="B1010" s="288"/>
      <c r="C1010" s="215" t="s">
        <v>22</v>
      </c>
      <c r="D1010" s="89">
        <v>1092939.3600000001</v>
      </c>
      <c r="E1010" s="89">
        <v>1064675.96</v>
      </c>
      <c r="F1010" s="89">
        <v>872555.37</v>
      </c>
      <c r="G1010" s="89">
        <v>1061309.17</v>
      </c>
      <c r="H1010" s="89">
        <v>845898.23999999999</v>
      </c>
      <c r="I1010" s="89">
        <v>1064575.6299999999</v>
      </c>
      <c r="J1010" s="89">
        <v>1060058.96</v>
      </c>
      <c r="K1010" s="89">
        <v>990415.33</v>
      </c>
      <c r="L1010" s="89">
        <v>1077448.42</v>
      </c>
      <c r="M1010" s="89">
        <v>843418.54</v>
      </c>
      <c r="N1010" s="89">
        <v>994622.83</v>
      </c>
      <c r="O1010" s="89">
        <v>12013521.85</v>
      </c>
    </row>
    <row r="1011" spans="1:15" ht="13.35" customHeight="1" thickBot="1" x14ac:dyDescent="0.25">
      <c r="A1011" s="288"/>
      <c r="B1011" s="288"/>
      <c r="C1011" s="215" t="s">
        <v>29</v>
      </c>
      <c r="D1011" s="89">
        <v>30000</v>
      </c>
      <c r="E1011" s="89">
        <v>77500</v>
      </c>
      <c r="F1011" s="89">
        <v>505000</v>
      </c>
      <c r="G1011" s="89">
        <v>264000</v>
      </c>
      <c r="H1011" s="89">
        <v>89000</v>
      </c>
      <c r="I1011" s="89">
        <v>50000</v>
      </c>
      <c r="J1011" s="89">
        <v>88000</v>
      </c>
      <c r="K1011" s="89">
        <v>114000</v>
      </c>
      <c r="L1011" s="89">
        <v>153000</v>
      </c>
      <c r="M1011" s="89">
        <v>30000</v>
      </c>
      <c r="N1011" s="89">
        <v>30000</v>
      </c>
      <c r="O1011" s="89">
        <v>1894500</v>
      </c>
    </row>
    <row r="1012" spans="1:15" ht="13.35" customHeight="1" thickBot="1" x14ac:dyDescent="0.25">
      <c r="A1012" s="288"/>
      <c r="B1012" s="288"/>
      <c r="C1012" s="215" t="s">
        <v>23</v>
      </c>
      <c r="D1012" s="89">
        <v>169291.3</v>
      </c>
      <c r="E1012" s="89">
        <v>169291.3</v>
      </c>
      <c r="F1012" s="89">
        <v>196658.26</v>
      </c>
      <c r="G1012" s="89">
        <v>171381.84</v>
      </c>
      <c r="H1012" s="89">
        <v>168636.99</v>
      </c>
      <c r="I1012" s="89">
        <v>243551.84</v>
      </c>
      <c r="J1012" s="89">
        <v>170751.84</v>
      </c>
      <c r="K1012" s="89">
        <v>126594.06</v>
      </c>
      <c r="L1012" s="89">
        <v>132322.37</v>
      </c>
      <c r="M1012" s="89">
        <v>130202.93</v>
      </c>
      <c r="N1012" s="89">
        <v>132322.37</v>
      </c>
      <c r="O1012" s="89">
        <v>2011838.03</v>
      </c>
    </row>
    <row r="1013" spans="1:15" ht="13.35" customHeight="1" thickBot="1" x14ac:dyDescent="0.25">
      <c r="A1013" s="288"/>
      <c r="B1013" s="288"/>
      <c r="C1013" s="215" t="s">
        <v>47</v>
      </c>
      <c r="D1013" s="89">
        <v>10000</v>
      </c>
      <c r="E1013" s="89">
        <v>10000</v>
      </c>
      <c r="F1013" s="89">
        <v>10000</v>
      </c>
      <c r="G1013" s="89">
        <v>10000</v>
      </c>
      <c r="H1013" s="89">
        <v>10000</v>
      </c>
      <c r="I1013" s="89">
        <v>10000</v>
      </c>
      <c r="J1013" s="89">
        <v>10000</v>
      </c>
      <c r="K1013" s="89">
        <v>10000</v>
      </c>
      <c r="L1013" s="89">
        <v>10000</v>
      </c>
      <c r="M1013" s="89">
        <v>10000</v>
      </c>
      <c r="N1013" s="89">
        <v>10000</v>
      </c>
      <c r="O1013" s="89">
        <v>120000</v>
      </c>
    </row>
    <row r="1014" spans="1:15" ht="13.35" customHeight="1" thickBot="1" x14ac:dyDescent="0.25">
      <c r="A1014" s="288"/>
      <c r="B1014" s="288"/>
      <c r="C1014" s="215" t="s">
        <v>48</v>
      </c>
      <c r="D1014" s="89">
        <v>81297.72</v>
      </c>
      <c r="E1014" s="89">
        <v>647733.66</v>
      </c>
      <c r="F1014" s="89">
        <v>293244.03999999998</v>
      </c>
      <c r="G1014" s="89">
        <v>169442.1</v>
      </c>
      <c r="H1014" s="89">
        <v>53155.29</v>
      </c>
      <c r="I1014" s="89">
        <v>112269.98</v>
      </c>
      <c r="J1014" s="89">
        <v>43739.24</v>
      </c>
      <c r="K1014" s="89">
        <v>61987.4</v>
      </c>
      <c r="L1014" s="89">
        <v>88827.99</v>
      </c>
      <c r="M1014" s="89">
        <v>312658.15000000002</v>
      </c>
      <c r="N1014" s="89">
        <v>41739.24</v>
      </c>
      <c r="O1014" s="89">
        <v>1985988.85</v>
      </c>
    </row>
    <row r="1015" spans="1:15" ht="14.1" customHeight="1" thickBot="1" x14ac:dyDescent="0.25">
      <c r="A1015" s="289"/>
      <c r="B1015" s="289"/>
      <c r="C1015" s="215" t="s">
        <v>16</v>
      </c>
      <c r="D1015" s="89">
        <v>2427542.86</v>
      </c>
      <c r="E1015" s="89">
        <v>3509146.48</v>
      </c>
      <c r="F1015" s="89">
        <v>4106077.77</v>
      </c>
      <c r="G1015" s="89">
        <v>2436154.7999999998</v>
      </c>
      <c r="H1015" s="89">
        <v>3463935.89</v>
      </c>
      <c r="I1015" s="89">
        <v>2207769.14</v>
      </c>
      <c r="J1015" s="89">
        <v>2599355.9</v>
      </c>
      <c r="K1015" s="89">
        <v>2069991.28</v>
      </c>
      <c r="L1015" s="89">
        <v>2660339.38</v>
      </c>
      <c r="M1015" s="89">
        <v>2907906.63</v>
      </c>
      <c r="N1015" s="89">
        <v>2630466.48</v>
      </c>
      <c r="O1015" s="89">
        <v>35116937.509999998</v>
      </c>
    </row>
    <row r="1016" spans="1:15" ht="13.5" thickBot="1" x14ac:dyDescent="0.25">
      <c r="A1016" s="287" t="s">
        <v>42</v>
      </c>
      <c r="B1016" s="287" t="s">
        <v>65</v>
      </c>
      <c r="C1016" s="214" t="s">
        <v>21</v>
      </c>
      <c r="D1016" s="88">
        <v>53660.2</v>
      </c>
      <c r="E1016" s="88">
        <v>62664.45</v>
      </c>
      <c r="F1016" s="88">
        <v>61062.36</v>
      </c>
      <c r="G1016" s="88">
        <v>62664.45</v>
      </c>
      <c r="H1016" s="88">
        <v>61062.36</v>
      </c>
      <c r="I1016" s="88">
        <v>50664.45</v>
      </c>
      <c r="J1016" s="88">
        <v>65664.45</v>
      </c>
      <c r="K1016" s="88">
        <v>46979.67</v>
      </c>
      <c r="L1016" s="88">
        <v>51906.04</v>
      </c>
      <c r="M1016" s="88">
        <v>50263.93</v>
      </c>
      <c r="N1016" s="88">
        <v>51906.04</v>
      </c>
      <c r="O1016" s="89">
        <v>683762.33</v>
      </c>
    </row>
    <row r="1017" spans="1:15" ht="13.35" customHeight="1" thickBot="1" x14ac:dyDescent="0.25">
      <c r="A1017" s="288"/>
      <c r="B1017" s="288"/>
      <c r="C1017" s="214" t="s">
        <v>22</v>
      </c>
      <c r="D1017" s="88">
        <v>0</v>
      </c>
      <c r="E1017" s="88">
        <v>18549.97</v>
      </c>
      <c r="F1017" s="88">
        <v>17951.59</v>
      </c>
      <c r="G1017" s="88">
        <v>18549.97</v>
      </c>
      <c r="H1017" s="88">
        <v>17951.59</v>
      </c>
      <c r="I1017" s="88">
        <v>18549.97</v>
      </c>
      <c r="J1017" s="88">
        <v>18549.97</v>
      </c>
      <c r="K1017" s="88">
        <v>17173.68</v>
      </c>
      <c r="L1017" s="88">
        <v>19013.740000000002</v>
      </c>
      <c r="M1017" s="88">
        <v>18400.400000000001</v>
      </c>
      <c r="N1017" s="88">
        <v>19013.740000000002</v>
      </c>
      <c r="O1017" s="89">
        <v>202105.02</v>
      </c>
    </row>
    <row r="1018" spans="1:15" ht="13.35" customHeight="1" thickBot="1" x14ac:dyDescent="0.25">
      <c r="A1018" s="288"/>
      <c r="B1018" s="288"/>
      <c r="C1018" s="214" t="s">
        <v>29</v>
      </c>
      <c r="D1018" s="88">
        <v>36833</v>
      </c>
      <c r="E1018" s="88">
        <v>36833</v>
      </c>
      <c r="F1018" s="88">
        <v>64333</v>
      </c>
      <c r="G1018" s="88">
        <v>84333</v>
      </c>
      <c r="H1018" s="88">
        <v>111833</v>
      </c>
      <c r="I1018" s="88">
        <v>36833</v>
      </c>
      <c r="J1018" s="88">
        <v>74000</v>
      </c>
      <c r="K1018" s="88">
        <v>74000</v>
      </c>
      <c r="L1018" s="88">
        <v>69833</v>
      </c>
      <c r="M1018" s="88">
        <v>69833</v>
      </c>
      <c r="N1018" s="88">
        <v>69833</v>
      </c>
      <c r="O1018" s="89">
        <v>744997</v>
      </c>
    </row>
    <row r="1019" spans="1:15" ht="13.35" customHeight="1" thickBot="1" x14ac:dyDescent="0.25">
      <c r="A1019" s="288"/>
      <c r="B1019" s="288"/>
      <c r="C1019" s="214" t="s">
        <v>23</v>
      </c>
      <c r="D1019" s="88">
        <v>204714.85</v>
      </c>
      <c r="E1019" s="88">
        <v>153672.39000000001</v>
      </c>
      <c r="F1019" s="88">
        <v>144283.69</v>
      </c>
      <c r="G1019" s="88">
        <v>149921.73000000001</v>
      </c>
      <c r="H1019" s="88">
        <v>132123.69</v>
      </c>
      <c r="I1019" s="88">
        <v>134761.73000000001</v>
      </c>
      <c r="J1019" s="88">
        <v>157261.73000000001</v>
      </c>
      <c r="K1019" s="88">
        <v>133113.43</v>
      </c>
      <c r="L1019" s="88">
        <v>144163.10999999999</v>
      </c>
      <c r="M1019" s="88">
        <v>141421.54</v>
      </c>
      <c r="N1019" s="88">
        <v>135604.76999999999</v>
      </c>
      <c r="O1019" s="89">
        <v>4529964.2</v>
      </c>
    </row>
    <row r="1020" spans="1:15" ht="14.1" customHeight="1" thickBot="1" x14ac:dyDescent="0.25">
      <c r="A1020" s="288"/>
      <c r="B1020" s="289"/>
      <c r="C1020" s="215" t="s">
        <v>16</v>
      </c>
      <c r="D1020" s="89">
        <v>295208.05</v>
      </c>
      <c r="E1020" s="89">
        <v>271719.81</v>
      </c>
      <c r="F1020" s="89">
        <v>287630.64</v>
      </c>
      <c r="G1020" s="89">
        <v>315469.15000000002</v>
      </c>
      <c r="H1020" s="89">
        <v>322970.64</v>
      </c>
      <c r="I1020" s="89">
        <v>240809.15</v>
      </c>
      <c r="J1020" s="89">
        <v>315476.15000000002</v>
      </c>
      <c r="K1020" s="89">
        <v>271266.78000000003</v>
      </c>
      <c r="L1020" s="89">
        <v>284915.89</v>
      </c>
      <c r="M1020" s="89">
        <v>279918.87</v>
      </c>
      <c r="N1020" s="89">
        <v>276357.55</v>
      </c>
      <c r="O1020" s="89">
        <v>6160828.5499999998</v>
      </c>
    </row>
    <row r="1021" spans="1:15" ht="13.35" customHeight="1" thickBot="1" x14ac:dyDescent="0.25">
      <c r="A1021" s="288"/>
      <c r="B1021" s="287" t="s">
        <v>66</v>
      </c>
      <c r="C1021" s="214" t="s">
        <v>21</v>
      </c>
      <c r="D1021" s="88">
        <v>885222.75</v>
      </c>
      <c r="E1021" s="88">
        <v>885222.75</v>
      </c>
      <c r="F1021" s="88">
        <v>885222.75</v>
      </c>
      <c r="G1021" s="88">
        <v>885222.75</v>
      </c>
      <c r="H1021" s="88">
        <v>885222.75</v>
      </c>
      <c r="I1021" s="88">
        <v>885222.75</v>
      </c>
      <c r="J1021" s="88">
        <v>885222.75</v>
      </c>
      <c r="K1021" s="88">
        <v>885222.75</v>
      </c>
      <c r="L1021" s="88">
        <v>885222.75</v>
      </c>
      <c r="M1021" s="88">
        <v>885222.75</v>
      </c>
      <c r="N1021" s="88">
        <v>885222.75</v>
      </c>
      <c r="O1021" s="89">
        <v>10857926.09</v>
      </c>
    </row>
    <row r="1022" spans="1:15" ht="13.35" customHeight="1" thickBot="1" x14ac:dyDescent="0.25">
      <c r="A1022" s="288"/>
      <c r="B1022" s="288"/>
      <c r="C1022" s="214" t="s">
        <v>22</v>
      </c>
      <c r="D1022" s="88">
        <v>345001.25</v>
      </c>
      <c r="E1022" s="88">
        <v>345001.25</v>
      </c>
      <c r="F1022" s="88">
        <v>349448.17</v>
      </c>
      <c r="G1022" s="88">
        <v>349448.17</v>
      </c>
      <c r="H1022" s="88">
        <v>349448.17</v>
      </c>
      <c r="I1022" s="88">
        <v>349448.17</v>
      </c>
      <c r="J1022" s="88">
        <v>349448.17</v>
      </c>
      <c r="K1022" s="88">
        <v>349448.17</v>
      </c>
      <c r="L1022" s="88">
        <v>349448.17</v>
      </c>
      <c r="M1022" s="88">
        <v>349448.17</v>
      </c>
      <c r="N1022" s="88">
        <v>349448.17</v>
      </c>
      <c r="O1022" s="89">
        <v>4184484.2</v>
      </c>
    </row>
    <row r="1023" spans="1:15" ht="13.35" customHeight="1" thickBot="1" x14ac:dyDescent="0.25">
      <c r="A1023" s="288"/>
      <c r="B1023" s="288"/>
      <c r="C1023" s="214" t="s">
        <v>23</v>
      </c>
      <c r="D1023" s="88">
        <v>117303.94</v>
      </c>
      <c r="E1023" s="88">
        <v>151917.26999999999</v>
      </c>
      <c r="F1023" s="88">
        <v>154950.91</v>
      </c>
      <c r="G1023" s="88">
        <v>152412.35</v>
      </c>
      <c r="H1023" s="88">
        <v>148700.91</v>
      </c>
      <c r="I1023" s="88">
        <v>152662.35</v>
      </c>
      <c r="J1023" s="88">
        <v>152412.35</v>
      </c>
      <c r="K1023" s="88">
        <v>138745.70000000001</v>
      </c>
      <c r="L1023" s="88">
        <v>149858.68</v>
      </c>
      <c r="M1023" s="88">
        <v>145987.68</v>
      </c>
      <c r="N1023" s="88">
        <v>149608.68</v>
      </c>
      <c r="O1023" s="89">
        <v>1765798.5</v>
      </c>
    </row>
    <row r="1024" spans="1:15" ht="14.1" customHeight="1" thickBot="1" x14ac:dyDescent="0.25">
      <c r="A1024" s="288"/>
      <c r="B1024" s="289"/>
      <c r="C1024" s="215" t="s">
        <v>16</v>
      </c>
      <c r="D1024" s="89">
        <v>1347527.94</v>
      </c>
      <c r="E1024" s="89">
        <v>1382141.27</v>
      </c>
      <c r="F1024" s="89">
        <v>1389621.83</v>
      </c>
      <c r="G1024" s="89">
        <v>1387083.27</v>
      </c>
      <c r="H1024" s="89">
        <v>1383371.83</v>
      </c>
      <c r="I1024" s="89">
        <v>1387333.27</v>
      </c>
      <c r="J1024" s="89">
        <v>1387083.27</v>
      </c>
      <c r="K1024" s="89">
        <v>1373416.62</v>
      </c>
      <c r="L1024" s="89">
        <v>1384529.6</v>
      </c>
      <c r="M1024" s="89">
        <v>1380658.6</v>
      </c>
      <c r="N1024" s="89">
        <v>1384279.6</v>
      </c>
      <c r="O1024" s="89">
        <v>16808208.789999999</v>
      </c>
    </row>
    <row r="1025" spans="1:15" ht="13.35" customHeight="1" thickBot="1" x14ac:dyDescent="0.25">
      <c r="A1025" s="288"/>
      <c r="B1025" s="287" t="s">
        <v>67</v>
      </c>
      <c r="C1025" s="214" t="s">
        <v>23</v>
      </c>
      <c r="D1025" s="88">
        <v>38234.629999999997</v>
      </c>
      <c r="E1025" s="88">
        <v>38234.629999999997</v>
      </c>
      <c r="F1025" s="88">
        <v>37926.300000000003</v>
      </c>
      <c r="G1025" s="88">
        <v>39190.51</v>
      </c>
      <c r="H1025" s="88">
        <v>37926.300000000003</v>
      </c>
      <c r="I1025" s="88">
        <v>39190.51</v>
      </c>
      <c r="J1025" s="88">
        <v>39190.51</v>
      </c>
      <c r="K1025" s="88">
        <v>35397.879999999997</v>
      </c>
      <c r="L1025" s="88">
        <v>39190.51</v>
      </c>
      <c r="M1025" s="88">
        <v>37926.300000000003</v>
      </c>
      <c r="N1025" s="88">
        <v>39190.51</v>
      </c>
      <c r="O1025" s="89">
        <v>459524.89</v>
      </c>
    </row>
    <row r="1026" spans="1:15" ht="14.1" customHeight="1" thickBot="1" x14ac:dyDescent="0.25">
      <c r="A1026" s="288"/>
      <c r="B1026" s="289"/>
      <c r="C1026" s="215" t="s">
        <v>16</v>
      </c>
      <c r="D1026" s="89">
        <v>38234.629999999997</v>
      </c>
      <c r="E1026" s="89">
        <v>38234.629999999997</v>
      </c>
      <c r="F1026" s="89">
        <v>37926.300000000003</v>
      </c>
      <c r="G1026" s="89">
        <v>39190.51</v>
      </c>
      <c r="H1026" s="89">
        <v>37926.300000000003</v>
      </c>
      <c r="I1026" s="89">
        <v>39190.51</v>
      </c>
      <c r="J1026" s="89">
        <v>39190.51</v>
      </c>
      <c r="K1026" s="89">
        <v>35397.879999999997</v>
      </c>
      <c r="L1026" s="89">
        <v>39190.51</v>
      </c>
      <c r="M1026" s="89">
        <v>37926.300000000003</v>
      </c>
      <c r="N1026" s="89">
        <v>39190.51</v>
      </c>
      <c r="O1026" s="89">
        <v>459524.89</v>
      </c>
    </row>
    <row r="1027" spans="1:15" ht="13.35" customHeight="1" thickBot="1" x14ac:dyDescent="0.25">
      <c r="A1027" s="288"/>
      <c r="B1027" s="290" t="s">
        <v>42</v>
      </c>
      <c r="C1027" s="215" t="s">
        <v>21</v>
      </c>
      <c r="D1027" s="89">
        <v>938882.95</v>
      </c>
      <c r="E1027" s="89">
        <v>947887.2</v>
      </c>
      <c r="F1027" s="89">
        <v>946285.11</v>
      </c>
      <c r="G1027" s="89">
        <v>947887.2</v>
      </c>
      <c r="H1027" s="89">
        <v>946285.11</v>
      </c>
      <c r="I1027" s="89">
        <v>935887.2</v>
      </c>
      <c r="J1027" s="89">
        <v>950887.2</v>
      </c>
      <c r="K1027" s="89">
        <v>932202.42</v>
      </c>
      <c r="L1027" s="89">
        <v>937128.79</v>
      </c>
      <c r="M1027" s="89">
        <v>935486.68</v>
      </c>
      <c r="N1027" s="89">
        <v>937128.79</v>
      </c>
      <c r="O1027" s="89">
        <v>11541688.42</v>
      </c>
    </row>
    <row r="1028" spans="1:15" ht="13.35" customHeight="1" thickBot="1" x14ac:dyDescent="0.25">
      <c r="A1028" s="288"/>
      <c r="B1028" s="288"/>
      <c r="C1028" s="215" t="s">
        <v>22</v>
      </c>
      <c r="D1028" s="89">
        <v>345001.25</v>
      </c>
      <c r="E1028" s="89">
        <v>363551.22</v>
      </c>
      <c r="F1028" s="89">
        <v>367399.76</v>
      </c>
      <c r="G1028" s="89">
        <v>367998.14</v>
      </c>
      <c r="H1028" s="89">
        <v>367399.76</v>
      </c>
      <c r="I1028" s="89">
        <v>367998.14</v>
      </c>
      <c r="J1028" s="89">
        <v>367998.14</v>
      </c>
      <c r="K1028" s="89">
        <v>366621.85</v>
      </c>
      <c r="L1028" s="89">
        <v>368461.91</v>
      </c>
      <c r="M1028" s="89">
        <v>367848.57</v>
      </c>
      <c r="N1028" s="89">
        <v>368461.91</v>
      </c>
      <c r="O1028" s="89">
        <v>4386589.22</v>
      </c>
    </row>
    <row r="1029" spans="1:15" ht="13.35" customHeight="1" thickBot="1" x14ac:dyDescent="0.25">
      <c r="A1029" s="288"/>
      <c r="B1029" s="288"/>
      <c r="C1029" s="215" t="s">
        <v>29</v>
      </c>
      <c r="D1029" s="89">
        <v>36833</v>
      </c>
      <c r="E1029" s="89">
        <v>36833</v>
      </c>
      <c r="F1029" s="89">
        <v>64333</v>
      </c>
      <c r="G1029" s="89">
        <v>84333</v>
      </c>
      <c r="H1029" s="89">
        <v>111833</v>
      </c>
      <c r="I1029" s="89">
        <v>36833</v>
      </c>
      <c r="J1029" s="89">
        <v>74000</v>
      </c>
      <c r="K1029" s="89">
        <v>74000</v>
      </c>
      <c r="L1029" s="89">
        <v>69833</v>
      </c>
      <c r="M1029" s="89">
        <v>69833</v>
      </c>
      <c r="N1029" s="89">
        <v>69833</v>
      </c>
      <c r="O1029" s="89">
        <v>744997</v>
      </c>
    </row>
    <row r="1030" spans="1:15" ht="13.35" customHeight="1" thickBot="1" x14ac:dyDescent="0.25">
      <c r="A1030" s="288"/>
      <c r="B1030" s="288"/>
      <c r="C1030" s="215" t="s">
        <v>23</v>
      </c>
      <c r="D1030" s="89">
        <v>360253.42</v>
      </c>
      <c r="E1030" s="89">
        <v>343824.29</v>
      </c>
      <c r="F1030" s="89">
        <v>337160.9</v>
      </c>
      <c r="G1030" s="89">
        <v>341524.59</v>
      </c>
      <c r="H1030" s="89">
        <v>318750.90000000002</v>
      </c>
      <c r="I1030" s="89">
        <v>326614.59000000003</v>
      </c>
      <c r="J1030" s="89">
        <v>348864.59</v>
      </c>
      <c r="K1030" s="89">
        <v>307257.01</v>
      </c>
      <c r="L1030" s="89">
        <v>333212.3</v>
      </c>
      <c r="M1030" s="89">
        <v>325335.52</v>
      </c>
      <c r="N1030" s="89">
        <v>324403.96000000002</v>
      </c>
      <c r="O1030" s="89">
        <v>6755287.5899999999</v>
      </c>
    </row>
    <row r="1031" spans="1:15" ht="14.1" customHeight="1" thickBot="1" x14ac:dyDescent="0.25">
      <c r="A1031" s="289"/>
      <c r="B1031" s="289"/>
      <c r="C1031" s="215" t="s">
        <v>16</v>
      </c>
      <c r="D1031" s="89">
        <v>1680970.62</v>
      </c>
      <c r="E1031" s="89">
        <v>1692095.71</v>
      </c>
      <c r="F1031" s="89">
        <v>1715178.77</v>
      </c>
      <c r="G1031" s="89">
        <v>1741742.93</v>
      </c>
      <c r="H1031" s="89">
        <v>1744268.77</v>
      </c>
      <c r="I1031" s="89">
        <v>1667332.93</v>
      </c>
      <c r="J1031" s="89">
        <v>1741749.93</v>
      </c>
      <c r="K1031" s="89">
        <v>1680081.28</v>
      </c>
      <c r="L1031" s="89">
        <v>1708636</v>
      </c>
      <c r="M1031" s="89">
        <v>1698503.77</v>
      </c>
      <c r="N1031" s="89">
        <v>1699827.66</v>
      </c>
      <c r="O1031" s="89">
        <v>23428562.23</v>
      </c>
    </row>
    <row r="1032" spans="1:15" ht="14.1" customHeight="1" thickBot="1" x14ac:dyDescent="0.25">
      <c r="A1032" s="290" t="s">
        <v>68</v>
      </c>
      <c r="B1032" s="291"/>
      <c r="C1032" s="215" t="s">
        <v>21</v>
      </c>
      <c r="D1032" s="89">
        <v>6929689.3399999999</v>
      </c>
      <c r="E1032" s="89">
        <v>7470946.5499999998</v>
      </c>
      <c r="F1032" s="89">
        <v>6204672.6200000001</v>
      </c>
      <c r="G1032" s="89">
        <v>5476452.5599999996</v>
      </c>
      <c r="H1032" s="89">
        <v>5465263.5300000003</v>
      </c>
      <c r="I1032" s="89">
        <v>6577755.4800000004</v>
      </c>
      <c r="J1032" s="89">
        <v>6734380.7199999997</v>
      </c>
      <c r="K1032" s="89">
        <v>6764415.2199999997</v>
      </c>
      <c r="L1032" s="89">
        <v>7905504.7300000004</v>
      </c>
      <c r="M1032" s="89">
        <v>7405963.29</v>
      </c>
      <c r="N1032" s="89">
        <v>7382374.8899999997</v>
      </c>
      <c r="O1032" s="89">
        <v>81716491.200000003</v>
      </c>
    </row>
    <row r="1033" spans="1:15" ht="14.1" customHeight="1" thickBot="1" x14ac:dyDescent="0.25">
      <c r="A1033" s="292"/>
      <c r="B1033" s="293"/>
      <c r="C1033" s="215" t="s">
        <v>31</v>
      </c>
      <c r="D1033" s="89">
        <v>1128351.93</v>
      </c>
      <c r="E1033" s="89">
        <v>1293964.6299999999</v>
      </c>
      <c r="F1033" s="89">
        <v>9640542.6099999994</v>
      </c>
      <c r="G1033" s="89">
        <v>8654420.9199999999</v>
      </c>
      <c r="H1033" s="89">
        <v>9858198.7200000007</v>
      </c>
      <c r="I1033" s="89">
        <v>1067461.83</v>
      </c>
      <c r="J1033" s="89">
        <v>542440</v>
      </c>
      <c r="K1033" s="89">
        <v>80000</v>
      </c>
      <c r="L1033" s="89">
        <v>80000</v>
      </c>
      <c r="M1033" s="89">
        <v>864767.76</v>
      </c>
      <c r="N1033" s="89">
        <v>931366.88</v>
      </c>
      <c r="O1033" s="89">
        <v>36922083.740000002</v>
      </c>
    </row>
    <row r="1034" spans="1:15" ht="14.1" customHeight="1" thickBot="1" x14ac:dyDescent="0.25">
      <c r="A1034" s="292"/>
      <c r="B1034" s="293"/>
      <c r="C1034" s="215" t="s">
        <v>50</v>
      </c>
      <c r="D1034" s="89">
        <v>34924</v>
      </c>
      <c r="E1034" s="89">
        <v>34916</v>
      </c>
      <c r="F1034" s="89">
        <v>34916</v>
      </c>
      <c r="G1034" s="89">
        <v>34916</v>
      </c>
      <c r="H1034" s="89">
        <v>34916</v>
      </c>
      <c r="I1034" s="89">
        <v>34916</v>
      </c>
      <c r="J1034" s="89">
        <v>34916</v>
      </c>
      <c r="K1034" s="89">
        <v>34916</v>
      </c>
      <c r="L1034" s="89">
        <v>34916</v>
      </c>
      <c r="M1034" s="89">
        <v>34916</v>
      </c>
      <c r="N1034" s="89">
        <v>34916</v>
      </c>
      <c r="O1034" s="89">
        <v>419000</v>
      </c>
    </row>
    <row r="1035" spans="1:15" ht="14.1" customHeight="1" thickBot="1" x14ac:dyDescent="0.25">
      <c r="A1035" s="292"/>
      <c r="B1035" s="293"/>
      <c r="C1035" s="215" t="s">
        <v>49</v>
      </c>
      <c r="D1035" s="89">
        <v>161242.53</v>
      </c>
      <c r="E1035" s="89">
        <v>161779.96</v>
      </c>
      <c r="F1035" s="89">
        <v>165746.63</v>
      </c>
      <c r="G1035" s="89">
        <v>167261.35999999999</v>
      </c>
      <c r="H1035" s="89">
        <v>160210.31</v>
      </c>
      <c r="I1035" s="89">
        <v>158852.20000000001</v>
      </c>
      <c r="J1035" s="89">
        <v>161352.20000000001</v>
      </c>
      <c r="K1035" s="89">
        <v>146737.49</v>
      </c>
      <c r="L1035" s="89">
        <v>158948.34</v>
      </c>
      <c r="M1035" s="89">
        <v>157878.06</v>
      </c>
      <c r="N1035" s="89">
        <v>158948.34</v>
      </c>
      <c r="O1035" s="89">
        <v>1913835.48</v>
      </c>
    </row>
    <row r="1036" spans="1:15" ht="14.1" customHeight="1" thickBot="1" x14ac:dyDescent="0.25">
      <c r="A1036" s="292"/>
      <c r="B1036" s="293"/>
      <c r="C1036" s="215" t="s">
        <v>22</v>
      </c>
      <c r="D1036" s="89">
        <v>4569512.3099999996</v>
      </c>
      <c r="E1036" s="89">
        <v>4664400.34</v>
      </c>
      <c r="F1036" s="89">
        <v>4523004.1100000003</v>
      </c>
      <c r="G1036" s="89">
        <v>4684940.41</v>
      </c>
      <c r="H1036" s="89">
        <v>4231908.58</v>
      </c>
      <c r="I1036" s="89">
        <v>4521447.25</v>
      </c>
      <c r="J1036" s="89">
        <v>4546754.67</v>
      </c>
      <c r="K1036" s="89">
        <v>4240467.82</v>
      </c>
      <c r="L1036" s="89">
        <v>4679158.93</v>
      </c>
      <c r="M1036" s="89">
        <v>4263825.4400000004</v>
      </c>
      <c r="N1036" s="89">
        <v>4481371.5599999996</v>
      </c>
      <c r="O1036" s="89">
        <v>55316657.299999997</v>
      </c>
    </row>
    <row r="1037" spans="1:15" ht="14.1" customHeight="1" thickBot="1" x14ac:dyDescent="0.25">
      <c r="A1037" s="292"/>
      <c r="B1037" s="293"/>
      <c r="C1037" s="215" t="s">
        <v>29</v>
      </c>
      <c r="D1037" s="89">
        <v>1507248.67</v>
      </c>
      <c r="E1037" s="89">
        <v>611918.22</v>
      </c>
      <c r="F1037" s="89">
        <v>1597418.22</v>
      </c>
      <c r="G1037" s="89">
        <v>1700418.22</v>
      </c>
      <c r="H1037" s="89">
        <v>1152962.6599999999</v>
      </c>
      <c r="I1037" s="89">
        <v>1707713.67</v>
      </c>
      <c r="J1037" s="89">
        <v>1945735.22</v>
      </c>
      <c r="K1037" s="89">
        <v>2361368.5499999998</v>
      </c>
      <c r="L1037" s="89">
        <v>1209201.55</v>
      </c>
      <c r="M1037" s="89">
        <v>986201.55</v>
      </c>
      <c r="N1037" s="89">
        <v>1344068.22</v>
      </c>
      <c r="O1037" s="89">
        <v>22609093.52</v>
      </c>
    </row>
    <row r="1038" spans="1:15" ht="14.1" customHeight="1" thickBot="1" x14ac:dyDescent="0.25">
      <c r="A1038" s="292"/>
      <c r="B1038" s="293"/>
      <c r="C1038" s="215" t="s">
        <v>23</v>
      </c>
      <c r="D1038" s="89">
        <v>1286247.79</v>
      </c>
      <c r="E1038" s="89">
        <v>1295931.1000000001</v>
      </c>
      <c r="F1038" s="89">
        <v>1117513.4099999999</v>
      </c>
      <c r="G1038" s="89">
        <v>1213339.55</v>
      </c>
      <c r="H1038" s="89">
        <v>1014771.11</v>
      </c>
      <c r="I1038" s="89">
        <v>1368354.66</v>
      </c>
      <c r="J1038" s="89">
        <v>6872137.6299999999</v>
      </c>
      <c r="K1038" s="89">
        <v>1448121.13</v>
      </c>
      <c r="L1038" s="89">
        <v>1234168.25</v>
      </c>
      <c r="M1038" s="89">
        <v>968917.47</v>
      </c>
      <c r="N1038" s="89">
        <v>1132658.69</v>
      </c>
      <c r="O1038" s="89">
        <v>23394072.010000002</v>
      </c>
    </row>
    <row r="1039" spans="1:15" ht="14.1" customHeight="1" thickBot="1" x14ac:dyDescent="0.25">
      <c r="A1039" s="292"/>
      <c r="B1039" s="293"/>
      <c r="C1039" s="215" t="s">
        <v>47</v>
      </c>
      <c r="D1039" s="89">
        <v>10000</v>
      </c>
      <c r="E1039" s="89">
        <v>66000</v>
      </c>
      <c r="F1039" s="89">
        <v>24810</v>
      </c>
      <c r="G1039" s="89">
        <v>10000</v>
      </c>
      <c r="H1039" s="89">
        <v>41000</v>
      </c>
      <c r="I1039" s="89">
        <v>22000</v>
      </c>
      <c r="J1039" s="89">
        <v>10000</v>
      </c>
      <c r="K1039" s="89">
        <v>13000</v>
      </c>
      <c r="L1039" s="89">
        <v>22000</v>
      </c>
      <c r="M1039" s="89">
        <v>10000</v>
      </c>
      <c r="N1039" s="89">
        <v>21000</v>
      </c>
      <c r="O1039" s="89">
        <v>277810</v>
      </c>
    </row>
    <row r="1040" spans="1:15" ht="14.1" customHeight="1" thickBot="1" x14ac:dyDescent="0.25">
      <c r="A1040" s="292"/>
      <c r="B1040" s="293"/>
      <c r="C1040" s="215" t="s">
        <v>48</v>
      </c>
      <c r="D1040" s="89">
        <v>81297.72</v>
      </c>
      <c r="E1040" s="89">
        <v>647733.66</v>
      </c>
      <c r="F1040" s="89">
        <v>293244.03999999998</v>
      </c>
      <c r="G1040" s="89">
        <v>169442.1</v>
      </c>
      <c r="H1040" s="89">
        <v>53155.29</v>
      </c>
      <c r="I1040" s="89">
        <v>112269.98</v>
      </c>
      <c r="J1040" s="89">
        <v>43739.24</v>
      </c>
      <c r="K1040" s="89">
        <v>61987.4</v>
      </c>
      <c r="L1040" s="89">
        <v>88827.99</v>
      </c>
      <c r="M1040" s="89">
        <v>312658.15000000002</v>
      </c>
      <c r="N1040" s="89">
        <v>41739.24</v>
      </c>
      <c r="O1040" s="89">
        <v>1985988.85</v>
      </c>
    </row>
    <row r="1041" spans="1:15" ht="14.1" customHeight="1" thickBot="1" x14ac:dyDescent="0.25">
      <c r="A1041" s="292"/>
      <c r="B1041" s="293"/>
      <c r="C1041" s="215" t="s">
        <v>51</v>
      </c>
      <c r="D1041" s="89">
        <v>-472562.51</v>
      </c>
      <c r="E1041" s="89">
        <v>-477812.51</v>
      </c>
      <c r="F1041" s="89">
        <v>-448903.29</v>
      </c>
      <c r="G1041" s="89">
        <v>-535703.57999999996</v>
      </c>
      <c r="H1041" s="89">
        <v>-479508.94</v>
      </c>
      <c r="I1041" s="89">
        <v>-554803.57999999996</v>
      </c>
      <c r="J1041" s="89">
        <v>-1444283.58</v>
      </c>
      <c r="K1041" s="89">
        <v>-1446699.64</v>
      </c>
      <c r="L1041" s="89">
        <v>-1444283.58</v>
      </c>
      <c r="M1041" s="89">
        <v>534750.43999999994</v>
      </c>
      <c r="N1041" s="89">
        <v>-1749249.56</v>
      </c>
      <c r="O1041" s="89">
        <v>-10268309.890000001</v>
      </c>
    </row>
    <row r="1042" spans="1:15" ht="14.1" customHeight="1" thickBot="1" x14ac:dyDescent="0.25">
      <c r="A1042" s="294"/>
      <c r="B1042" s="295"/>
      <c r="C1042" s="215" t="s">
        <v>16</v>
      </c>
      <c r="D1042" s="89">
        <v>15235951.779999999</v>
      </c>
      <c r="E1042" s="89">
        <v>15769777.949999999</v>
      </c>
      <c r="F1042" s="89">
        <v>23152964.350000001</v>
      </c>
      <c r="G1042" s="89">
        <v>21575487.539999999</v>
      </c>
      <c r="H1042" s="89">
        <v>21532877.260000002</v>
      </c>
      <c r="I1042" s="89">
        <v>15015967.49</v>
      </c>
      <c r="J1042" s="89">
        <v>19447172.100000001</v>
      </c>
      <c r="K1042" s="89">
        <v>13704313.970000001</v>
      </c>
      <c r="L1042" s="89">
        <v>13968442.210000001</v>
      </c>
      <c r="M1042" s="89">
        <v>15539878.16</v>
      </c>
      <c r="N1042" s="89">
        <v>13779194.26</v>
      </c>
      <c r="O1042" s="89">
        <v>214286722.21000001</v>
      </c>
    </row>
    <row r="1043" spans="1:15" ht="13.5" thickBot="1" x14ac:dyDescent="0.25">
      <c r="O1043" s="140">
        <v>213839265.74000001</v>
      </c>
    </row>
    <row r="1051" spans="1:15" ht="13.5" thickBot="1" x14ac:dyDescent="0.25"/>
    <row r="1052" spans="1:15" ht="13.5" thickBot="1" x14ac:dyDescent="0.25">
      <c r="B1052" s="216" t="s">
        <v>174</v>
      </c>
      <c r="C1052" s="214" t="s">
        <v>4</v>
      </c>
      <c r="D1052" s="214" t="s">
        <v>5</v>
      </c>
      <c r="E1052" s="214" t="s">
        <v>6</v>
      </c>
      <c r="F1052" s="214" t="s">
        <v>7</v>
      </c>
      <c r="G1052" s="214" t="s">
        <v>8</v>
      </c>
      <c r="H1052" s="214" t="s">
        <v>9</v>
      </c>
      <c r="I1052" s="214" t="s">
        <v>10</v>
      </c>
      <c r="J1052" s="214" t="s">
        <v>11</v>
      </c>
      <c r="K1052" s="214" t="s">
        <v>12</v>
      </c>
      <c r="L1052" s="214" t="s">
        <v>13</v>
      </c>
      <c r="M1052" s="214" t="s">
        <v>14</v>
      </c>
      <c r="N1052" s="214" t="s">
        <v>15</v>
      </c>
    </row>
    <row r="1053" spans="1:15" ht="13.5" thickBot="1" x14ac:dyDescent="0.25">
      <c r="A1053" s="13" t="e">
        <v>#REF!</v>
      </c>
      <c r="B1053" s="214" t="s">
        <v>93</v>
      </c>
      <c r="C1053" s="88">
        <v>1359465.97</v>
      </c>
      <c r="D1053" s="88">
        <v>890247.27</v>
      </c>
      <c r="E1053" s="88">
        <v>733441.29</v>
      </c>
      <c r="F1053" s="88">
        <v>801705.36</v>
      </c>
      <c r="G1053" s="88">
        <v>685417.23</v>
      </c>
      <c r="H1053" s="88">
        <v>698500.86</v>
      </c>
      <c r="I1053" s="88">
        <v>5469645.8300000001</v>
      </c>
      <c r="J1053" s="88">
        <v>300198.84000000003</v>
      </c>
      <c r="K1053" s="88">
        <v>-186244.13</v>
      </c>
      <c r="L1053" s="88">
        <v>1525826.57</v>
      </c>
      <c r="M1053" s="88">
        <v>-608011.03</v>
      </c>
      <c r="N1053" s="88">
        <v>107644.29</v>
      </c>
    </row>
    <row r="1054" spans="1:15" ht="13.5" thickBot="1" x14ac:dyDescent="0.25">
      <c r="A1054" s="13" t="e">
        <v>#REF!</v>
      </c>
      <c r="B1054" s="214" t="s">
        <v>94</v>
      </c>
      <c r="C1054" s="88">
        <v>5288076.2699999996</v>
      </c>
      <c r="D1054" s="88">
        <v>5272588.0599999996</v>
      </c>
      <c r="E1054" s="88">
        <v>4197458.7</v>
      </c>
      <c r="F1054" s="88">
        <v>3906721.71</v>
      </c>
      <c r="G1054" s="88">
        <v>3755827.76</v>
      </c>
      <c r="H1054" s="88">
        <v>5355333.05</v>
      </c>
      <c r="I1054" s="88">
        <v>5792767.3899999997</v>
      </c>
      <c r="J1054" s="88">
        <v>5281907.25</v>
      </c>
      <c r="K1054" s="88">
        <v>5734018.1600000001</v>
      </c>
      <c r="L1054" s="88">
        <v>5543479.7000000002</v>
      </c>
      <c r="M1054" s="88">
        <v>5752458.4100000001</v>
      </c>
      <c r="N1054" s="88">
        <v>8310269.7999999998</v>
      </c>
    </row>
    <row r="1055" spans="1:15" ht="13.5" thickBot="1" x14ac:dyDescent="0.25">
      <c r="A1055" s="13" t="e">
        <v>#REF!</v>
      </c>
      <c r="B1055" s="214" t="s">
        <v>95</v>
      </c>
      <c r="C1055" s="88">
        <v>1184642.8899999999</v>
      </c>
      <c r="D1055" s="88">
        <v>1021176.69</v>
      </c>
      <c r="E1055" s="88">
        <v>985151.4</v>
      </c>
      <c r="F1055" s="88">
        <v>972991.21</v>
      </c>
      <c r="G1055" s="88">
        <v>977841.01</v>
      </c>
      <c r="H1055" s="88">
        <v>1020590.26</v>
      </c>
      <c r="I1055" s="88">
        <v>1029636.73</v>
      </c>
      <c r="J1055" s="88">
        <v>1007690.53</v>
      </c>
      <c r="K1055" s="88">
        <v>1042153.97</v>
      </c>
      <c r="L1055" s="88">
        <v>1035358.05</v>
      </c>
      <c r="M1055" s="88">
        <v>1054288.49</v>
      </c>
      <c r="N1055" s="88">
        <v>3124522.05</v>
      </c>
    </row>
    <row r="1056" spans="1:15" ht="13.5" thickBot="1" x14ac:dyDescent="0.25">
      <c r="A1056" s="13" t="e">
        <v>#REF!</v>
      </c>
      <c r="B1056" s="214" t="s">
        <v>96</v>
      </c>
      <c r="C1056" s="88">
        <v>75004.149999999994</v>
      </c>
      <c r="D1056" s="88">
        <v>69339.679999999993</v>
      </c>
      <c r="E1056" s="88">
        <v>103533.5</v>
      </c>
      <c r="F1056" s="88">
        <v>83367.149999999994</v>
      </c>
      <c r="G1056" s="88">
        <v>84189.25</v>
      </c>
      <c r="H1056" s="88">
        <v>86157.03</v>
      </c>
      <c r="I1056" s="88">
        <v>79678.289999999994</v>
      </c>
      <c r="J1056" s="88">
        <v>103257.99</v>
      </c>
      <c r="K1056" s="88">
        <v>126978.39</v>
      </c>
      <c r="L1056" s="88">
        <v>107783.01</v>
      </c>
      <c r="M1056" s="88">
        <v>103233.96</v>
      </c>
      <c r="N1056" s="88">
        <v>-10668.51</v>
      </c>
    </row>
    <row r="1057" spans="1:14" ht="13.5" thickBot="1" x14ac:dyDescent="0.25">
      <c r="A1057" s="13" t="e">
        <v>#REF!</v>
      </c>
      <c r="B1057" s="214" t="s">
        <v>97</v>
      </c>
      <c r="C1057" s="88">
        <v>44595.26</v>
      </c>
      <c r="D1057" s="88">
        <v>62115.03</v>
      </c>
      <c r="E1057" s="88">
        <v>49562.879999999997</v>
      </c>
      <c r="F1057" s="88">
        <v>52874.96</v>
      </c>
      <c r="G1057" s="88">
        <v>77189.47</v>
      </c>
      <c r="H1057" s="88">
        <v>31541.55</v>
      </c>
      <c r="I1057" s="88">
        <v>48840.85</v>
      </c>
      <c r="J1057" s="88">
        <v>99820.57</v>
      </c>
      <c r="K1057" s="88">
        <v>78045.11</v>
      </c>
      <c r="L1057" s="88">
        <v>82380.5</v>
      </c>
      <c r="M1057" s="88">
        <v>101318.67</v>
      </c>
      <c r="N1057" s="88">
        <v>267886.89</v>
      </c>
    </row>
    <row r="1058" spans="1:14" ht="13.5" thickBot="1" x14ac:dyDescent="0.25">
      <c r="A1058" s="13" t="e">
        <v>#REF!</v>
      </c>
      <c r="B1058" s="214" t="s">
        <v>98</v>
      </c>
      <c r="C1058" s="88">
        <v>14721.93</v>
      </c>
      <c r="D1058" s="88">
        <v>-20019.91</v>
      </c>
      <c r="E1058" s="88">
        <v>-17990.79</v>
      </c>
      <c r="F1058" s="88">
        <v>7394.86</v>
      </c>
      <c r="G1058" s="88">
        <v>-14651</v>
      </c>
      <c r="H1058" s="88">
        <v>303556.62</v>
      </c>
      <c r="I1058" s="88">
        <v>4961.5</v>
      </c>
      <c r="J1058" s="88">
        <v>7732.56</v>
      </c>
      <c r="K1058" s="88">
        <v>10163.11</v>
      </c>
      <c r="L1058" s="88">
        <v>36800.79</v>
      </c>
      <c r="M1058" s="88">
        <v>12325.53</v>
      </c>
      <c r="N1058" s="88">
        <v>-34159.879999999997</v>
      </c>
    </row>
    <row r="1059" spans="1:14" ht="13.5" thickBot="1" x14ac:dyDescent="0.25">
      <c r="A1059" s="13" t="e">
        <v>#REF!</v>
      </c>
      <c r="B1059" s="214" t="s">
        <v>99</v>
      </c>
      <c r="C1059" s="88">
        <v>-20198.330000000002</v>
      </c>
      <c r="D1059" s="88">
        <v>308286.40999999997</v>
      </c>
      <c r="E1059" s="88">
        <v>3213.66</v>
      </c>
      <c r="F1059" s="88">
        <v>-17668.21</v>
      </c>
      <c r="G1059" s="88">
        <v>-16582.61</v>
      </c>
      <c r="H1059" s="88">
        <v>-5014.96</v>
      </c>
      <c r="I1059" s="88">
        <v>-20070.060000000001</v>
      </c>
      <c r="J1059" s="88">
        <v>5884.14</v>
      </c>
      <c r="K1059" s="88">
        <v>31485.73</v>
      </c>
      <c r="L1059" s="88">
        <v>11862.96</v>
      </c>
      <c r="M1059" s="88">
        <v>115344.12</v>
      </c>
      <c r="N1059" s="88">
        <v>1218295.07</v>
      </c>
    </row>
    <row r="1060" spans="1:14" ht="13.5" thickBot="1" x14ac:dyDescent="0.25">
      <c r="A1060" s="13" t="e">
        <v>#REF!</v>
      </c>
      <c r="B1060" s="214" t="s">
        <v>100</v>
      </c>
      <c r="C1060" s="88">
        <v>304165</v>
      </c>
      <c r="D1060" s="88">
        <v>180545.77</v>
      </c>
      <c r="E1060" s="88">
        <v>158657.54</v>
      </c>
      <c r="F1060" s="88">
        <v>327857.18</v>
      </c>
      <c r="G1060" s="88">
        <v>150410.28</v>
      </c>
      <c r="H1060" s="88">
        <v>127771.04</v>
      </c>
      <c r="I1060" s="88">
        <v>168307.51</v>
      </c>
      <c r="J1060" s="88">
        <v>181350.8</v>
      </c>
      <c r="K1060" s="88">
        <v>390597.78</v>
      </c>
      <c r="L1060" s="88">
        <v>233362.56</v>
      </c>
      <c r="M1060" s="88">
        <v>295020.96000000002</v>
      </c>
      <c r="N1060" s="88">
        <v>359237.45</v>
      </c>
    </row>
    <row r="1061" spans="1:14" ht="13.5" thickBot="1" x14ac:dyDescent="0.25">
      <c r="A1061" s="13" t="e">
        <v>#REF!</v>
      </c>
      <c r="B1061" s="214" t="s">
        <v>101</v>
      </c>
      <c r="C1061" s="88">
        <v>123669.4</v>
      </c>
      <c r="D1061" s="88">
        <v>34913.519999999997</v>
      </c>
      <c r="E1061" s="88">
        <v>41147.120000000003</v>
      </c>
      <c r="F1061" s="88">
        <v>54856.45</v>
      </c>
      <c r="G1061" s="88">
        <v>34376.660000000003</v>
      </c>
      <c r="H1061" s="88">
        <v>37239.29</v>
      </c>
      <c r="I1061" s="88">
        <v>170522.12</v>
      </c>
      <c r="J1061" s="88">
        <v>41089.29</v>
      </c>
      <c r="K1061" s="88">
        <v>56496.46</v>
      </c>
      <c r="L1061" s="88">
        <v>54160.17</v>
      </c>
      <c r="M1061" s="88">
        <v>60481.39</v>
      </c>
      <c r="N1061" s="88">
        <v>73608.03</v>
      </c>
    </row>
    <row r="1062" spans="1:14" ht="13.5" thickBot="1" x14ac:dyDescent="0.25">
      <c r="A1062" s="13" t="e">
        <v>#REF!</v>
      </c>
      <c r="B1062" s="214" t="s">
        <v>102</v>
      </c>
      <c r="C1062" s="88">
        <v>198695.17</v>
      </c>
      <c r="D1062" s="88">
        <v>155239.03</v>
      </c>
      <c r="E1062" s="88">
        <v>908610.03</v>
      </c>
      <c r="F1062" s="88">
        <v>3221694.9</v>
      </c>
      <c r="G1062" s="88">
        <v>3033838.4</v>
      </c>
      <c r="H1062" s="88">
        <v>364258.71</v>
      </c>
      <c r="I1062" s="88">
        <v>169524.5</v>
      </c>
      <c r="J1062" s="88">
        <v>183046.49</v>
      </c>
      <c r="K1062" s="88">
        <v>226674.69</v>
      </c>
      <c r="L1062" s="88">
        <v>236290.22</v>
      </c>
      <c r="M1062" s="88">
        <v>233573.88</v>
      </c>
      <c r="N1062" s="88">
        <v>530117.21</v>
      </c>
    </row>
    <row r="1063" spans="1:14" ht="13.5" thickBot="1" x14ac:dyDescent="0.25">
      <c r="A1063" s="13" t="e">
        <v>#REF!</v>
      </c>
      <c r="B1063" s="214" t="s">
        <v>103</v>
      </c>
      <c r="C1063" s="88">
        <v>926210.05</v>
      </c>
      <c r="D1063" s="88">
        <v>975319.85</v>
      </c>
      <c r="E1063" s="88">
        <v>6288754.7999999998</v>
      </c>
      <c r="F1063" s="88">
        <v>6312481.21</v>
      </c>
      <c r="G1063" s="88">
        <v>6320547.9699999997</v>
      </c>
      <c r="H1063" s="88">
        <v>1453141.84</v>
      </c>
      <c r="I1063" s="88">
        <v>572650.64</v>
      </c>
      <c r="J1063" s="88">
        <v>905363.86</v>
      </c>
      <c r="K1063" s="88">
        <v>326378.31</v>
      </c>
      <c r="L1063" s="88">
        <v>246104.84</v>
      </c>
      <c r="M1063" s="88">
        <v>263696.46000000002</v>
      </c>
      <c r="N1063" s="88">
        <v>183057.54</v>
      </c>
    </row>
    <row r="1064" spans="1:14" ht="13.5" thickBot="1" x14ac:dyDescent="0.25">
      <c r="A1064" s="13" t="e">
        <v>#REF!</v>
      </c>
      <c r="B1064" s="214" t="s">
        <v>104</v>
      </c>
      <c r="C1064" s="88">
        <v>117619.8</v>
      </c>
      <c r="D1064" s="88">
        <v>42330.84</v>
      </c>
      <c r="E1064" s="88">
        <v>38632.28</v>
      </c>
      <c r="F1064" s="88">
        <v>36579.64</v>
      </c>
      <c r="G1064" s="88">
        <v>43258.64</v>
      </c>
      <c r="H1064" s="88">
        <v>42396.79</v>
      </c>
      <c r="I1064" s="88">
        <v>31262.94</v>
      </c>
      <c r="J1064" s="88">
        <v>40338.1</v>
      </c>
      <c r="K1064" s="88">
        <v>50278.87</v>
      </c>
      <c r="L1064" s="88">
        <v>40597.919999999998</v>
      </c>
      <c r="M1064" s="88">
        <v>153181.07</v>
      </c>
      <c r="N1064" s="88">
        <v>332146.40999999997</v>
      </c>
    </row>
    <row r="1065" spans="1:14" ht="13.5" thickBot="1" x14ac:dyDescent="0.25">
      <c r="A1065" s="13" t="e">
        <v>#REF!</v>
      </c>
      <c r="B1065" s="214" t="s">
        <v>105</v>
      </c>
      <c r="C1065" s="88">
        <v>187842.89</v>
      </c>
      <c r="D1065" s="88">
        <v>160485.54</v>
      </c>
      <c r="E1065" s="88">
        <v>172340.39</v>
      </c>
      <c r="F1065" s="88">
        <v>190165.74</v>
      </c>
      <c r="G1065" s="88">
        <v>181420.72</v>
      </c>
      <c r="H1065" s="88">
        <v>141340.10999999999</v>
      </c>
      <c r="I1065" s="88">
        <v>199781.37</v>
      </c>
      <c r="J1065" s="88">
        <v>191390.74</v>
      </c>
      <c r="K1065" s="88">
        <v>235118.94</v>
      </c>
      <c r="L1065" s="88">
        <v>253460.56</v>
      </c>
      <c r="M1065" s="88">
        <v>238631.87</v>
      </c>
      <c r="N1065" s="88">
        <v>2183378.21</v>
      </c>
    </row>
    <row r="1066" spans="1:14" ht="13.5" thickBot="1" x14ac:dyDescent="0.25">
      <c r="A1066" s="13" t="e">
        <v>#REF!</v>
      </c>
      <c r="B1066" s="214" t="s">
        <v>106</v>
      </c>
      <c r="C1066" s="88">
        <v>154783.74</v>
      </c>
      <c r="D1066" s="88">
        <v>160181.26</v>
      </c>
      <c r="E1066" s="88">
        <v>178971.57</v>
      </c>
      <c r="F1066" s="88">
        <v>419528.68</v>
      </c>
      <c r="G1066" s="88">
        <v>161642.25</v>
      </c>
      <c r="H1066" s="88">
        <v>582525.74</v>
      </c>
      <c r="I1066" s="88">
        <v>630048.03</v>
      </c>
      <c r="J1066" s="88">
        <v>692356.37</v>
      </c>
      <c r="K1066" s="88">
        <v>631870.06000000006</v>
      </c>
      <c r="L1066" s="88">
        <v>638229.87</v>
      </c>
      <c r="M1066" s="88">
        <v>721027.31</v>
      </c>
      <c r="N1066" s="88">
        <v>781328.99</v>
      </c>
    </row>
    <row r="1067" spans="1:14" ht="13.5" thickBot="1" x14ac:dyDescent="0.25">
      <c r="A1067" s="13" t="e">
        <v>#REF!</v>
      </c>
      <c r="B1067" s="214" t="s">
        <v>107</v>
      </c>
      <c r="C1067" s="88">
        <v>16666.669999999998</v>
      </c>
      <c r="D1067" s="88">
        <v>16666.669999999998</v>
      </c>
      <c r="E1067" s="88">
        <v>16666.669999999998</v>
      </c>
      <c r="F1067" s="88">
        <v>16666.669999999998</v>
      </c>
      <c r="G1067" s="88">
        <v>16666.669999999998</v>
      </c>
      <c r="H1067" s="88">
        <v>16666.669999999998</v>
      </c>
      <c r="I1067" s="88">
        <v>16666.669999999998</v>
      </c>
      <c r="J1067" s="88">
        <v>16666.669999999998</v>
      </c>
      <c r="K1067" s="88">
        <v>16666.669999999998</v>
      </c>
      <c r="L1067" s="88">
        <v>16666.669999999998</v>
      </c>
      <c r="M1067" s="88">
        <v>16666.669999999998</v>
      </c>
      <c r="N1067" s="88">
        <v>16666.669999999998</v>
      </c>
    </row>
    <row r="1068" spans="1:14" ht="13.5" thickBot="1" x14ac:dyDescent="0.25">
      <c r="A1068" s="13" t="e">
        <v>#REF!</v>
      </c>
      <c r="B1068" s="214" t="s">
        <v>108</v>
      </c>
      <c r="C1068" s="88">
        <v>10000</v>
      </c>
      <c r="D1068" s="88">
        <v>10000</v>
      </c>
      <c r="E1068" s="88">
        <v>30000</v>
      </c>
      <c r="F1068" s="88">
        <v>10000</v>
      </c>
      <c r="G1068" s="88">
        <v>25000</v>
      </c>
      <c r="H1068" s="88">
        <v>30000</v>
      </c>
      <c r="I1068" s="88">
        <v>10000</v>
      </c>
      <c r="J1068" s="88">
        <v>10000</v>
      </c>
      <c r="K1068" s="88">
        <v>30000</v>
      </c>
      <c r="L1068" s="88">
        <v>10000</v>
      </c>
      <c r="M1068" s="88">
        <v>10000</v>
      </c>
      <c r="N1068" s="88">
        <v>30000</v>
      </c>
    </row>
    <row r="1069" spans="1:14" ht="13.5" thickBot="1" x14ac:dyDescent="0.25">
      <c r="A1069" s="13" t="e">
        <v>#REF!</v>
      </c>
      <c r="B1069" s="214" t="s">
        <v>109</v>
      </c>
      <c r="C1069" s="88">
        <v>11250</v>
      </c>
      <c r="D1069" s="88">
        <v>11250</v>
      </c>
      <c r="E1069" s="88">
        <v>11250</v>
      </c>
      <c r="F1069" s="88">
        <v>11250</v>
      </c>
      <c r="G1069" s="88">
        <v>11250</v>
      </c>
      <c r="H1069" s="88">
        <v>11250</v>
      </c>
      <c r="I1069" s="88">
        <v>11250</v>
      </c>
      <c r="J1069" s="88">
        <v>11250</v>
      </c>
      <c r="K1069" s="88">
        <v>11250</v>
      </c>
      <c r="L1069" s="88">
        <v>11250</v>
      </c>
      <c r="M1069" s="88">
        <v>11250</v>
      </c>
      <c r="N1069" s="88">
        <v>11250</v>
      </c>
    </row>
    <row r="1070" spans="1:14" ht="13.5" thickBot="1" x14ac:dyDescent="0.25">
      <c r="A1070" s="13" t="e">
        <v>#REF!</v>
      </c>
      <c r="B1070" s="214" t="s">
        <v>110</v>
      </c>
      <c r="C1070" s="88">
        <v>6083.33</v>
      </c>
      <c r="D1070" s="88">
        <v>6083.33</v>
      </c>
      <c r="E1070" s="88">
        <v>6083.33</v>
      </c>
      <c r="F1070" s="88">
        <v>6083.33</v>
      </c>
      <c r="G1070" s="88">
        <v>6083.33</v>
      </c>
      <c r="H1070" s="88">
        <v>6083.33</v>
      </c>
      <c r="I1070" s="88">
        <v>6083.33</v>
      </c>
      <c r="J1070" s="88">
        <v>6083.33</v>
      </c>
      <c r="K1070" s="88">
        <v>6083.33</v>
      </c>
      <c r="L1070" s="88">
        <v>6083.33</v>
      </c>
      <c r="M1070" s="88">
        <v>6083.33</v>
      </c>
      <c r="N1070" s="88">
        <v>6083.33</v>
      </c>
    </row>
    <row r="1071" spans="1:14" ht="13.5" thickBot="1" x14ac:dyDescent="0.25">
      <c r="A1071" s="13" t="e">
        <v>#REF!</v>
      </c>
      <c r="B1071" s="214" t="s">
        <v>111</v>
      </c>
      <c r="C1071" s="88">
        <v>28166.66</v>
      </c>
      <c r="D1071" s="88">
        <v>28166.66</v>
      </c>
      <c r="E1071" s="88">
        <v>28166.66</v>
      </c>
      <c r="F1071" s="88">
        <v>28166.66</v>
      </c>
      <c r="G1071" s="88">
        <v>28166.66</v>
      </c>
      <c r="H1071" s="88">
        <v>28166.66</v>
      </c>
      <c r="I1071" s="88">
        <v>28166.66</v>
      </c>
      <c r="J1071" s="88">
        <v>28166.66</v>
      </c>
      <c r="K1071" s="88">
        <v>28166.66</v>
      </c>
      <c r="L1071" s="88">
        <v>28166.66</v>
      </c>
      <c r="M1071" s="88">
        <v>28166.66</v>
      </c>
      <c r="N1071" s="88">
        <v>28166.66</v>
      </c>
    </row>
    <row r="1072" spans="1:14" ht="13.5" thickBot="1" x14ac:dyDescent="0.25">
      <c r="A1072" s="13" t="e">
        <v>#REF!</v>
      </c>
      <c r="B1072" s="214" t="s">
        <v>112</v>
      </c>
      <c r="C1072" s="88">
        <v>4200</v>
      </c>
      <c r="D1072" s="88">
        <v>3700</v>
      </c>
      <c r="E1072" s="88">
        <v>6200</v>
      </c>
      <c r="F1072" s="88">
        <v>7200</v>
      </c>
      <c r="G1072" s="88">
        <v>3700</v>
      </c>
      <c r="H1072" s="88">
        <v>3700</v>
      </c>
      <c r="I1072" s="88">
        <v>12200</v>
      </c>
      <c r="J1072" s="88">
        <v>4170</v>
      </c>
      <c r="K1072" s="88">
        <v>7200</v>
      </c>
      <c r="L1072" s="88">
        <v>3700</v>
      </c>
      <c r="M1072" s="88">
        <v>13700</v>
      </c>
      <c r="N1072" s="88">
        <v>8210</v>
      </c>
    </row>
    <row r="1073" spans="1:14" ht="13.5" thickBot="1" x14ac:dyDescent="0.25">
      <c r="A1073" s="13" t="e">
        <v>#REF!</v>
      </c>
      <c r="B1073" s="214" t="s">
        <v>113</v>
      </c>
      <c r="C1073" s="88">
        <v>60125</v>
      </c>
      <c r="D1073" s="88">
        <v>60125</v>
      </c>
      <c r="E1073" s="88">
        <v>60125</v>
      </c>
      <c r="F1073" s="88">
        <v>60125</v>
      </c>
      <c r="G1073" s="88">
        <v>60125</v>
      </c>
      <c r="H1073" s="88">
        <v>60125</v>
      </c>
      <c r="I1073" s="88">
        <v>60125</v>
      </c>
      <c r="J1073" s="88">
        <v>60125</v>
      </c>
      <c r="K1073" s="88">
        <v>60125</v>
      </c>
      <c r="L1073" s="88">
        <v>60125</v>
      </c>
      <c r="M1073" s="88">
        <v>60125</v>
      </c>
      <c r="N1073" s="88">
        <v>60125</v>
      </c>
    </row>
    <row r="1074" spans="1:14" ht="13.5" thickBot="1" x14ac:dyDescent="0.25">
      <c r="A1074" s="13" t="e">
        <v>#REF!</v>
      </c>
      <c r="B1074" s="214" t="s">
        <v>114</v>
      </c>
      <c r="C1074" s="88">
        <v>1870946.71</v>
      </c>
      <c r="D1074" s="88">
        <v>1893964.86</v>
      </c>
      <c r="E1074" s="88">
        <v>3946553.25</v>
      </c>
      <c r="F1074" s="88">
        <v>1649852.28</v>
      </c>
      <c r="G1074" s="88">
        <v>1390311.38</v>
      </c>
      <c r="H1074" s="88">
        <v>1446135.35</v>
      </c>
      <c r="I1074" s="88">
        <v>1521678.94</v>
      </c>
      <c r="J1074" s="88">
        <v>1493089.18</v>
      </c>
      <c r="K1074" s="88">
        <v>1427874.43</v>
      </c>
      <c r="L1074" s="88">
        <v>1484686.52</v>
      </c>
      <c r="M1074" s="88">
        <v>1649577.07</v>
      </c>
      <c r="N1074" s="88">
        <v>2885716.73</v>
      </c>
    </row>
    <row r="1075" spans="1:14" ht="13.5" thickBot="1" x14ac:dyDescent="0.25">
      <c r="A1075" s="13" t="e">
        <v>#REF!</v>
      </c>
      <c r="B1075" s="214" t="s">
        <v>115</v>
      </c>
      <c r="C1075" s="88">
        <v>653725.56999999995</v>
      </c>
      <c r="D1075" s="88">
        <v>653725.56999999995</v>
      </c>
      <c r="E1075" s="88">
        <v>753725.57</v>
      </c>
      <c r="F1075" s="88">
        <v>653725.56999999995</v>
      </c>
      <c r="G1075" s="88">
        <v>653725.56999999995</v>
      </c>
      <c r="H1075" s="88">
        <v>753725.57</v>
      </c>
      <c r="I1075" s="88">
        <v>653725.56999999995</v>
      </c>
      <c r="J1075" s="88">
        <v>653725.56999999995</v>
      </c>
      <c r="K1075" s="88">
        <v>653725.56999999995</v>
      </c>
      <c r="L1075" s="88">
        <v>653725.56999999995</v>
      </c>
      <c r="M1075" s="88">
        <v>673725.57</v>
      </c>
      <c r="N1075" s="88">
        <v>808725.57</v>
      </c>
    </row>
    <row r="1076" spans="1:14" ht="13.5" thickBot="1" x14ac:dyDescent="0.25">
      <c r="A1076" s="13" t="e">
        <v>#REF!</v>
      </c>
      <c r="B1076" s="214" t="s">
        <v>116</v>
      </c>
      <c r="C1076" s="88">
        <v>0</v>
      </c>
      <c r="D1076" s="88">
        <v>0</v>
      </c>
      <c r="E1076" s="88">
        <v>0</v>
      </c>
      <c r="F1076" s="88">
        <v>0</v>
      </c>
      <c r="G1076" s="88">
        <v>50000</v>
      </c>
      <c r="H1076" s="88">
        <v>0</v>
      </c>
      <c r="I1076" s="88">
        <v>0</v>
      </c>
      <c r="J1076" s="88">
        <v>0</v>
      </c>
      <c r="K1076" s="88">
        <v>0</v>
      </c>
      <c r="L1076" s="88">
        <v>0</v>
      </c>
      <c r="M1076" s="88">
        <v>0</v>
      </c>
      <c r="N1076" s="88">
        <v>0</v>
      </c>
    </row>
    <row r="1077" spans="1:14" ht="13.5" thickBot="1" x14ac:dyDescent="0.25">
      <c r="A1077" s="13" t="e">
        <v>#REF!</v>
      </c>
      <c r="B1077" s="214" t="s">
        <v>117</v>
      </c>
      <c r="C1077" s="88">
        <v>466820.58</v>
      </c>
      <c r="D1077" s="88">
        <v>1173906.07</v>
      </c>
      <c r="E1077" s="88">
        <v>922130.16</v>
      </c>
      <c r="F1077" s="88">
        <v>912194.63</v>
      </c>
      <c r="G1077" s="88">
        <v>510785.16</v>
      </c>
      <c r="H1077" s="88">
        <v>383329.21</v>
      </c>
      <c r="I1077" s="88">
        <v>382061.77</v>
      </c>
      <c r="J1077" s="88">
        <v>580445.30000000005</v>
      </c>
      <c r="K1077" s="88">
        <v>548795.1</v>
      </c>
      <c r="L1077" s="88">
        <v>656671.35</v>
      </c>
      <c r="M1077" s="88">
        <v>386161.77</v>
      </c>
      <c r="N1077" s="88">
        <v>738815.16</v>
      </c>
    </row>
    <row r="1078" spans="1:14" ht="13.5" thickBot="1" x14ac:dyDescent="0.25">
      <c r="A1078" s="13" t="e">
        <v>#REF!</v>
      </c>
      <c r="B1078" s="214" t="s">
        <v>118</v>
      </c>
      <c r="C1078" s="88">
        <v>732208.16</v>
      </c>
      <c r="D1078" s="88">
        <v>775544.76</v>
      </c>
      <c r="E1078" s="88">
        <v>618182.94999999995</v>
      </c>
      <c r="F1078" s="88">
        <v>781131.92</v>
      </c>
      <c r="G1078" s="88">
        <v>560554.55000000005</v>
      </c>
      <c r="H1078" s="88">
        <v>842848.38</v>
      </c>
      <c r="I1078" s="88">
        <v>767881.71</v>
      </c>
      <c r="J1078" s="88">
        <v>685072.1</v>
      </c>
      <c r="K1078" s="88">
        <v>733162.19</v>
      </c>
      <c r="L1078" s="88">
        <v>538379.98</v>
      </c>
      <c r="M1078" s="88">
        <v>668686.6</v>
      </c>
      <c r="N1078" s="88">
        <v>785882.15</v>
      </c>
    </row>
    <row r="1079" spans="1:14" ht="13.5" thickBot="1" x14ac:dyDescent="0.25">
      <c r="A1079" s="13" t="e">
        <v>#REF!</v>
      </c>
      <c r="B1079" s="214" t="s">
        <v>119</v>
      </c>
      <c r="C1079" s="88">
        <v>95365.51</v>
      </c>
      <c r="D1079" s="88">
        <v>130365.51</v>
      </c>
      <c r="E1079" s="88">
        <v>431885.15</v>
      </c>
      <c r="F1079" s="88">
        <v>66146.399999999994</v>
      </c>
      <c r="G1079" s="88">
        <v>138646.39999999999</v>
      </c>
      <c r="H1079" s="88">
        <v>139885.15</v>
      </c>
      <c r="I1079" s="88">
        <v>96146.4</v>
      </c>
      <c r="J1079" s="88">
        <v>138646.39999999999</v>
      </c>
      <c r="K1079" s="88">
        <v>109885.15</v>
      </c>
      <c r="L1079" s="88">
        <v>88646.399999999994</v>
      </c>
      <c r="M1079" s="88">
        <v>78646.399999999994</v>
      </c>
      <c r="N1079" s="88">
        <v>159885.15</v>
      </c>
    </row>
    <row r="1080" spans="1:14" ht="13.5" thickBot="1" x14ac:dyDescent="0.25">
      <c r="A1080" s="13" t="e">
        <v>#REF!</v>
      </c>
      <c r="B1080" s="214" t="s">
        <v>120</v>
      </c>
      <c r="C1080" s="88">
        <v>1781.25</v>
      </c>
      <c r="D1080" s="88">
        <v>1781.25</v>
      </c>
      <c r="E1080" s="88">
        <v>1781.25</v>
      </c>
      <c r="F1080" s="88">
        <v>1781.25</v>
      </c>
      <c r="G1080" s="88">
        <v>1781.25</v>
      </c>
      <c r="H1080" s="88">
        <v>1781.25</v>
      </c>
      <c r="I1080" s="88">
        <v>1781.25</v>
      </c>
      <c r="J1080" s="88">
        <v>1781.25</v>
      </c>
      <c r="K1080" s="88">
        <v>1781.25</v>
      </c>
      <c r="L1080" s="88">
        <v>1781.25</v>
      </c>
      <c r="M1080" s="88">
        <v>1781.25</v>
      </c>
      <c r="N1080" s="88">
        <v>1781.25</v>
      </c>
    </row>
    <row r="1081" spans="1:14" ht="13.5" thickBot="1" x14ac:dyDescent="0.25">
      <c r="A1081" s="13" t="e">
        <v>#REF!</v>
      </c>
      <c r="B1081" s="214" t="s">
        <v>121</v>
      </c>
      <c r="C1081" s="88">
        <v>26426.53</v>
      </c>
      <c r="D1081" s="88">
        <v>26426.53</v>
      </c>
      <c r="E1081" s="88">
        <v>118889</v>
      </c>
      <c r="F1081" s="88">
        <v>26426.53</v>
      </c>
      <c r="G1081" s="88">
        <v>26426.53</v>
      </c>
      <c r="H1081" s="88">
        <v>26426.53</v>
      </c>
      <c r="I1081" s="88">
        <v>26426.53</v>
      </c>
      <c r="J1081" s="88">
        <v>26426.53</v>
      </c>
      <c r="K1081" s="88">
        <v>26426.53</v>
      </c>
      <c r="L1081" s="88">
        <v>26426.53</v>
      </c>
      <c r="M1081" s="88">
        <v>26426.53</v>
      </c>
      <c r="N1081" s="88">
        <v>26426.53</v>
      </c>
    </row>
    <row r="1082" spans="1:14" ht="13.5" thickBot="1" x14ac:dyDescent="0.25">
      <c r="A1082" s="13" t="e">
        <v>#REF!</v>
      </c>
      <c r="B1082" s="214" t="s">
        <v>122</v>
      </c>
      <c r="C1082" s="88">
        <v>3341.53</v>
      </c>
      <c r="D1082" s="88">
        <v>3341.53</v>
      </c>
      <c r="E1082" s="88">
        <v>264404</v>
      </c>
      <c r="F1082" s="88">
        <v>3341.53</v>
      </c>
      <c r="G1082" s="88">
        <v>3341.53</v>
      </c>
      <c r="H1082" s="88">
        <v>3341.53</v>
      </c>
      <c r="I1082" s="88">
        <v>3341.53</v>
      </c>
      <c r="J1082" s="88">
        <v>3341.53</v>
      </c>
      <c r="K1082" s="88">
        <v>3341.53</v>
      </c>
      <c r="L1082" s="88">
        <v>3341.53</v>
      </c>
      <c r="M1082" s="88">
        <v>3341.53</v>
      </c>
      <c r="N1082" s="88">
        <v>3341.53</v>
      </c>
    </row>
    <row r="1083" spans="1:14" ht="13.5" thickBot="1" x14ac:dyDescent="0.25">
      <c r="A1083" s="13" t="e">
        <v>#REF!</v>
      </c>
      <c r="B1083" s="214" t="s">
        <v>123</v>
      </c>
      <c r="C1083" s="88">
        <v>1781.25</v>
      </c>
      <c r="D1083" s="88">
        <v>1781.25</v>
      </c>
      <c r="E1083" s="88">
        <v>1781.25</v>
      </c>
      <c r="F1083" s="88">
        <v>1781.25</v>
      </c>
      <c r="G1083" s="88">
        <v>1781.25</v>
      </c>
      <c r="H1083" s="88">
        <v>1781.25</v>
      </c>
      <c r="I1083" s="88">
        <v>1781.25</v>
      </c>
      <c r="J1083" s="88">
        <v>1781.25</v>
      </c>
      <c r="K1083" s="88">
        <v>1781.25</v>
      </c>
      <c r="L1083" s="88">
        <v>1781.25</v>
      </c>
      <c r="M1083" s="88">
        <v>1781.25</v>
      </c>
      <c r="N1083" s="88">
        <v>1781.25</v>
      </c>
    </row>
    <row r="1084" spans="1:14" ht="13.5" thickBot="1" x14ac:dyDescent="0.25">
      <c r="A1084" s="13" t="e">
        <v>#REF!</v>
      </c>
      <c r="B1084" s="214" t="s">
        <v>124</v>
      </c>
      <c r="C1084" s="88">
        <v>3341.53</v>
      </c>
      <c r="D1084" s="88">
        <v>3341.53</v>
      </c>
      <c r="E1084" s="88">
        <v>3341.53</v>
      </c>
      <c r="F1084" s="88">
        <v>3341.53</v>
      </c>
      <c r="G1084" s="88">
        <v>3341.53</v>
      </c>
      <c r="H1084" s="88">
        <v>3341.53</v>
      </c>
      <c r="I1084" s="88">
        <v>3341.53</v>
      </c>
      <c r="J1084" s="88">
        <v>3341.53</v>
      </c>
      <c r="K1084" s="88">
        <v>3341.53</v>
      </c>
      <c r="L1084" s="88">
        <v>90904</v>
      </c>
      <c r="M1084" s="88">
        <v>3341.53</v>
      </c>
      <c r="N1084" s="88">
        <v>3341.53</v>
      </c>
    </row>
    <row r="1085" spans="1:14" ht="13.5" thickBot="1" x14ac:dyDescent="0.25">
      <c r="A1085" s="13" t="e">
        <v>#REF!</v>
      </c>
      <c r="B1085" s="214" t="s">
        <v>125</v>
      </c>
      <c r="C1085" s="88">
        <v>3341.53</v>
      </c>
      <c r="D1085" s="88">
        <v>3341.53</v>
      </c>
      <c r="E1085" s="88">
        <v>3341.53</v>
      </c>
      <c r="F1085" s="88">
        <v>3341.53</v>
      </c>
      <c r="G1085" s="88">
        <v>3341.53</v>
      </c>
      <c r="H1085" s="88">
        <v>3341.53</v>
      </c>
      <c r="I1085" s="88">
        <v>3341.53</v>
      </c>
      <c r="J1085" s="88">
        <v>3341.53</v>
      </c>
      <c r="K1085" s="88">
        <v>3341.53</v>
      </c>
      <c r="L1085" s="88">
        <v>90904</v>
      </c>
      <c r="M1085" s="88">
        <v>3341.53</v>
      </c>
      <c r="N1085" s="88">
        <v>3341.53</v>
      </c>
    </row>
    <row r="1086" spans="1:14" ht="13.5" thickBot="1" x14ac:dyDescent="0.25">
      <c r="A1086" s="13" t="e">
        <v>#REF!</v>
      </c>
      <c r="B1086" s="214" t="s">
        <v>126</v>
      </c>
      <c r="C1086" s="88">
        <v>3341.53</v>
      </c>
      <c r="D1086" s="88">
        <v>3341.53</v>
      </c>
      <c r="E1086" s="88">
        <v>3341.53</v>
      </c>
      <c r="F1086" s="88">
        <v>3341.53</v>
      </c>
      <c r="G1086" s="88">
        <v>3341.53</v>
      </c>
      <c r="H1086" s="88">
        <v>3341.53</v>
      </c>
      <c r="I1086" s="88">
        <v>3341.53</v>
      </c>
      <c r="J1086" s="88">
        <v>3341.53</v>
      </c>
      <c r="K1086" s="88">
        <v>3341.53</v>
      </c>
      <c r="L1086" s="88">
        <v>3341.53</v>
      </c>
      <c r="M1086" s="88">
        <v>259304</v>
      </c>
      <c r="N1086" s="88">
        <v>3341.53</v>
      </c>
    </row>
    <row r="1087" spans="1:14" ht="13.5" thickBot="1" x14ac:dyDescent="0.25">
      <c r="A1087" s="13" t="e">
        <v>#REF!</v>
      </c>
      <c r="B1087" s="214" t="s">
        <v>127</v>
      </c>
      <c r="C1087" s="88">
        <v>3341.53</v>
      </c>
      <c r="D1087" s="88">
        <v>3341.53</v>
      </c>
      <c r="E1087" s="88">
        <v>3341.53</v>
      </c>
      <c r="F1087" s="88">
        <v>3341.53</v>
      </c>
      <c r="G1087" s="88">
        <v>3341.53</v>
      </c>
      <c r="H1087" s="88">
        <v>3341.53</v>
      </c>
      <c r="I1087" s="88">
        <v>3341.53</v>
      </c>
      <c r="J1087" s="88">
        <v>3341.53</v>
      </c>
      <c r="K1087" s="88">
        <v>3341.53</v>
      </c>
      <c r="L1087" s="88">
        <v>3341.53</v>
      </c>
      <c r="M1087" s="88">
        <v>3341.53</v>
      </c>
      <c r="N1087" s="88">
        <v>3341.53</v>
      </c>
    </row>
    <row r="1088" spans="1:14" ht="13.5" thickBot="1" x14ac:dyDescent="0.25">
      <c r="A1088" s="13" t="e">
        <v>#REF!</v>
      </c>
      <c r="B1088" s="214" t="s">
        <v>128</v>
      </c>
      <c r="C1088" s="88">
        <v>2850</v>
      </c>
      <c r="D1088" s="88">
        <v>2850</v>
      </c>
      <c r="E1088" s="88">
        <v>2850</v>
      </c>
      <c r="F1088" s="88">
        <v>2850</v>
      </c>
      <c r="G1088" s="88">
        <v>2850</v>
      </c>
      <c r="H1088" s="88">
        <v>2850</v>
      </c>
      <c r="I1088" s="88">
        <v>2850</v>
      </c>
      <c r="J1088" s="88">
        <v>2850</v>
      </c>
      <c r="K1088" s="88">
        <v>32850</v>
      </c>
      <c r="L1088" s="88">
        <v>32850</v>
      </c>
      <c r="M1088" s="88">
        <v>32850</v>
      </c>
      <c r="N1088" s="88">
        <v>2850</v>
      </c>
    </row>
    <row r="1089" spans="1:14" ht="13.5" thickBot="1" x14ac:dyDescent="0.25">
      <c r="A1089" s="13" t="e">
        <v>#REF!</v>
      </c>
      <c r="B1089" s="214" t="s">
        <v>129</v>
      </c>
      <c r="C1089" s="88">
        <v>11542.5</v>
      </c>
      <c r="D1089" s="88">
        <v>11542.5</v>
      </c>
      <c r="E1089" s="88">
        <v>11542.5</v>
      </c>
      <c r="F1089" s="88">
        <v>11542.5</v>
      </c>
      <c r="G1089" s="88">
        <v>11542.5</v>
      </c>
      <c r="H1089" s="88">
        <v>11542.5</v>
      </c>
      <c r="I1089" s="88">
        <v>11542.5</v>
      </c>
      <c r="J1089" s="88">
        <v>11542.5</v>
      </c>
      <c r="K1089" s="88">
        <v>11542.5</v>
      </c>
      <c r="L1089" s="88">
        <v>11542.5</v>
      </c>
      <c r="M1089" s="88">
        <v>11542.5</v>
      </c>
      <c r="N1089" s="88">
        <v>11542.5</v>
      </c>
    </row>
    <row r="1090" spans="1:14" ht="13.5" thickBot="1" x14ac:dyDescent="0.25">
      <c r="A1090" s="13" t="e">
        <v>#REF!</v>
      </c>
      <c r="B1090" s="214" t="s">
        <v>130</v>
      </c>
      <c r="C1090" s="88">
        <v>0</v>
      </c>
      <c r="D1090" s="88">
        <v>0</v>
      </c>
      <c r="E1090" s="88">
        <v>1094923.47</v>
      </c>
      <c r="F1090" s="88">
        <v>0</v>
      </c>
      <c r="G1090" s="88">
        <v>0</v>
      </c>
      <c r="H1090" s="88">
        <v>0</v>
      </c>
      <c r="I1090" s="88">
        <v>462440</v>
      </c>
      <c r="J1090" s="88">
        <v>0</v>
      </c>
      <c r="K1090" s="88">
        <v>0</v>
      </c>
      <c r="L1090" s="88">
        <v>0</v>
      </c>
      <c r="M1090" s="88">
        <v>0</v>
      </c>
      <c r="N1090" s="88">
        <v>0</v>
      </c>
    </row>
    <row r="1091" spans="1:14" ht="13.5" thickBot="1" x14ac:dyDescent="0.25">
      <c r="A1091" s="13" t="e">
        <v>#REF!</v>
      </c>
      <c r="B1091" s="214" t="s">
        <v>131</v>
      </c>
      <c r="C1091" s="88">
        <v>2850</v>
      </c>
      <c r="D1091" s="88">
        <v>2850</v>
      </c>
      <c r="E1091" s="88">
        <v>2850</v>
      </c>
      <c r="F1091" s="88">
        <v>2850</v>
      </c>
      <c r="G1091" s="88">
        <v>2850</v>
      </c>
      <c r="H1091" s="88">
        <v>2850</v>
      </c>
      <c r="I1091" s="88">
        <v>2850</v>
      </c>
      <c r="J1091" s="88">
        <v>2850</v>
      </c>
      <c r="K1091" s="88">
        <v>2850</v>
      </c>
      <c r="L1091" s="88">
        <v>2850</v>
      </c>
      <c r="M1091" s="88">
        <v>2850</v>
      </c>
      <c r="N1091" s="88">
        <v>2850</v>
      </c>
    </row>
    <row r="1092" spans="1:14" ht="13.5" thickBot="1" x14ac:dyDescent="0.25">
      <c r="A1092" s="13" t="e">
        <v>#REF!</v>
      </c>
      <c r="B1092" s="214" t="s">
        <v>132</v>
      </c>
      <c r="C1092" s="88">
        <v>352393.2</v>
      </c>
      <c r="D1092" s="88">
        <v>0</v>
      </c>
      <c r="E1092" s="88">
        <v>0</v>
      </c>
      <c r="F1092" s="88">
        <v>0</v>
      </c>
      <c r="G1092" s="88">
        <v>176240</v>
      </c>
      <c r="H1092" s="88">
        <v>0</v>
      </c>
      <c r="I1092" s="88">
        <v>0</v>
      </c>
      <c r="J1092" s="88">
        <v>0</v>
      </c>
      <c r="K1092" s="88">
        <v>0</v>
      </c>
      <c r="L1092" s="88">
        <v>0</v>
      </c>
      <c r="M1092" s="88">
        <v>0</v>
      </c>
      <c r="N1092" s="88">
        <v>0</v>
      </c>
    </row>
    <row r="1093" spans="1:14" ht="13.5" thickBot="1" x14ac:dyDescent="0.25">
      <c r="A1093" s="13" t="e">
        <v>#REF!</v>
      </c>
      <c r="B1093" s="214" t="s">
        <v>133</v>
      </c>
      <c r="C1093" s="88">
        <v>7474.41</v>
      </c>
      <c r="D1093" s="88">
        <v>7474.41</v>
      </c>
      <c r="E1093" s="88">
        <v>7474.41</v>
      </c>
      <c r="F1093" s="88">
        <v>7474.41</v>
      </c>
      <c r="G1093" s="88">
        <v>7474.41</v>
      </c>
      <c r="H1093" s="88">
        <v>17474.41</v>
      </c>
      <c r="I1093" s="88">
        <v>7474.41</v>
      </c>
      <c r="J1093" s="88">
        <v>7474.41</v>
      </c>
      <c r="K1093" s="88">
        <v>7474.41</v>
      </c>
      <c r="L1093" s="88">
        <v>10774.41</v>
      </c>
      <c r="M1093" s="88">
        <v>7474.41</v>
      </c>
      <c r="N1093" s="88">
        <v>7474.41</v>
      </c>
    </row>
    <row r="1094" spans="1:14" ht="13.5" thickBot="1" x14ac:dyDescent="0.25">
      <c r="A1094" s="13" t="e">
        <v>#REF!</v>
      </c>
      <c r="B1094" s="214" t="s">
        <v>134</v>
      </c>
      <c r="C1094" s="88">
        <v>4695.28</v>
      </c>
      <c r="D1094" s="88">
        <v>4695.28</v>
      </c>
      <c r="E1094" s="88">
        <v>4695.28</v>
      </c>
      <c r="F1094" s="88">
        <v>4695.28</v>
      </c>
      <c r="G1094" s="88">
        <v>4695.28</v>
      </c>
      <c r="H1094" s="88">
        <v>4695.28</v>
      </c>
      <c r="I1094" s="88">
        <v>4695.28</v>
      </c>
      <c r="J1094" s="88">
        <v>4695.28</v>
      </c>
      <c r="K1094" s="88">
        <v>4695.28</v>
      </c>
      <c r="L1094" s="88">
        <v>4695.28</v>
      </c>
      <c r="M1094" s="88">
        <v>4695.28</v>
      </c>
      <c r="N1094" s="88">
        <v>4695.28</v>
      </c>
    </row>
    <row r="1095" spans="1:14" ht="13.5" thickBot="1" x14ac:dyDescent="0.25">
      <c r="A1095" s="13" t="e">
        <v>#REF!</v>
      </c>
      <c r="B1095" s="214" t="s">
        <v>135</v>
      </c>
      <c r="C1095" s="88">
        <v>4695.28</v>
      </c>
      <c r="D1095" s="88">
        <v>4695.28</v>
      </c>
      <c r="E1095" s="88">
        <v>4695.28</v>
      </c>
      <c r="F1095" s="88">
        <v>4695.28</v>
      </c>
      <c r="G1095" s="88">
        <v>4695.28</v>
      </c>
      <c r="H1095" s="88">
        <v>4695.28</v>
      </c>
      <c r="I1095" s="88">
        <v>4695.28</v>
      </c>
      <c r="J1095" s="88">
        <v>4695.28</v>
      </c>
      <c r="K1095" s="88">
        <v>4695.28</v>
      </c>
      <c r="L1095" s="88">
        <v>4695.28</v>
      </c>
      <c r="M1095" s="88">
        <v>4695.28</v>
      </c>
      <c r="N1095" s="88">
        <v>4695.28</v>
      </c>
    </row>
    <row r="1096" spans="1:14" ht="13.5" thickBot="1" x14ac:dyDescent="0.25">
      <c r="A1096" s="13" t="e">
        <v>#REF!</v>
      </c>
      <c r="B1096" s="214" t="s">
        <v>136</v>
      </c>
      <c r="C1096" s="88">
        <v>4695.28</v>
      </c>
      <c r="D1096" s="88">
        <v>4695.28</v>
      </c>
      <c r="E1096" s="88">
        <v>4695.28</v>
      </c>
      <c r="F1096" s="88">
        <v>4695.28</v>
      </c>
      <c r="G1096" s="88">
        <v>4695.28</v>
      </c>
      <c r="H1096" s="88">
        <v>4695.28</v>
      </c>
      <c r="I1096" s="88">
        <v>4695.28</v>
      </c>
      <c r="J1096" s="88">
        <v>4695.28</v>
      </c>
      <c r="K1096" s="88">
        <v>4695.28</v>
      </c>
      <c r="L1096" s="88">
        <v>4695.28</v>
      </c>
      <c r="M1096" s="88">
        <v>4695.28</v>
      </c>
      <c r="N1096" s="88">
        <v>4695.28</v>
      </c>
    </row>
    <row r="1097" spans="1:14" ht="13.5" thickBot="1" x14ac:dyDescent="0.25">
      <c r="A1097" s="13" t="e">
        <v>#REF!</v>
      </c>
      <c r="B1097" s="214" t="s">
        <v>137</v>
      </c>
      <c r="C1097" s="88">
        <v>5574.65</v>
      </c>
      <c r="D1097" s="88">
        <v>5574.65</v>
      </c>
      <c r="E1097" s="88">
        <v>5574.65</v>
      </c>
      <c r="F1097" s="88">
        <v>8574.65</v>
      </c>
      <c r="G1097" s="88">
        <v>5574.65</v>
      </c>
      <c r="H1097" s="88">
        <v>9074.65</v>
      </c>
      <c r="I1097" s="88">
        <v>5574.65</v>
      </c>
      <c r="J1097" s="88">
        <v>5574.65</v>
      </c>
      <c r="K1097" s="88">
        <v>5574.65</v>
      </c>
      <c r="L1097" s="88">
        <v>5574.65</v>
      </c>
      <c r="M1097" s="88">
        <v>5574.65</v>
      </c>
      <c r="N1097" s="88">
        <v>5574.65</v>
      </c>
    </row>
    <row r="1098" spans="1:14" ht="13.5" thickBot="1" x14ac:dyDescent="0.25">
      <c r="A1098" s="13" t="e">
        <v>#REF!</v>
      </c>
      <c r="B1098" s="214" t="s">
        <v>138</v>
      </c>
      <c r="C1098" s="88">
        <v>4054.03</v>
      </c>
      <c r="D1098" s="88">
        <v>4054.03</v>
      </c>
      <c r="E1098" s="88">
        <v>4054.03</v>
      </c>
      <c r="F1098" s="88">
        <v>4054.03</v>
      </c>
      <c r="G1098" s="88">
        <v>4054.03</v>
      </c>
      <c r="H1098" s="88">
        <v>4054.03</v>
      </c>
      <c r="I1098" s="88">
        <v>4054.03</v>
      </c>
      <c r="J1098" s="88">
        <v>4054.03</v>
      </c>
      <c r="K1098" s="88">
        <v>4054.03</v>
      </c>
      <c r="L1098" s="88">
        <v>4054.03</v>
      </c>
      <c r="M1098" s="88">
        <v>4054.03</v>
      </c>
      <c r="N1098" s="88">
        <v>4054.03</v>
      </c>
    </row>
    <row r="1099" spans="1:14" ht="13.5" thickBot="1" x14ac:dyDescent="0.25">
      <c r="A1099" s="13" t="e">
        <v>#REF!</v>
      </c>
      <c r="B1099" s="214" t="s">
        <v>139</v>
      </c>
      <c r="C1099" s="88">
        <v>3776.25</v>
      </c>
      <c r="D1099" s="88">
        <v>3776.25</v>
      </c>
      <c r="E1099" s="88">
        <v>3776.25</v>
      </c>
      <c r="F1099" s="88">
        <v>3776.25</v>
      </c>
      <c r="G1099" s="88">
        <v>3776.25</v>
      </c>
      <c r="H1099" s="88">
        <v>3776.25</v>
      </c>
      <c r="I1099" s="88">
        <v>3776.25</v>
      </c>
      <c r="J1099" s="88">
        <v>3776.25</v>
      </c>
      <c r="K1099" s="88">
        <v>3776.25</v>
      </c>
      <c r="L1099" s="88">
        <v>3776.25</v>
      </c>
      <c r="M1099" s="88">
        <v>3776.25</v>
      </c>
      <c r="N1099" s="88">
        <v>3776.25</v>
      </c>
    </row>
    <row r="1100" spans="1:14" ht="13.5" thickBot="1" x14ac:dyDescent="0.25">
      <c r="A1100" s="13" t="e">
        <v>#REF!</v>
      </c>
      <c r="B1100" s="214" t="s">
        <v>140</v>
      </c>
      <c r="C1100" s="88">
        <v>4132.5</v>
      </c>
      <c r="D1100" s="88">
        <v>4132.5</v>
      </c>
      <c r="E1100" s="88">
        <v>4132.5</v>
      </c>
      <c r="F1100" s="88">
        <v>4132.5</v>
      </c>
      <c r="G1100" s="88">
        <v>4132.5</v>
      </c>
      <c r="H1100" s="88">
        <v>4132.5</v>
      </c>
      <c r="I1100" s="88">
        <v>4132.5</v>
      </c>
      <c r="J1100" s="88">
        <v>4132.5</v>
      </c>
      <c r="K1100" s="88">
        <v>4132.5</v>
      </c>
      <c r="L1100" s="88">
        <v>293192.82</v>
      </c>
      <c r="M1100" s="88">
        <v>293192.82</v>
      </c>
      <c r="N1100" s="88">
        <v>19132.5</v>
      </c>
    </row>
    <row r="1101" spans="1:14" ht="13.5" thickBot="1" x14ac:dyDescent="0.25">
      <c r="A1101" s="13" t="e">
        <v>#REF!</v>
      </c>
      <c r="B1101" s="214" t="s">
        <v>141</v>
      </c>
      <c r="C1101" s="88">
        <v>5201.25</v>
      </c>
      <c r="D1101" s="88">
        <v>5201.25</v>
      </c>
      <c r="E1101" s="88">
        <v>55201.25</v>
      </c>
      <c r="F1101" s="88">
        <v>55201.25</v>
      </c>
      <c r="G1101" s="88">
        <v>55201.25</v>
      </c>
      <c r="H1101" s="88">
        <v>58421.25</v>
      </c>
      <c r="I1101" s="88">
        <v>5201.25</v>
      </c>
      <c r="J1101" s="88">
        <v>5201.25</v>
      </c>
      <c r="K1101" s="88">
        <v>5201.25</v>
      </c>
      <c r="L1101" s="88">
        <v>5201.25</v>
      </c>
      <c r="M1101" s="88">
        <v>5201.25</v>
      </c>
      <c r="N1101" s="88">
        <v>5201.25</v>
      </c>
    </row>
    <row r="1102" spans="1:14" ht="13.5" thickBot="1" x14ac:dyDescent="0.25">
      <c r="A1102" s="13" t="e">
        <v>#REF!</v>
      </c>
      <c r="B1102" s="214" t="s">
        <v>142</v>
      </c>
      <c r="C1102" s="88">
        <v>4304.18</v>
      </c>
      <c r="D1102" s="88">
        <v>4304.18</v>
      </c>
      <c r="E1102" s="88">
        <v>4304.18</v>
      </c>
      <c r="F1102" s="88">
        <v>4304.18</v>
      </c>
      <c r="G1102" s="88">
        <v>34304.18</v>
      </c>
      <c r="H1102" s="88">
        <v>4304.18</v>
      </c>
      <c r="I1102" s="88">
        <v>4304.18</v>
      </c>
      <c r="J1102" s="88">
        <v>4304.18</v>
      </c>
      <c r="K1102" s="88">
        <v>4304.18</v>
      </c>
      <c r="L1102" s="88">
        <v>34304.18</v>
      </c>
      <c r="M1102" s="88">
        <v>4304.18</v>
      </c>
      <c r="N1102" s="88">
        <v>4304.18</v>
      </c>
    </row>
    <row r="1103" spans="1:14" ht="13.5" thickBot="1" x14ac:dyDescent="0.25">
      <c r="A1103" s="13" t="e">
        <v>#REF!</v>
      </c>
      <c r="B1103" s="214" t="s">
        <v>143</v>
      </c>
      <c r="C1103" s="88">
        <v>17547.919999999998</v>
      </c>
      <c r="D1103" s="88">
        <v>152760.06</v>
      </c>
      <c r="E1103" s="88">
        <v>17547.919999999998</v>
      </c>
      <c r="F1103" s="88">
        <v>17547.919999999998</v>
      </c>
      <c r="G1103" s="88">
        <v>718914.76</v>
      </c>
      <c r="H1103" s="88">
        <v>17547.919999999998</v>
      </c>
      <c r="I1103" s="88">
        <v>17547.919999999998</v>
      </c>
      <c r="J1103" s="88">
        <v>17547.919999999998</v>
      </c>
      <c r="K1103" s="88">
        <v>152760.06</v>
      </c>
      <c r="L1103" s="88">
        <v>182839.17</v>
      </c>
      <c r="M1103" s="88">
        <v>17547.919999999998</v>
      </c>
      <c r="N1103" s="88">
        <v>152760.06</v>
      </c>
    </row>
    <row r="1104" spans="1:14" ht="13.5" thickBot="1" x14ac:dyDescent="0.25">
      <c r="A1104" s="13" t="e">
        <v>#REF!</v>
      </c>
      <c r="B1104" s="214" t="s">
        <v>144</v>
      </c>
      <c r="C1104" s="88">
        <v>17547.919999999998</v>
      </c>
      <c r="D1104" s="88">
        <v>152760.06</v>
      </c>
      <c r="E1104" s="88">
        <v>17547.919999999998</v>
      </c>
      <c r="F1104" s="88">
        <v>17547.919999999998</v>
      </c>
      <c r="G1104" s="88">
        <v>718914.76</v>
      </c>
      <c r="H1104" s="88">
        <v>17547.919999999998</v>
      </c>
      <c r="I1104" s="88">
        <v>17547.919999999998</v>
      </c>
      <c r="J1104" s="88">
        <v>17547.919999999998</v>
      </c>
      <c r="K1104" s="88">
        <v>152760.06</v>
      </c>
      <c r="L1104" s="88">
        <v>182839.17</v>
      </c>
      <c r="M1104" s="88">
        <v>17547.919999999998</v>
      </c>
      <c r="N1104" s="88">
        <v>152760.06</v>
      </c>
    </row>
    <row r="1105" spans="1:14" ht="13.5" thickBot="1" x14ac:dyDescent="0.25">
      <c r="A1105" s="13" t="e">
        <v>#REF!</v>
      </c>
      <c r="B1105" s="214" t="s">
        <v>145</v>
      </c>
      <c r="C1105" s="88">
        <v>582377.68999999994</v>
      </c>
      <c r="D1105" s="88">
        <v>1034527.69</v>
      </c>
      <c r="E1105" s="88">
        <v>537383.91</v>
      </c>
      <c r="F1105" s="88">
        <v>551065.31999999995</v>
      </c>
      <c r="G1105" s="88">
        <v>525833.91</v>
      </c>
      <c r="H1105" s="88">
        <v>559665.31999999995</v>
      </c>
      <c r="I1105" s="88">
        <v>596065.31999999995</v>
      </c>
      <c r="J1105" s="88">
        <v>567594.51</v>
      </c>
      <c r="K1105" s="88">
        <v>637494.84</v>
      </c>
      <c r="L1105" s="88">
        <v>689233.61</v>
      </c>
      <c r="M1105" s="88">
        <v>716033.72</v>
      </c>
      <c r="N1105" s="88">
        <v>1864303.3</v>
      </c>
    </row>
    <row r="1106" spans="1:14" ht="13.5" thickBot="1" x14ac:dyDescent="0.25">
      <c r="A1106" s="13" t="e">
        <v>#REF!</v>
      </c>
      <c r="B1106" s="214" t="s">
        <v>146</v>
      </c>
      <c r="C1106" s="88">
        <v>0</v>
      </c>
      <c r="D1106" s="88">
        <v>0</v>
      </c>
      <c r="E1106" s="88">
        <v>0</v>
      </c>
      <c r="F1106" s="88">
        <v>0</v>
      </c>
      <c r="G1106" s="88">
        <v>20000</v>
      </c>
      <c r="H1106" s="88">
        <v>0</v>
      </c>
      <c r="I1106" s="88">
        <v>40000</v>
      </c>
      <c r="J1106" s="88">
        <v>0</v>
      </c>
      <c r="K1106" s="88">
        <v>0</v>
      </c>
      <c r="L1106" s="88">
        <v>0</v>
      </c>
      <c r="M1106" s="88">
        <v>0</v>
      </c>
      <c r="N1106" s="88">
        <v>60000</v>
      </c>
    </row>
    <row r="1107" spans="1:14" ht="13.5" thickBot="1" x14ac:dyDescent="0.25">
      <c r="A1107" s="13" t="e">
        <v>#REF!</v>
      </c>
      <c r="B1107" s="214" t="s">
        <v>147</v>
      </c>
      <c r="C1107" s="88">
        <v>546.36</v>
      </c>
      <c r="D1107" s="88">
        <v>546.36</v>
      </c>
      <c r="E1107" s="88">
        <v>546.36</v>
      </c>
      <c r="F1107" s="88">
        <v>546.36</v>
      </c>
      <c r="G1107" s="88">
        <v>546.36</v>
      </c>
      <c r="H1107" s="88">
        <v>546.36</v>
      </c>
      <c r="I1107" s="88">
        <v>546.36</v>
      </c>
      <c r="J1107" s="88">
        <v>546.36</v>
      </c>
      <c r="K1107" s="88">
        <v>159918.18</v>
      </c>
      <c r="L1107" s="88">
        <v>546.36</v>
      </c>
      <c r="M1107" s="88">
        <v>546.36</v>
      </c>
      <c r="N1107" s="88">
        <v>546.36</v>
      </c>
    </row>
    <row r="1108" spans="1:14" ht="13.5" thickBot="1" x14ac:dyDescent="0.25">
      <c r="A1108" s="13" t="e">
        <v>#REF!</v>
      </c>
      <c r="B1108" s="214" t="s">
        <v>148</v>
      </c>
      <c r="C1108" s="88">
        <v>2583.09</v>
      </c>
      <c r="D1108" s="88">
        <v>2583.09</v>
      </c>
      <c r="E1108" s="88">
        <v>2583.09</v>
      </c>
      <c r="F1108" s="88">
        <v>2583.09</v>
      </c>
      <c r="G1108" s="88">
        <v>12583.09</v>
      </c>
      <c r="H1108" s="88">
        <v>22583.09</v>
      </c>
      <c r="I1108" s="88">
        <v>2583.09</v>
      </c>
      <c r="J1108" s="88">
        <v>22583.09</v>
      </c>
      <c r="K1108" s="88">
        <v>2583.09</v>
      </c>
      <c r="L1108" s="88">
        <v>2583.09</v>
      </c>
      <c r="M1108" s="88">
        <v>2583.09</v>
      </c>
      <c r="N1108" s="88">
        <v>2583.09</v>
      </c>
    </row>
    <row r="1109" spans="1:14" ht="13.5" thickBot="1" x14ac:dyDescent="0.25">
      <c r="A1109" s="13" t="e">
        <v>#REF!</v>
      </c>
      <c r="B1109" s="214" t="s">
        <v>149</v>
      </c>
      <c r="C1109" s="88">
        <v>45459.95</v>
      </c>
      <c r="D1109" s="88">
        <v>45459.95</v>
      </c>
      <c r="E1109" s="88">
        <v>46428.58</v>
      </c>
      <c r="F1109" s="88">
        <v>46428.58</v>
      </c>
      <c r="G1109" s="88">
        <v>46428.58</v>
      </c>
      <c r="H1109" s="88">
        <v>46428.58</v>
      </c>
      <c r="I1109" s="88">
        <v>46428.58</v>
      </c>
      <c r="J1109" s="88">
        <v>46428.58</v>
      </c>
      <c r="K1109" s="88">
        <v>46428.58</v>
      </c>
      <c r="L1109" s="88">
        <v>46428.58</v>
      </c>
      <c r="M1109" s="88">
        <v>46428.58</v>
      </c>
      <c r="N1109" s="88">
        <v>46428.58</v>
      </c>
    </row>
    <row r="1110" spans="1:14" ht="13.5" thickBot="1" x14ac:dyDescent="0.25">
      <c r="A1110" s="13" t="e">
        <v>#REF!</v>
      </c>
      <c r="B1110" s="214" t="s">
        <v>151</v>
      </c>
      <c r="C1110" s="88">
        <v>5966.66</v>
      </c>
      <c r="D1110" s="88">
        <v>5966.66</v>
      </c>
      <c r="E1110" s="88">
        <v>6041.66</v>
      </c>
      <c r="F1110" s="88">
        <v>6041.66</v>
      </c>
      <c r="G1110" s="88">
        <v>6041.66</v>
      </c>
      <c r="H1110" s="88">
        <v>6041.66</v>
      </c>
      <c r="I1110" s="88">
        <v>6041.66</v>
      </c>
      <c r="J1110" s="88">
        <v>6041.66</v>
      </c>
      <c r="K1110" s="88">
        <v>6041.66</v>
      </c>
      <c r="L1110" s="88">
        <v>6100.91</v>
      </c>
      <c r="M1110" s="88">
        <v>6100.91</v>
      </c>
      <c r="N1110" s="88">
        <v>6100.91</v>
      </c>
    </row>
    <row r="1111" spans="1:14" ht="13.5" thickBot="1" x14ac:dyDescent="0.25">
      <c r="A1111" s="13" t="e">
        <v>#REF!</v>
      </c>
      <c r="B1111" s="214" t="s">
        <v>152</v>
      </c>
      <c r="C1111" s="88">
        <v>17248.7</v>
      </c>
      <c r="D1111" s="88">
        <v>19498.7</v>
      </c>
      <c r="E1111" s="88">
        <v>17248.7</v>
      </c>
      <c r="F1111" s="88">
        <v>17248.7</v>
      </c>
      <c r="G1111" s="88">
        <v>17248.7</v>
      </c>
      <c r="H1111" s="88">
        <v>17248.7</v>
      </c>
      <c r="I1111" s="88">
        <v>17248.7</v>
      </c>
      <c r="J1111" s="88">
        <v>17248.7</v>
      </c>
      <c r="K1111" s="88">
        <v>17248.7</v>
      </c>
      <c r="L1111" s="88">
        <v>17248.7</v>
      </c>
      <c r="M1111" s="88">
        <v>17248.7</v>
      </c>
      <c r="N1111" s="88">
        <v>17248.7</v>
      </c>
    </row>
    <row r="1112" spans="1:14" ht="13.5" thickBot="1" x14ac:dyDescent="0.25">
      <c r="A1112" s="13" t="e">
        <v>#REF!</v>
      </c>
      <c r="B1112" s="214" t="s">
        <v>153</v>
      </c>
      <c r="C1112" s="88">
        <v>12916.67</v>
      </c>
      <c r="D1112" s="88">
        <v>12916.67</v>
      </c>
      <c r="E1112" s="88">
        <v>13197.92</v>
      </c>
      <c r="F1112" s="88">
        <v>13197.92</v>
      </c>
      <c r="G1112" s="88">
        <v>13197.92</v>
      </c>
      <c r="H1112" s="88">
        <v>13197.92</v>
      </c>
      <c r="I1112" s="88">
        <v>13197.92</v>
      </c>
      <c r="J1112" s="88">
        <v>13197.92</v>
      </c>
      <c r="K1112" s="88">
        <v>13197.92</v>
      </c>
      <c r="L1112" s="88">
        <v>13197.92</v>
      </c>
      <c r="M1112" s="88">
        <v>13197.92</v>
      </c>
      <c r="N1112" s="88">
        <v>13197.92</v>
      </c>
    </row>
    <row r="1113" spans="1:14" ht="13.5" thickBot="1" x14ac:dyDescent="0.25">
      <c r="A1113" s="13" t="e">
        <v>#REF!</v>
      </c>
      <c r="B1113" s="214" t="s">
        <v>154</v>
      </c>
      <c r="C1113" s="88">
        <v>24190</v>
      </c>
      <c r="D1113" s="88">
        <v>24190</v>
      </c>
      <c r="E1113" s="88">
        <v>24734.28</v>
      </c>
      <c r="F1113" s="88">
        <v>24734.28</v>
      </c>
      <c r="G1113" s="88">
        <v>24734.28</v>
      </c>
      <c r="H1113" s="88">
        <v>24734.28</v>
      </c>
      <c r="I1113" s="88">
        <v>24734.28</v>
      </c>
      <c r="J1113" s="88">
        <v>24734.28</v>
      </c>
      <c r="K1113" s="88">
        <v>24734.28</v>
      </c>
      <c r="L1113" s="88">
        <v>24734.28</v>
      </c>
      <c r="M1113" s="88">
        <v>24734.28</v>
      </c>
      <c r="N1113" s="88">
        <v>24734.28</v>
      </c>
    </row>
    <row r="1114" spans="1:14" ht="13.5" thickBot="1" x14ac:dyDescent="0.25">
      <c r="A1114" s="13" t="e">
        <v>#REF!</v>
      </c>
      <c r="B1114" s="214" t="s">
        <v>155</v>
      </c>
      <c r="C1114" s="88">
        <v>4594.18</v>
      </c>
      <c r="D1114" s="88">
        <v>4594.18</v>
      </c>
      <c r="E1114" s="88">
        <v>4697.3</v>
      </c>
      <c r="F1114" s="88">
        <v>4697.3</v>
      </c>
      <c r="G1114" s="88">
        <v>4697.3</v>
      </c>
      <c r="H1114" s="88">
        <v>24697.3</v>
      </c>
      <c r="I1114" s="88">
        <v>3197.3</v>
      </c>
      <c r="J1114" s="88">
        <v>3197.3</v>
      </c>
      <c r="K1114" s="88">
        <v>3197.3</v>
      </c>
      <c r="L1114" s="88">
        <v>3197.3</v>
      </c>
      <c r="M1114" s="88">
        <v>3197.3</v>
      </c>
      <c r="N1114" s="88">
        <v>3197.3</v>
      </c>
    </row>
    <row r="1115" spans="1:14" ht="13.5" thickBot="1" x14ac:dyDescent="0.25">
      <c r="A1115" s="13" t="e">
        <v>#REF!</v>
      </c>
      <c r="B1115" s="214" t="s">
        <v>156</v>
      </c>
      <c r="C1115" s="88">
        <v>50508.33</v>
      </c>
      <c r="D1115" s="88">
        <v>50508.33</v>
      </c>
      <c r="E1115" s="88">
        <v>50508.33</v>
      </c>
      <c r="F1115" s="88">
        <v>50508.33</v>
      </c>
      <c r="G1115" s="88">
        <v>50508.33</v>
      </c>
      <c r="H1115" s="88">
        <v>50508.33</v>
      </c>
      <c r="I1115" s="88">
        <v>84320.4</v>
      </c>
      <c r="J1115" s="88">
        <v>51117.89</v>
      </c>
      <c r="K1115" s="88">
        <v>51117.89</v>
      </c>
      <c r="L1115" s="88">
        <v>51117.89</v>
      </c>
      <c r="M1115" s="88">
        <v>51117.89</v>
      </c>
      <c r="N1115" s="88">
        <v>51117.89</v>
      </c>
    </row>
    <row r="1116" spans="1:14" ht="13.5" thickBot="1" x14ac:dyDescent="0.25">
      <c r="A1116" s="13" t="e">
        <v>#REF!</v>
      </c>
      <c r="B1116" s="214" t="s">
        <v>157</v>
      </c>
      <c r="C1116" s="88">
        <v>20326.68</v>
      </c>
      <c r="D1116" s="88">
        <v>20326.68</v>
      </c>
      <c r="E1116" s="88">
        <v>20354.810000000001</v>
      </c>
      <c r="F1116" s="88">
        <v>30354.81</v>
      </c>
      <c r="G1116" s="88">
        <v>20354.810000000001</v>
      </c>
      <c r="H1116" s="88">
        <v>20354.810000000001</v>
      </c>
      <c r="I1116" s="88">
        <v>34836.910000000003</v>
      </c>
      <c r="J1116" s="88">
        <v>20768.05</v>
      </c>
      <c r="K1116" s="88">
        <v>110768.05</v>
      </c>
      <c r="L1116" s="88">
        <v>20768.05</v>
      </c>
      <c r="M1116" s="88">
        <v>20768.05</v>
      </c>
      <c r="N1116" s="88">
        <v>20768.05</v>
      </c>
    </row>
    <row r="1117" spans="1:14" ht="13.5" thickBot="1" x14ac:dyDescent="0.25">
      <c r="A1117" s="13" t="e">
        <v>#REF!</v>
      </c>
      <c r="B1117" s="214" t="s">
        <v>158</v>
      </c>
      <c r="C1117" s="88">
        <v>54349.760000000002</v>
      </c>
      <c r="D1117" s="88">
        <v>54349.760000000002</v>
      </c>
      <c r="E1117" s="88">
        <v>110699.76</v>
      </c>
      <c r="F1117" s="88">
        <v>54349.760000000002</v>
      </c>
      <c r="G1117" s="88">
        <v>54349.760000000002</v>
      </c>
      <c r="H1117" s="88">
        <v>54349.760000000002</v>
      </c>
      <c r="I1117" s="88">
        <v>54349.760000000002</v>
      </c>
      <c r="J1117" s="88">
        <v>54349.760000000002</v>
      </c>
      <c r="K1117" s="88">
        <v>60699.76</v>
      </c>
      <c r="L1117" s="88">
        <v>55216.38</v>
      </c>
      <c r="M1117" s="88">
        <v>55216.38</v>
      </c>
      <c r="N1117" s="88">
        <v>55216.38</v>
      </c>
    </row>
    <row r="1118" spans="1:14" ht="13.5" thickBot="1" x14ac:dyDescent="0.25">
      <c r="A1118" s="13" t="e">
        <v>#REF!</v>
      </c>
      <c r="B1118" s="215" t="s">
        <v>16</v>
      </c>
      <c r="C1118" s="89">
        <v>15235951.779999999</v>
      </c>
      <c r="D1118" s="89">
        <v>15769777.949999999</v>
      </c>
      <c r="E1118" s="89">
        <v>23152964.350000001</v>
      </c>
      <c r="F1118" s="89">
        <v>21575487.539999999</v>
      </c>
      <c r="G1118" s="89">
        <v>21532877.260000002</v>
      </c>
      <c r="H1118" s="89">
        <v>15015967.49</v>
      </c>
      <c r="I1118" s="89">
        <v>19447172.100000001</v>
      </c>
      <c r="J1118" s="89">
        <v>13704313.970000001</v>
      </c>
      <c r="K1118" s="89">
        <v>13968442.210000001</v>
      </c>
      <c r="L1118" s="89">
        <v>15539878.16</v>
      </c>
      <c r="M1118" s="89">
        <v>13779194.26</v>
      </c>
      <c r="N1118" s="89">
        <v>25564695.140000001</v>
      </c>
    </row>
    <row r="1129" spans="1:14" x14ac:dyDescent="0.2">
      <c r="B1129" s="16" t="s">
        <v>159</v>
      </c>
    </row>
    <row r="1131" spans="1:14" x14ac:dyDescent="0.2">
      <c r="B1131" s="143" t="s">
        <v>174</v>
      </c>
      <c r="C1131" s="144" t="s">
        <v>4</v>
      </c>
      <c r="D1131" s="145" t="s">
        <v>5</v>
      </c>
      <c r="E1131" s="145" t="s">
        <v>6</v>
      </c>
      <c r="F1131" s="145" t="s">
        <v>7</v>
      </c>
      <c r="G1131" s="145" t="s">
        <v>8</v>
      </c>
      <c r="H1131" s="145" t="s">
        <v>9</v>
      </c>
      <c r="I1131" s="145" t="s">
        <v>10</v>
      </c>
      <c r="J1131" s="145" t="s">
        <v>11</v>
      </c>
      <c r="K1131" s="145" t="s">
        <v>12</v>
      </c>
      <c r="L1131" s="145" t="s">
        <v>13</v>
      </c>
      <c r="M1131" s="145" t="s">
        <v>14</v>
      </c>
      <c r="N1131" s="145" t="s">
        <v>15</v>
      </c>
    </row>
    <row r="1132" spans="1:14" x14ac:dyDescent="0.2">
      <c r="A1132" s="13" t="e">
        <v>#REF!</v>
      </c>
      <c r="B1132" s="146" t="s">
        <v>160</v>
      </c>
      <c r="C1132" s="147">
        <v>317869.73</v>
      </c>
      <c r="D1132" s="148">
        <v>326595.13</v>
      </c>
      <c r="E1132" s="148">
        <v>316059.8</v>
      </c>
      <c r="F1132" s="148">
        <v>326595.13</v>
      </c>
      <c r="G1132" s="148">
        <v>316059.8</v>
      </c>
      <c r="H1132" s="148">
        <v>326595.13</v>
      </c>
      <c r="I1132" s="148">
        <v>326595.13</v>
      </c>
      <c r="J1132" s="148">
        <v>302363.88</v>
      </c>
      <c r="K1132" s="148">
        <v>334760.01</v>
      </c>
      <c r="L1132" s="148">
        <v>323961.3</v>
      </c>
      <c r="M1132" s="148">
        <v>334760.01</v>
      </c>
      <c r="N1132" s="148">
        <v>323961.3</v>
      </c>
    </row>
    <row r="1133" spans="1:14" x14ac:dyDescent="0.2">
      <c r="A1133" s="13" t="e">
        <v>#REF!</v>
      </c>
      <c r="B1133" s="149" t="s">
        <v>161</v>
      </c>
      <c r="C1133" s="150">
        <v>74355.509999999995</v>
      </c>
      <c r="D1133" s="151">
        <v>67792.070000000007</v>
      </c>
      <c r="E1133" s="151">
        <v>65605.23</v>
      </c>
      <c r="F1133" s="151">
        <v>67792.070000000007</v>
      </c>
      <c r="G1133" s="151">
        <v>65605.23</v>
      </c>
      <c r="H1133" s="151">
        <v>69448.710000000006</v>
      </c>
      <c r="I1133" s="151">
        <v>69448.710000000006</v>
      </c>
      <c r="J1133" s="151">
        <v>62762.33</v>
      </c>
      <c r="K1133" s="151">
        <v>69486.87</v>
      </c>
      <c r="L1133" s="151">
        <v>67245.36</v>
      </c>
      <c r="M1133" s="151">
        <v>69486.87</v>
      </c>
      <c r="N1133" s="151">
        <v>67245.36</v>
      </c>
    </row>
    <row r="1134" spans="1:14" x14ac:dyDescent="0.2">
      <c r="A1134" s="13" t="e">
        <v>#REF!</v>
      </c>
      <c r="B1134" s="149" t="s">
        <v>162</v>
      </c>
      <c r="C1134" s="150">
        <v>24046.13</v>
      </c>
      <c r="D1134" s="151">
        <v>22997.200000000001</v>
      </c>
      <c r="E1134" s="151">
        <v>22255.35</v>
      </c>
      <c r="F1134" s="151">
        <v>22997.200000000001</v>
      </c>
      <c r="G1134" s="151">
        <v>22255.35</v>
      </c>
      <c r="H1134" s="151">
        <v>23502.91</v>
      </c>
      <c r="I1134" s="151">
        <v>23502.91</v>
      </c>
      <c r="J1134" s="151">
        <v>21290.959999999999</v>
      </c>
      <c r="K1134" s="151">
        <v>23572.13</v>
      </c>
      <c r="L1134" s="151">
        <v>22811.74</v>
      </c>
      <c r="M1134" s="151">
        <v>23572.13</v>
      </c>
      <c r="N1134" s="151">
        <v>22811.74</v>
      </c>
    </row>
    <row r="1135" spans="1:14" x14ac:dyDescent="0.2">
      <c r="A1135" s="13" t="e">
        <v>#REF!</v>
      </c>
      <c r="B1135" s="149" t="s">
        <v>163</v>
      </c>
      <c r="C1135" s="150">
        <v>47454.78</v>
      </c>
      <c r="D1135" s="151">
        <v>47454.78</v>
      </c>
      <c r="E1135" s="151">
        <v>45923.98</v>
      </c>
      <c r="F1135" s="151">
        <v>47454.78</v>
      </c>
      <c r="G1135" s="151">
        <v>45923.98</v>
      </c>
      <c r="H1135" s="151">
        <v>48451.21</v>
      </c>
      <c r="I1135" s="151">
        <v>48451.21</v>
      </c>
      <c r="J1135" s="151">
        <v>43933.94</v>
      </c>
      <c r="K1135" s="151">
        <v>48641.15</v>
      </c>
      <c r="L1135" s="151">
        <v>47072.08</v>
      </c>
      <c r="M1135" s="151">
        <v>48641.15</v>
      </c>
      <c r="N1135" s="151">
        <v>47072.08</v>
      </c>
    </row>
    <row r="1136" spans="1:14" x14ac:dyDescent="0.2">
      <c r="A1136" s="13" t="e">
        <v>#REF!</v>
      </c>
      <c r="B1136" s="149" t="s">
        <v>164</v>
      </c>
      <c r="C1136" s="150">
        <v>34424.35</v>
      </c>
      <c r="D1136" s="151">
        <v>33154.39</v>
      </c>
      <c r="E1136" s="151">
        <v>32084.89</v>
      </c>
      <c r="F1136" s="151">
        <v>33154.39</v>
      </c>
      <c r="G1136" s="151">
        <v>32084.89</v>
      </c>
      <c r="H1136" s="151">
        <v>33879.42</v>
      </c>
      <c r="I1136" s="151">
        <v>33879.42</v>
      </c>
      <c r="J1136" s="151">
        <v>30694.54</v>
      </c>
      <c r="K1136" s="151">
        <v>33983.25</v>
      </c>
      <c r="L1136" s="151">
        <v>32887.01</v>
      </c>
      <c r="M1136" s="151">
        <v>33983.25</v>
      </c>
      <c r="N1136" s="151">
        <v>32887.01</v>
      </c>
    </row>
    <row r="1137" spans="1:14" x14ac:dyDescent="0.2">
      <c r="A1137" s="13" t="e">
        <v>#REF!</v>
      </c>
      <c r="B1137" s="149" t="s">
        <v>165</v>
      </c>
      <c r="C1137" s="150">
        <v>3288.44</v>
      </c>
      <c r="D1137" s="151">
        <v>3288.44</v>
      </c>
      <c r="E1137" s="151">
        <v>3182.36</v>
      </c>
      <c r="F1137" s="151">
        <v>3288.44</v>
      </c>
      <c r="G1137" s="151">
        <v>3182.36</v>
      </c>
      <c r="H1137" s="151">
        <v>3370.65</v>
      </c>
      <c r="I1137" s="151">
        <v>3370.65</v>
      </c>
      <c r="J1137" s="151">
        <v>3044.46</v>
      </c>
      <c r="K1137" s="151">
        <v>3370.65</v>
      </c>
      <c r="L1137" s="151">
        <v>3261.92</v>
      </c>
      <c r="M1137" s="151">
        <v>3370.65</v>
      </c>
      <c r="N1137" s="151">
        <v>3261.92</v>
      </c>
    </row>
    <row r="1138" spans="1:14" x14ac:dyDescent="0.2">
      <c r="A1138" s="13" t="e">
        <v>#REF!</v>
      </c>
      <c r="B1138" s="149" t="s">
        <v>166</v>
      </c>
      <c r="C1138" s="150">
        <v>48966.07</v>
      </c>
      <c r="D1138" s="151">
        <v>48966.07</v>
      </c>
      <c r="E1138" s="151">
        <v>47386.52</v>
      </c>
      <c r="F1138" s="151">
        <v>48966.07</v>
      </c>
      <c r="G1138" s="151">
        <v>47386.52</v>
      </c>
      <c r="H1138" s="151">
        <v>48966.07</v>
      </c>
      <c r="I1138" s="151">
        <v>48966.07</v>
      </c>
      <c r="J1138" s="151">
        <v>45333.1</v>
      </c>
      <c r="K1138" s="151">
        <v>50190.22</v>
      </c>
      <c r="L1138" s="151">
        <v>48571.18</v>
      </c>
      <c r="M1138" s="151">
        <v>50190.22</v>
      </c>
      <c r="N1138" s="151">
        <v>48571.18</v>
      </c>
    </row>
    <row r="1139" spans="1:14" x14ac:dyDescent="0.2">
      <c r="A1139" s="13" t="e">
        <v>#REF!</v>
      </c>
      <c r="B1139" s="149" t="s">
        <v>167</v>
      </c>
      <c r="C1139" s="150">
        <v>2379.31</v>
      </c>
      <c r="D1139" s="151">
        <v>2379.31</v>
      </c>
      <c r="E1139" s="151">
        <v>2302.56</v>
      </c>
      <c r="F1139" s="151">
        <v>2379.31</v>
      </c>
      <c r="G1139" s="151">
        <v>2302.56</v>
      </c>
      <c r="H1139" s="151">
        <v>2379.31</v>
      </c>
      <c r="I1139" s="151">
        <v>2379.31</v>
      </c>
      <c r="J1139" s="151">
        <v>2202.7800000000002</v>
      </c>
      <c r="K1139" s="151">
        <v>2438.79</v>
      </c>
      <c r="L1139" s="151">
        <v>2360.12</v>
      </c>
      <c r="M1139" s="151">
        <v>2438.79</v>
      </c>
      <c r="N1139" s="151">
        <v>2360.12</v>
      </c>
    </row>
    <row r="1140" spans="1:14" x14ac:dyDescent="0.2">
      <c r="A1140" s="13" t="e">
        <v>#REF!</v>
      </c>
      <c r="B1140" s="149" t="s">
        <v>168</v>
      </c>
      <c r="C1140" s="150">
        <v>1305.1199999999999</v>
      </c>
      <c r="D1140" s="151">
        <v>1305.1199999999999</v>
      </c>
      <c r="E1140" s="151">
        <v>1263.02</v>
      </c>
      <c r="F1140" s="151">
        <v>1305.1199999999999</v>
      </c>
      <c r="G1140" s="151">
        <v>1263.02</v>
      </c>
      <c r="H1140" s="151">
        <v>1305.1199999999999</v>
      </c>
      <c r="I1140" s="151">
        <v>1305.1199999999999</v>
      </c>
      <c r="J1140" s="151">
        <v>1208.29</v>
      </c>
      <c r="K1140" s="151">
        <v>1337.75</v>
      </c>
      <c r="L1140" s="151">
        <v>1294.5999999999999</v>
      </c>
      <c r="M1140" s="151">
        <v>1337.75</v>
      </c>
      <c r="N1140" s="151">
        <v>1294.5999999999999</v>
      </c>
    </row>
    <row r="1141" spans="1:14" x14ac:dyDescent="0.2">
      <c r="A1141" s="13" t="e">
        <v>#REF!</v>
      </c>
      <c r="B1141" s="149" t="s">
        <v>169</v>
      </c>
      <c r="C1141" s="150">
        <v>20319.23</v>
      </c>
      <c r="D1141" s="151">
        <v>20319.23</v>
      </c>
      <c r="E1141" s="151">
        <v>19663.77</v>
      </c>
      <c r="F1141" s="151">
        <v>20319.23</v>
      </c>
      <c r="G1141" s="151">
        <v>19663.77</v>
      </c>
      <c r="H1141" s="151">
        <v>20382.78</v>
      </c>
      <c r="I1141" s="151">
        <v>20382.78</v>
      </c>
      <c r="J1141" s="151">
        <v>18811.669999999998</v>
      </c>
      <c r="K1141" s="151">
        <v>20827.21</v>
      </c>
      <c r="L1141" s="151">
        <v>20135.36</v>
      </c>
      <c r="M1141" s="151">
        <v>20827.21</v>
      </c>
      <c r="N1141" s="151">
        <v>20135.36</v>
      </c>
    </row>
    <row r="1142" spans="1:14" x14ac:dyDescent="0.2">
      <c r="A1142" s="13" t="e">
        <v>#REF!</v>
      </c>
      <c r="B1142" s="149" t="s">
        <v>170</v>
      </c>
      <c r="C1142" s="150">
        <v>781.63</v>
      </c>
      <c r="D1142" s="151">
        <v>781.63</v>
      </c>
      <c r="E1142" s="151">
        <v>756.42</v>
      </c>
      <c r="F1142" s="151">
        <v>781.63</v>
      </c>
      <c r="G1142" s="151">
        <v>756.42</v>
      </c>
      <c r="H1142" s="151">
        <v>781.63</v>
      </c>
      <c r="I1142" s="151">
        <v>781.63</v>
      </c>
      <c r="J1142" s="151">
        <v>723.64</v>
      </c>
      <c r="K1142" s="151">
        <v>801.17</v>
      </c>
      <c r="L1142" s="151">
        <v>775.33</v>
      </c>
      <c r="M1142" s="151">
        <v>801.17</v>
      </c>
      <c r="N1142" s="151">
        <v>775.33</v>
      </c>
    </row>
    <row r="1143" spans="1:14" x14ac:dyDescent="0.2">
      <c r="A1143" s="13" t="e">
        <v>#REF!</v>
      </c>
      <c r="B1143" s="145" t="s">
        <v>181</v>
      </c>
      <c r="C1143" s="152">
        <v>118.65</v>
      </c>
      <c r="D1143" s="153">
        <v>118.65</v>
      </c>
      <c r="E1143" s="153">
        <v>114.82</v>
      </c>
      <c r="F1143" s="153">
        <v>118.65</v>
      </c>
      <c r="G1143" s="153">
        <v>114.82</v>
      </c>
      <c r="H1143" s="153">
        <v>118.65</v>
      </c>
      <c r="I1143" s="153">
        <v>118.65</v>
      </c>
      <c r="J1143" s="153">
        <v>109.84</v>
      </c>
      <c r="K1143" s="153">
        <v>121.61</v>
      </c>
      <c r="L1143" s="153">
        <v>117.69</v>
      </c>
      <c r="M1143" s="153">
        <v>121.61</v>
      </c>
      <c r="N1143" s="153">
        <v>117.69</v>
      </c>
    </row>
    <row r="1144" spans="1:14" x14ac:dyDescent="0.2">
      <c r="B1144" s="154" t="s">
        <v>16</v>
      </c>
      <c r="C1144" s="155">
        <v>575308.94999999995</v>
      </c>
      <c r="D1144" s="156">
        <v>575152.02</v>
      </c>
      <c r="E1144" s="156">
        <v>556598.72</v>
      </c>
      <c r="F1144" s="156">
        <v>575152.02</v>
      </c>
      <c r="G1144" s="156">
        <v>556598.72</v>
      </c>
      <c r="H1144" s="156">
        <v>579181.59</v>
      </c>
      <c r="I1144" s="156">
        <v>579181.59</v>
      </c>
      <c r="J1144" s="156">
        <v>532479.43000000005</v>
      </c>
      <c r="K1144" s="156">
        <v>589530.81000000006</v>
      </c>
      <c r="L1144" s="156">
        <v>570513.68999999994</v>
      </c>
      <c r="M1144" s="156">
        <v>589530.81000000006</v>
      </c>
      <c r="N1144" s="157">
        <v>570513.68999999994</v>
      </c>
    </row>
    <row r="1154" spans="1:14" x14ac:dyDescent="0.2">
      <c r="B1154" s="16" t="s">
        <v>171</v>
      </c>
    </row>
    <row r="1157" spans="1:14" x14ac:dyDescent="0.2">
      <c r="B1157" s="158" t="s">
        <v>174</v>
      </c>
      <c r="C1157" s="159" t="s">
        <v>4</v>
      </c>
      <c r="D1157" s="160" t="s">
        <v>5</v>
      </c>
      <c r="E1157" s="160" t="s">
        <v>6</v>
      </c>
      <c r="F1157" s="160" t="s">
        <v>7</v>
      </c>
      <c r="G1157" s="160" t="s">
        <v>8</v>
      </c>
      <c r="H1157" s="160" t="s">
        <v>9</v>
      </c>
      <c r="I1157" s="160" t="s">
        <v>10</v>
      </c>
      <c r="J1157" s="160" t="s">
        <v>11</v>
      </c>
      <c r="K1157" s="160" t="s">
        <v>12</v>
      </c>
      <c r="L1157" s="160" t="s">
        <v>13</v>
      </c>
      <c r="M1157" s="160" t="s">
        <v>14</v>
      </c>
      <c r="N1157" s="160" t="s">
        <v>15</v>
      </c>
    </row>
    <row r="1158" spans="1:14" x14ac:dyDescent="0.2">
      <c r="A1158" s="13" t="e">
        <v>#REF!</v>
      </c>
      <c r="B1158" s="161" t="s">
        <v>102</v>
      </c>
      <c r="C1158" s="162">
        <v>44390</v>
      </c>
      <c r="D1158" s="163">
        <v>44390</v>
      </c>
      <c r="E1158" s="163">
        <v>44390</v>
      </c>
      <c r="F1158" s="163">
        <v>43582</v>
      </c>
      <c r="G1158" s="163">
        <v>43582</v>
      </c>
      <c r="H1158" s="163">
        <v>102545</v>
      </c>
      <c r="I1158" s="163">
        <v>102545</v>
      </c>
      <c r="J1158" s="163">
        <v>158945</v>
      </c>
      <c r="K1158" s="163">
        <v>158945</v>
      </c>
      <c r="L1158" s="163">
        <v>43582</v>
      </c>
      <c r="M1158" s="163">
        <v>43582</v>
      </c>
      <c r="N1158" s="163">
        <v>43582</v>
      </c>
    </row>
    <row r="1159" spans="1:14" x14ac:dyDescent="0.2">
      <c r="A1159" s="13" t="e">
        <v>#REF!</v>
      </c>
      <c r="B1159" s="164" t="s">
        <v>103</v>
      </c>
      <c r="C1159" s="165">
        <v>43251</v>
      </c>
      <c r="D1159" s="166">
        <v>43251</v>
      </c>
      <c r="E1159" s="166">
        <v>43251</v>
      </c>
      <c r="F1159" s="166">
        <v>42464</v>
      </c>
      <c r="G1159" s="166">
        <v>42464</v>
      </c>
      <c r="H1159" s="166">
        <v>99916</v>
      </c>
      <c r="I1159" s="166">
        <v>99916</v>
      </c>
      <c r="J1159" s="166">
        <v>154869</v>
      </c>
      <c r="K1159" s="166">
        <v>154869</v>
      </c>
      <c r="L1159" s="166">
        <v>42464</v>
      </c>
      <c r="M1159" s="166">
        <v>42464</v>
      </c>
      <c r="N1159" s="166">
        <v>42464</v>
      </c>
    </row>
    <row r="1160" spans="1:14" x14ac:dyDescent="0.2">
      <c r="A1160" s="13" t="e">
        <v>#REF!</v>
      </c>
      <c r="B1160" s="164" t="s">
        <v>105</v>
      </c>
      <c r="C1160" s="165">
        <v>41170</v>
      </c>
      <c r="D1160" s="166">
        <v>41170</v>
      </c>
      <c r="E1160" s="166">
        <v>41170</v>
      </c>
      <c r="F1160" s="166">
        <v>40421</v>
      </c>
      <c r="G1160" s="166">
        <v>40421</v>
      </c>
      <c r="H1160" s="166">
        <v>95108</v>
      </c>
      <c r="I1160" s="166">
        <v>95108</v>
      </c>
      <c r="J1160" s="166">
        <v>147417</v>
      </c>
      <c r="K1160" s="166">
        <v>147417</v>
      </c>
      <c r="L1160" s="166">
        <v>40421</v>
      </c>
      <c r="M1160" s="166">
        <v>40421</v>
      </c>
      <c r="N1160" s="166">
        <v>40421</v>
      </c>
    </row>
    <row r="1161" spans="1:14" x14ac:dyDescent="0.2">
      <c r="A1161" s="13" t="e">
        <v>#REF!</v>
      </c>
      <c r="B1161" s="164" t="s">
        <v>106</v>
      </c>
      <c r="C1161" s="165">
        <v>41170</v>
      </c>
      <c r="D1161" s="166">
        <v>41170</v>
      </c>
      <c r="E1161" s="166">
        <v>41170</v>
      </c>
      <c r="F1161" s="166">
        <v>40421</v>
      </c>
      <c r="G1161" s="166">
        <v>40421</v>
      </c>
      <c r="H1161" s="166">
        <v>95108</v>
      </c>
      <c r="I1161" s="166">
        <v>95108</v>
      </c>
      <c r="J1161" s="166">
        <v>147417</v>
      </c>
      <c r="K1161" s="166">
        <v>147417</v>
      </c>
      <c r="L1161" s="166">
        <v>40421</v>
      </c>
      <c r="M1161" s="166">
        <v>40421</v>
      </c>
      <c r="N1161" s="166">
        <v>40421</v>
      </c>
    </row>
    <row r="1162" spans="1:14" x14ac:dyDescent="0.2">
      <c r="A1162" s="13" t="e">
        <v>#REF!</v>
      </c>
      <c r="B1162" s="164" t="s">
        <v>114</v>
      </c>
      <c r="C1162" s="165">
        <v>51577</v>
      </c>
      <c r="D1162" s="166">
        <v>51577</v>
      </c>
      <c r="E1162" s="166">
        <v>51577</v>
      </c>
      <c r="F1162" s="166">
        <v>50638</v>
      </c>
      <c r="G1162" s="166">
        <v>50638</v>
      </c>
      <c r="H1162" s="166">
        <v>119148</v>
      </c>
      <c r="I1162" s="166">
        <v>119148</v>
      </c>
      <c r="J1162" s="166">
        <v>184679</v>
      </c>
      <c r="K1162" s="166">
        <v>184679</v>
      </c>
      <c r="L1162" s="166">
        <v>50638</v>
      </c>
      <c r="M1162" s="166">
        <v>50638</v>
      </c>
      <c r="N1162" s="166">
        <v>50638</v>
      </c>
    </row>
    <row r="1163" spans="1:14" x14ac:dyDescent="0.2">
      <c r="A1163" s="13" t="e">
        <v>#REF!</v>
      </c>
      <c r="B1163" s="164" t="s">
        <v>121</v>
      </c>
      <c r="C1163" s="165">
        <v>4137</v>
      </c>
      <c r="D1163" s="166">
        <v>4137</v>
      </c>
      <c r="E1163" s="166">
        <v>4137</v>
      </c>
      <c r="F1163" s="166">
        <v>4106</v>
      </c>
      <c r="G1163" s="166">
        <v>4106</v>
      </c>
      <c r="H1163" s="166">
        <v>9661</v>
      </c>
      <c r="I1163" s="166">
        <v>9661</v>
      </c>
      <c r="J1163" s="166">
        <v>14975</v>
      </c>
      <c r="K1163" s="166">
        <v>14975</v>
      </c>
      <c r="L1163" s="166">
        <v>4106</v>
      </c>
      <c r="M1163" s="166">
        <v>4106</v>
      </c>
      <c r="N1163" s="166">
        <v>4106</v>
      </c>
    </row>
    <row r="1164" spans="1:14" x14ac:dyDescent="0.2">
      <c r="A1164" s="13" t="e">
        <v>#REF!</v>
      </c>
      <c r="B1164" s="164" t="s">
        <v>122</v>
      </c>
      <c r="C1164" s="165">
        <v>3954</v>
      </c>
      <c r="D1164" s="166">
        <v>3954</v>
      </c>
      <c r="E1164" s="166">
        <v>3954</v>
      </c>
      <c r="F1164" s="166">
        <v>4023</v>
      </c>
      <c r="G1164" s="166">
        <v>4023</v>
      </c>
      <c r="H1164" s="166">
        <v>9466</v>
      </c>
      <c r="I1164" s="166">
        <v>9466</v>
      </c>
      <c r="J1164" s="166">
        <v>14672</v>
      </c>
      <c r="K1164" s="166">
        <v>14672</v>
      </c>
      <c r="L1164" s="166">
        <v>4023</v>
      </c>
      <c r="M1164" s="166">
        <v>4023</v>
      </c>
      <c r="N1164" s="166">
        <v>4023</v>
      </c>
    </row>
    <row r="1165" spans="1:14" x14ac:dyDescent="0.2">
      <c r="A1165" s="13" t="e">
        <v>#REF!</v>
      </c>
      <c r="B1165" s="164" t="s">
        <v>124</v>
      </c>
      <c r="C1165" s="165">
        <v>4813</v>
      </c>
      <c r="D1165" s="166">
        <v>4813</v>
      </c>
      <c r="E1165" s="166">
        <v>4813</v>
      </c>
      <c r="F1165" s="166">
        <v>4725</v>
      </c>
      <c r="G1165" s="166">
        <v>4725</v>
      </c>
      <c r="H1165" s="166">
        <v>11118</v>
      </c>
      <c r="I1165" s="166">
        <v>11118</v>
      </c>
      <c r="J1165" s="166">
        <v>17234</v>
      </c>
      <c r="K1165" s="166">
        <v>17234</v>
      </c>
      <c r="L1165" s="166">
        <v>4725</v>
      </c>
      <c r="M1165" s="166">
        <v>4725</v>
      </c>
      <c r="N1165" s="166">
        <v>4725</v>
      </c>
    </row>
    <row r="1166" spans="1:14" x14ac:dyDescent="0.2">
      <c r="A1166" s="13" t="e">
        <v>#REF!</v>
      </c>
      <c r="B1166" s="164" t="s">
        <v>125</v>
      </c>
      <c r="C1166" s="165">
        <v>4813</v>
      </c>
      <c r="D1166" s="166">
        <v>4813</v>
      </c>
      <c r="E1166" s="166">
        <v>4813</v>
      </c>
      <c r="F1166" s="166">
        <v>4725</v>
      </c>
      <c r="G1166" s="166">
        <v>4725</v>
      </c>
      <c r="H1166" s="166">
        <v>11118</v>
      </c>
      <c r="I1166" s="166">
        <v>11118</v>
      </c>
      <c r="J1166" s="166">
        <v>17234</v>
      </c>
      <c r="K1166" s="166">
        <v>17234</v>
      </c>
      <c r="L1166" s="166">
        <v>4725</v>
      </c>
      <c r="M1166" s="166">
        <v>4725</v>
      </c>
      <c r="N1166" s="166">
        <v>4725</v>
      </c>
    </row>
    <row r="1167" spans="1:14" x14ac:dyDescent="0.2">
      <c r="A1167" s="13" t="e">
        <v>#REF!</v>
      </c>
      <c r="B1167" s="164" t="s">
        <v>126</v>
      </c>
      <c r="C1167" s="165">
        <v>4722</v>
      </c>
      <c r="D1167" s="166">
        <v>4722</v>
      </c>
      <c r="E1167" s="166">
        <v>4722</v>
      </c>
      <c r="F1167" s="166">
        <v>4725</v>
      </c>
      <c r="G1167" s="166">
        <v>4725</v>
      </c>
      <c r="H1167" s="166">
        <v>11118</v>
      </c>
      <c r="I1167" s="166">
        <v>11118</v>
      </c>
      <c r="J1167" s="166">
        <v>17234</v>
      </c>
      <c r="K1167" s="166">
        <v>17234</v>
      </c>
      <c r="L1167" s="166">
        <v>4725</v>
      </c>
      <c r="M1167" s="166">
        <v>4725</v>
      </c>
      <c r="N1167" s="166">
        <v>4725</v>
      </c>
    </row>
    <row r="1168" spans="1:14" x14ac:dyDescent="0.2">
      <c r="A1168" s="13" t="e">
        <v>#REF!</v>
      </c>
      <c r="B1168" s="164" t="s">
        <v>127</v>
      </c>
      <c r="C1168" s="165">
        <v>4683</v>
      </c>
      <c r="D1168" s="166">
        <v>4683</v>
      </c>
      <c r="E1168" s="166">
        <v>4683</v>
      </c>
      <c r="F1168" s="166">
        <v>4725</v>
      </c>
      <c r="G1168" s="166">
        <v>4725</v>
      </c>
      <c r="H1168" s="166">
        <v>11118</v>
      </c>
      <c r="I1168" s="166">
        <v>11118</v>
      </c>
      <c r="J1168" s="166">
        <v>17234</v>
      </c>
      <c r="K1168" s="166">
        <v>17234</v>
      </c>
      <c r="L1168" s="166">
        <v>4725</v>
      </c>
      <c r="M1168" s="166">
        <v>4725</v>
      </c>
      <c r="N1168" s="166">
        <v>4725</v>
      </c>
    </row>
    <row r="1169" spans="1:14" x14ac:dyDescent="0.2">
      <c r="A1169" s="13" t="e">
        <v>#REF!</v>
      </c>
      <c r="B1169" s="164" t="s">
        <v>129</v>
      </c>
      <c r="C1169" s="165">
        <v>14140</v>
      </c>
      <c r="D1169" s="166">
        <v>14140</v>
      </c>
      <c r="E1169" s="166">
        <v>14140</v>
      </c>
      <c r="F1169" s="166">
        <v>13882</v>
      </c>
      <c r="G1169" s="166">
        <v>13882</v>
      </c>
      <c r="H1169" s="166">
        <v>32664</v>
      </c>
      <c r="I1169" s="166">
        <v>32664</v>
      </c>
      <c r="J1169" s="166">
        <v>50629</v>
      </c>
      <c r="K1169" s="166">
        <v>50629</v>
      </c>
      <c r="L1169" s="166">
        <v>13882</v>
      </c>
      <c r="M1169" s="166">
        <v>13882</v>
      </c>
      <c r="N1169" s="166">
        <v>13882</v>
      </c>
    </row>
    <row r="1170" spans="1:14" x14ac:dyDescent="0.2">
      <c r="A1170" s="13" t="e">
        <v>#REF!</v>
      </c>
      <c r="B1170" s="164" t="s">
        <v>130</v>
      </c>
      <c r="C1170" s="165">
        <v>14140</v>
      </c>
      <c r="D1170" s="166">
        <v>14140</v>
      </c>
      <c r="E1170" s="166">
        <v>14140</v>
      </c>
      <c r="F1170" s="166">
        <v>13882</v>
      </c>
      <c r="G1170" s="166">
        <v>13882</v>
      </c>
      <c r="H1170" s="166">
        <v>32664</v>
      </c>
      <c r="I1170" s="166">
        <v>32664</v>
      </c>
      <c r="J1170" s="166">
        <v>50629</v>
      </c>
      <c r="K1170" s="166">
        <v>50629</v>
      </c>
      <c r="L1170" s="166">
        <v>13882</v>
      </c>
      <c r="M1170" s="166">
        <v>13882</v>
      </c>
      <c r="N1170" s="166">
        <v>13882</v>
      </c>
    </row>
    <row r="1171" spans="1:14" x14ac:dyDescent="0.2">
      <c r="A1171" s="13" t="e">
        <v>#REF!</v>
      </c>
      <c r="B1171" s="164" t="s">
        <v>132</v>
      </c>
      <c r="C1171" s="165">
        <v>15610</v>
      </c>
      <c r="D1171" s="166">
        <v>15610</v>
      </c>
      <c r="E1171" s="166">
        <v>15610</v>
      </c>
      <c r="F1171" s="166">
        <v>15325</v>
      </c>
      <c r="G1171" s="166">
        <v>15325</v>
      </c>
      <c r="H1171" s="166">
        <v>36060</v>
      </c>
      <c r="I1171" s="166">
        <v>36060</v>
      </c>
      <c r="J1171" s="166">
        <v>55893</v>
      </c>
      <c r="K1171" s="166">
        <v>55893</v>
      </c>
      <c r="L1171" s="166">
        <v>15325</v>
      </c>
      <c r="M1171" s="166">
        <v>15325</v>
      </c>
      <c r="N1171" s="166">
        <v>15325</v>
      </c>
    </row>
    <row r="1172" spans="1:14" x14ac:dyDescent="0.2">
      <c r="A1172" s="13" t="e">
        <v>#REF!</v>
      </c>
      <c r="B1172" s="164" t="s">
        <v>134</v>
      </c>
      <c r="C1172" s="165">
        <v>4293</v>
      </c>
      <c r="D1172" s="166">
        <v>4293</v>
      </c>
      <c r="E1172" s="166">
        <v>4293</v>
      </c>
      <c r="F1172" s="166">
        <v>4151</v>
      </c>
      <c r="G1172" s="166">
        <v>4151</v>
      </c>
      <c r="H1172" s="166">
        <v>9766</v>
      </c>
      <c r="I1172" s="166">
        <v>9766</v>
      </c>
      <c r="J1172" s="166">
        <v>15138</v>
      </c>
      <c r="K1172" s="166">
        <v>15138</v>
      </c>
      <c r="L1172" s="166">
        <v>4151</v>
      </c>
      <c r="M1172" s="166">
        <v>4151</v>
      </c>
      <c r="N1172" s="166">
        <v>4151</v>
      </c>
    </row>
    <row r="1173" spans="1:14" x14ac:dyDescent="0.2">
      <c r="A1173" s="13" t="e">
        <v>#REF!</v>
      </c>
      <c r="B1173" s="164" t="s">
        <v>135</v>
      </c>
      <c r="C1173" s="165">
        <v>4098</v>
      </c>
      <c r="D1173" s="166">
        <v>4098</v>
      </c>
      <c r="E1173" s="166">
        <v>4098</v>
      </c>
      <c r="F1173" s="166">
        <v>4023</v>
      </c>
      <c r="G1173" s="166">
        <v>4023</v>
      </c>
      <c r="H1173" s="166">
        <v>9466</v>
      </c>
      <c r="I1173" s="166">
        <v>9466</v>
      </c>
      <c r="J1173" s="166">
        <v>14672</v>
      </c>
      <c r="K1173" s="166">
        <v>14672</v>
      </c>
      <c r="L1173" s="166">
        <v>4023</v>
      </c>
      <c r="M1173" s="166">
        <v>4023</v>
      </c>
      <c r="N1173" s="166">
        <v>4023</v>
      </c>
    </row>
    <row r="1174" spans="1:14" x14ac:dyDescent="0.2">
      <c r="A1174" s="13" t="e">
        <v>#REF!</v>
      </c>
      <c r="B1174" s="164" t="s">
        <v>136</v>
      </c>
      <c r="C1174" s="165">
        <v>4084</v>
      </c>
      <c r="D1174" s="166">
        <v>4084</v>
      </c>
      <c r="E1174" s="166">
        <v>4084</v>
      </c>
      <c r="F1174" s="166">
        <v>4023</v>
      </c>
      <c r="G1174" s="166">
        <v>4023</v>
      </c>
      <c r="H1174" s="166">
        <v>9466</v>
      </c>
      <c r="I1174" s="166">
        <v>9466</v>
      </c>
      <c r="J1174" s="166">
        <v>14672</v>
      </c>
      <c r="K1174" s="166">
        <v>14672</v>
      </c>
      <c r="L1174" s="166">
        <v>4023</v>
      </c>
      <c r="M1174" s="166">
        <v>4023</v>
      </c>
      <c r="N1174" s="166">
        <v>4023</v>
      </c>
    </row>
    <row r="1175" spans="1:14" x14ac:dyDescent="0.2">
      <c r="A1175" s="13" t="e">
        <v>#REF!</v>
      </c>
      <c r="B1175" s="164" t="s">
        <v>138</v>
      </c>
      <c r="C1175" s="165">
        <v>6683</v>
      </c>
      <c r="D1175" s="166">
        <v>6683</v>
      </c>
      <c r="E1175" s="166">
        <v>6683</v>
      </c>
      <c r="F1175" s="166">
        <v>6561</v>
      </c>
      <c r="G1175" s="166">
        <v>6561</v>
      </c>
      <c r="H1175" s="166">
        <v>15438</v>
      </c>
      <c r="I1175" s="166">
        <v>15438</v>
      </c>
      <c r="J1175" s="166">
        <v>23929</v>
      </c>
      <c r="K1175" s="166">
        <v>23929</v>
      </c>
      <c r="L1175" s="166">
        <v>6561</v>
      </c>
      <c r="M1175" s="166">
        <v>6561</v>
      </c>
      <c r="N1175" s="166">
        <v>6561</v>
      </c>
    </row>
    <row r="1176" spans="1:14" x14ac:dyDescent="0.2">
      <c r="A1176" s="13" t="e">
        <v>#REF!</v>
      </c>
      <c r="B1176" s="164" t="s">
        <v>139</v>
      </c>
      <c r="C1176" s="165">
        <v>3707</v>
      </c>
      <c r="D1176" s="166">
        <v>3707</v>
      </c>
      <c r="E1176" s="166">
        <v>3707</v>
      </c>
      <c r="F1176" s="166">
        <v>3640</v>
      </c>
      <c r="G1176" s="166">
        <v>3640</v>
      </c>
      <c r="H1176" s="166">
        <v>8564</v>
      </c>
      <c r="I1176" s="166">
        <v>8564</v>
      </c>
      <c r="J1176" s="166">
        <v>13275</v>
      </c>
      <c r="K1176" s="166">
        <v>13275</v>
      </c>
      <c r="L1176" s="166">
        <v>3640</v>
      </c>
      <c r="M1176" s="166">
        <v>3640</v>
      </c>
      <c r="N1176" s="166">
        <v>3640</v>
      </c>
    </row>
    <row r="1177" spans="1:14" x14ac:dyDescent="0.2">
      <c r="A1177" s="13" t="e">
        <v>#REF!</v>
      </c>
      <c r="B1177" s="164" t="s">
        <v>140</v>
      </c>
      <c r="C1177" s="165">
        <v>2907</v>
      </c>
      <c r="D1177" s="166">
        <v>2907</v>
      </c>
      <c r="E1177" s="166">
        <v>2907</v>
      </c>
      <c r="F1177" s="166">
        <v>2854</v>
      </c>
      <c r="G1177" s="166">
        <v>2854</v>
      </c>
      <c r="H1177" s="166">
        <v>6716</v>
      </c>
      <c r="I1177" s="166">
        <v>6716</v>
      </c>
      <c r="J1177" s="166">
        <v>10410</v>
      </c>
      <c r="K1177" s="166">
        <v>10410</v>
      </c>
      <c r="L1177" s="166">
        <v>2854</v>
      </c>
      <c r="M1177" s="166">
        <v>2854</v>
      </c>
      <c r="N1177" s="166">
        <v>2854</v>
      </c>
    </row>
    <row r="1178" spans="1:14" x14ac:dyDescent="0.2">
      <c r="A1178" s="13" t="e">
        <v>#REF!</v>
      </c>
      <c r="B1178" s="164" t="s">
        <v>141</v>
      </c>
      <c r="C1178" s="165">
        <v>3005</v>
      </c>
      <c r="D1178" s="166">
        <v>3005</v>
      </c>
      <c r="E1178" s="166">
        <v>3005</v>
      </c>
      <c r="F1178" s="166">
        <v>0</v>
      </c>
      <c r="G1178" s="166">
        <v>0</v>
      </c>
      <c r="H1178" s="166">
        <v>0</v>
      </c>
      <c r="I1178" s="166">
        <v>0</v>
      </c>
      <c r="J1178" s="166">
        <v>0</v>
      </c>
      <c r="K1178" s="166">
        <v>0</v>
      </c>
      <c r="L1178" s="166">
        <v>0</v>
      </c>
      <c r="M1178" s="166">
        <v>0</v>
      </c>
      <c r="N1178" s="166">
        <v>0</v>
      </c>
    </row>
    <row r="1179" spans="1:14" x14ac:dyDescent="0.2">
      <c r="A1179" s="13" t="e">
        <v>#REF!</v>
      </c>
      <c r="B1179" s="164" t="s">
        <v>143</v>
      </c>
      <c r="C1179" s="165">
        <v>6192</v>
      </c>
      <c r="D1179" s="166">
        <v>6192</v>
      </c>
      <c r="E1179" s="166">
        <v>6192</v>
      </c>
      <c r="F1179" s="166">
        <v>6079</v>
      </c>
      <c r="G1179" s="166">
        <v>6079</v>
      </c>
      <c r="H1179" s="166">
        <v>14304</v>
      </c>
      <c r="I1179" s="166">
        <v>14304</v>
      </c>
      <c r="J1179" s="166">
        <v>22171</v>
      </c>
      <c r="K1179" s="166">
        <v>22171</v>
      </c>
      <c r="L1179" s="166">
        <v>6079</v>
      </c>
      <c r="M1179" s="166">
        <v>6079</v>
      </c>
      <c r="N1179" s="166">
        <v>6079</v>
      </c>
    </row>
    <row r="1180" spans="1:14" x14ac:dyDescent="0.2">
      <c r="A1180" s="13" t="e">
        <v>#REF!</v>
      </c>
      <c r="B1180" s="164" t="s">
        <v>144</v>
      </c>
      <c r="C1180" s="165">
        <v>6192</v>
      </c>
      <c r="D1180" s="166">
        <v>6192</v>
      </c>
      <c r="E1180" s="166">
        <v>6192</v>
      </c>
      <c r="F1180" s="166">
        <v>6079</v>
      </c>
      <c r="G1180" s="166">
        <v>6079</v>
      </c>
      <c r="H1180" s="166">
        <v>14304</v>
      </c>
      <c r="I1180" s="166">
        <v>14304</v>
      </c>
      <c r="J1180" s="166">
        <v>22171</v>
      </c>
      <c r="K1180" s="166">
        <v>22171</v>
      </c>
      <c r="L1180" s="166">
        <v>6079</v>
      </c>
      <c r="M1180" s="166">
        <v>6079</v>
      </c>
      <c r="N1180" s="166">
        <v>6079</v>
      </c>
    </row>
    <row r="1181" spans="1:14" x14ac:dyDescent="0.2">
      <c r="A1181" s="13" t="e">
        <v>#REF!</v>
      </c>
      <c r="B1181" s="160" t="s">
        <v>145</v>
      </c>
      <c r="C1181" s="167">
        <v>37691</v>
      </c>
      <c r="D1181" s="168">
        <v>37691</v>
      </c>
      <c r="E1181" s="168">
        <v>37691</v>
      </c>
      <c r="F1181" s="168">
        <v>37004</v>
      </c>
      <c r="G1181" s="168">
        <v>37004</v>
      </c>
      <c r="H1181" s="168">
        <v>87069</v>
      </c>
      <c r="I1181" s="168">
        <v>87069</v>
      </c>
      <c r="J1181" s="168">
        <v>134958</v>
      </c>
      <c r="K1181" s="168">
        <v>134958</v>
      </c>
      <c r="L1181" s="168">
        <v>37004</v>
      </c>
      <c r="M1181" s="168">
        <v>37004</v>
      </c>
      <c r="N1181" s="168">
        <v>37004</v>
      </c>
    </row>
    <row r="1182" spans="1:14" x14ac:dyDescent="0.2">
      <c r="A1182" s="13" t="e">
        <v>#REF!</v>
      </c>
      <c r="B1182" s="169" t="s">
        <v>16</v>
      </c>
      <c r="C1182" s="170">
        <v>371422</v>
      </c>
      <c r="D1182" s="171">
        <v>371422</v>
      </c>
      <c r="E1182" s="171">
        <v>371422</v>
      </c>
      <c r="F1182" s="171">
        <v>362058</v>
      </c>
      <c r="G1182" s="171">
        <v>362058</v>
      </c>
      <c r="H1182" s="171">
        <v>851905</v>
      </c>
      <c r="I1182" s="171">
        <v>851905</v>
      </c>
      <c r="J1182" s="171">
        <v>1320457</v>
      </c>
      <c r="K1182" s="171">
        <v>1320457</v>
      </c>
      <c r="L1182" s="171">
        <v>362058</v>
      </c>
      <c r="M1182" s="171">
        <v>362058</v>
      </c>
      <c r="N1182" s="172">
        <v>362058</v>
      </c>
    </row>
  </sheetData>
  <mergeCells count="143">
    <mergeCell ref="A263:A268"/>
    <mergeCell ref="A269:A274"/>
    <mergeCell ref="A275:A280"/>
    <mergeCell ref="A281:A286"/>
    <mergeCell ref="A287:A292"/>
    <mergeCell ref="A293:A298"/>
    <mergeCell ref="A2:B2"/>
    <mergeCell ref="A20:B21"/>
    <mergeCell ref="A243:B244"/>
    <mergeCell ref="A245:A250"/>
    <mergeCell ref="A251:A256"/>
    <mergeCell ref="A257:A262"/>
    <mergeCell ref="A396:A400"/>
    <mergeCell ref="A401:A405"/>
    <mergeCell ref="A406:A414"/>
    <mergeCell ref="A512:B513"/>
    <mergeCell ref="A514:A524"/>
    <mergeCell ref="A525:A535"/>
    <mergeCell ref="A372:B373"/>
    <mergeCell ref="A374:A378"/>
    <mergeCell ref="A379:A383"/>
    <mergeCell ref="A384:A386"/>
    <mergeCell ref="A387:A391"/>
    <mergeCell ref="A392:A395"/>
    <mergeCell ref="A653:B653"/>
    <mergeCell ref="A654:A655"/>
    <mergeCell ref="A656:A661"/>
    <mergeCell ref="A662:A667"/>
    <mergeCell ref="A668:A673"/>
    <mergeCell ref="A674:A679"/>
    <mergeCell ref="A536:A546"/>
    <mergeCell ref="A547:A556"/>
    <mergeCell ref="A557:A566"/>
    <mergeCell ref="A567:A575"/>
    <mergeCell ref="A576:A584"/>
    <mergeCell ref="A585:A597"/>
    <mergeCell ref="A705:A708"/>
    <mergeCell ref="A709:A712"/>
    <mergeCell ref="A713:A716"/>
    <mergeCell ref="A717:A720"/>
    <mergeCell ref="A721:A724"/>
    <mergeCell ref="A725:A730"/>
    <mergeCell ref="A680:A687"/>
    <mergeCell ref="A688:A690"/>
    <mergeCell ref="A691:A692"/>
    <mergeCell ref="A693:A696"/>
    <mergeCell ref="A697:A700"/>
    <mergeCell ref="A701:A704"/>
    <mergeCell ref="A755:A760"/>
    <mergeCell ref="A761:A766"/>
    <mergeCell ref="A767:A768"/>
    <mergeCell ref="A769:A773"/>
    <mergeCell ref="A774:A775"/>
    <mergeCell ref="A776:A778"/>
    <mergeCell ref="A731:A734"/>
    <mergeCell ref="A735:A738"/>
    <mergeCell ref="A739:A744"/>
    <mergeCell ref="A745:A747"/>
    <mergeCell ref="A748:A750"/>
    <mergeCell ref="A751:A754"/>
    <mergeCell ref="A795:A796"/>
    <mergeCell ref="A797:A798"/>
    <mergeCell ref="A799:A801"/>
    <mergeCell ref="A802:A803"/>
    <mergeCell ref="A804:A814"/>
    <mergeCell ref="A827:C827"/>
    <mergeCell ref="A779:A780"/>
    <mergeCell ref="A781:A782"/>
    <mergeCell ref="A783:A785"/>
    <mergeCell ref="A786:A787"/>
    <mergeCell ref="A788:A790"/>
    <mergeCell ref="A791:A794"/>
    <mergeCell ref="A836:A849"/>
    <mergeCell ref="B836:B837"/>
    <mergeCell ref="B838:B839"/>
    <mergeCell ref="B840:B841"/>
    <mergeCell ref="B842:B843"/>
    <mergeCell ref="B844:B845"/>
    <mergeCell ref="B846:B847"/>
    <mergeCell ref="B848:B849"/>
    <mergeCell ref="A828:A831"/>
    <mergeCell ref="B828:B829"/>
    <mergeCell ref="B830:B831"/>
    <mergeCell ref="A832:A835"/>
    <mergeCell ref="B832:B833"/>
    <mergeCell ref="B834:B835"/>
    <mergeCell ref="A868:A890"/>
    <mergeCell ref="B868:B871"/>
    <mergeCell ref="B872:B873"/>
    <mergeCell ref="B874:B876"/>
    <mergeCell ref="B877:B878"/>
    <mergeCell ref="B879:B882"/>
    <mergeCell ref="B883:B886"/>
    <mergeCell ref="B887:B890"/>
    <mergeCell ref="A850:A867"/>
    <mergeCell ref="B850:B853"/>
    <mergeCell ref="B854:B856"/>
    <mergeCell ref="B857:B859"/>
    <mergeCell ref="B860:B861"/>
    <mergeCell ref="B862:B863"/>
    <mergeCell ref="B864:B867"/>
    <mergeCell ref="A909:C909"/>
    <mergeCell ref="A910:A921"/>
    <mergeCell ref="B910:B915"/>
    <mergeCell ref="B916:B921"/>
    <mergeCell ref="A922:A931"/>
    <mergeCell ref="B922:B926"/>
    <mergeCell ref="B927:B931"/>
    <mergeCell ref="A891:A898"/>
    <mergeCell ref="B891:B892"/>
    <mergeCell ref="B893:B894"/>
    <mergeCell ref="B895:B896"/>
    <mergeCell ref="B897:B898"/>
    <mergeCell ref="A899:B902"/>
    <mergeCell ref="A958:A984"/>
    <mergeCell ref="B958:B963"/>
    <mergeCell ref="B964:B965"/>
    <mergeCell ref="B966:B969"/>
    <mergeCell ref="B970:B975"/>
    <mergeCell ref="B976:B977"/>
    <mergeCell ref="B978:B984"/>
    <mergeCell ref="A932:A957"/>
    <mergeCell ref="B932:B936"/>
    <mergeCell ref="B937:B939"/>
    <mergeCell ref="B940:B943"/>
    <mergeCell ref="B944:B947"/>
    <mergeCell ref="B948:B949"/>
    <mergeCell ref="B950:B952"/>
    <mergeCell ref="B953:B957"/>
    <mergeCell ref="A1016:A1031"/>
    <mergeCell ref="B1016:B1020"/>
    <mergeCell ref="B1021:B1024"/>
    <mergeCell ref="B1025:B1026"/>
    <mergeCell ref="B1027:B1031"/>
    <mergeCell ref="A1032:B1042"/>
    <mergeCell ref="A985:A1015"/>
    <mergeCell ref="B985:B989"/>
    <mergeCell ref="B990:B992"/>
    <mergeCell ref="B993:B996"/>
    <mergeCell ref="B997:B1000"/>
    <mergeCell ref="B1001:B1004"/>
    <mergeCell ref="B1005:B1007"/>
    <mergeCell ref="B1008:B10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57E3-15EC-44F5-99F8-27220A9B82FA}">
  <sheetPr>
    <tabColor theme="1"/>
  </sheetPr>
  <dimension ref="A1:O115"/>
  <sheetViews>
    <sheetView showGridLines="0" topLeftCell="A7" zoomScale="93" zoomScaleNormal="93" workbookViewId="0">
      <selection activeCell="D10" sqref="D1:D1048576"/>
    </sheetView>
  </sheetViews>
  <sheetFormatPr defaultRowHeight="15" x14ac:dyDescent="0.25"/>
  <cols>
    <col min="1" max="1" width="28.28515625" customWidth="1"/>
    <col min="2" max="2" width="16.140625" customWidth="1"/>
    <col min="3" max="3" width="17.42578125" customWidth="1"/>
    <col min="4" max="7" width="16.5703125" bestFit="1" customWidth="1"/>
    <col min="8" max="12" width="16.140625" bestFit="1" customWidth="1"/>
    <col min="13" max="14" width="16.5703125" bestFit="1" customWidth="1"/>
    <col min="15" max="15" width="13.85546875" bestFit="1" customWidth="1"/>
  </cols>
  <sheetData>
    <row r="1" spans="1:15" x14ac:dyDescent="0.25">
      <c r="A1" s="175" t="s">
        <v>269</v>
      </c>
    </row>
    <row r="2" spans="1:15" s="272" customFormat="1" x14ac:dyDescent="0.25">
      <c r="A2" s="271" t="s">
        <v>276</v>
      </c>
      <c r="C2" s="271" t="s">
        <v>237</v>
      </c>
      <c r="D2" s="271" t="s">
        <v>238</v>
      </c>
      <c r="E2" s="271" t="s">
        <v>239</v>
      </c>
      <c r="F2" s="271" t="s">
        <v>240</v>
      </c>
      <c r="G2" s="271" t="s">
        <v>241</v>
      </c>
      <c r="H2" s="271" t="s">
        <v>242</v>
      </c>
      <c r="I2" s="271" t="s">
        <v>243</v>
      </c>
      <c r="J2" s="271" t="s">
        <v>244</v>
      </c>
      <c r="K2" s="271" t="s">
        <v>245</v>
      </c>
      <c r="L2" s="271" t="s">
        <v>246</v>
      </c>
      <c r="M2" s="271" t="s">
        <v>247</v>
      </c>
      <c r="N2" s="271" t="s">
        <v>248</v>
      </c>
    </row>
    <row r="3" spans="1:15" x14ac:dyDescent="0.25">
      <c r="A3" s="3" t="s">
        <v>270</v>
      </c>
      <c r="B3" s="3" t="s">
        <v>199</v>
      </c>
      <c r="C3" s="221" t="s">
        <v>208</v>
      </c>
      <c r="D3" s="221" t="s">
        <v>209</v>
      </c>
      <c r="E3" s="221" t="s">
        <v>210</v>
      </c>
      <c r="F3" s="221" t="s">
        <v>211</v>
      </c>
      <c r="G3" s="221" t="s">
        <v>212</v>
      </c>
      <c r="H3" s="221" t="s">
        <v>213</v>
      </c>
      <c r="I3" s="221" t="s">
        <v>214</v>
      </c>
      <c r="J3" s="221" t="s">
        <v>215</v>
      </c>
      <c r="K3" s="221" t="s">
        <v>216</v>
      </c>
      <c r="L3" s="221" t="s">
        <v>217</v>
      </c>
      <c r="M3" s="221" t="s">
        <v>218</v>
      </c>
      <c r="N3" s="221" t="s">
        <v>219</v>
      </c>
    </row>
    <row r="4" spans="1:15" x14ac:dyDescent="0.25">
      <c r="A4" s="197" t="s">
        <v>203</v>
      </c>
      <c r="B4" s="197" t="s">
        <v>200</v>
      </c>
      <c r="C4" s="205">
        <f>'Forecast Budget FY14'!C47</f>
        <v>22183213.865999997</v>
      </c>
      <c r="D4" s="205">
        <f>'Forecast Budget FY14'!D47</f>
        <v>24537342.744000003</v>
      </c>
      <c r="E4" s="205">
        <f>'Forecast Budget FY14'!E47</f>
        <v>29425008.287999999</v>
      </c>
      <c r="F4" s="205">
        <f>'Forecast Budget FY14'!F47</f>
        <v>26510221.404000003</v>
      </c>
      <c r="G4" s="205">
        <f>'Forecast Budget FY14'!G47</f>
        <v>32880525.812499996</v>
      </c>
      <c r="H4" s="205">
        <f>'Forecast Budget FY14'!H47</f>
        <v>32031858.149599999</v>
      </c>
      <c r="I4" s="205">
        <f>'Forecast Budget FY14'!I47</f>
        <v>29265881.509999998</v>
      </c>
      <c r="J4" s="205">
        <f>'Forecast Budget FY14'!J47</f>
        <v>30431293.610699996</v>
      </c>
      <c r="K4" s="205">
        <f>'Forecast Budget FY14'!K47</f>
        <v>32952606.978299994</v>
      </c>
      <c r="L4" s="205">
        <f>'Forecast Budget FY14'!L47</f>
        <v>27390306.795000002</v>
      </c>
      <c r="M4" s="205">
        <f>'Forecast Budget FY14'!M47</f>
        <v>32404002.504999999</v>
      </c>
      <c r="N4" s="205">
        <f>'Forecast Budget FY14'!N47</f>
        <v>36147266.994999997</v>
      </c>
    </row>
    <row r="5" spans="1:15" x14ac:dyDescent="0.25">
      <c r="A5" s="197" t="s">
        <v>204</v>
      </c>
      <c r="B5" s="197" t="s">
        <v>200</v>
      </c>
      <c r="C5" s="205">
        <f>'Forecast Budget FY14'!C16</f>
        <v>796680.45</v>
      </c>
      <c r="D5" s="205">
        <f>'Forecast Budget FY14'!D16</f>
        <v>708652.05</v>
      </c>
      <c r="E5" s="205">
        <f>'Forecast Budget FY14'!E16</f>
        <v>974073.64999999991</v>
      </c>
      <c r="F5" s="205">
        <f>'Forecast Budget FY14'!F16</f>
        <v>1339443.5999999999</v>
      </c>
      <c r="G5" s="205">
        <f>'Forecast Budget FY14'!G16</f>
        <v>984322.5</v>
      </c>
      <c r="H5" s="205">
        <f>'Forecast Budget FY14'!H16</f>
        <v>2527268.7199999997</v>
      </c>
      <c r="I5" s="205">
        <f>'Forecast Budget FY14'!I16</f>
        <v>2527268.7199999997</v>
      </c>
      <c r="J5" s="205">
        <f>'Forecast Budget FY14'!J16</f>
        <v>4105010.88</v>
      </c>
      <c r="K5" s="205">
        <f>'Forecast Budget FY14'!K16</f>
        <v>4105010.88</v>
      </c>
      <c r="L5" s="205">
        <f>'Forecast Budget FY14'!L16</f>
        <v>730071.9</v>
      </c>
      <c r="M5" s="205">
        <f>'Forecast Budget FY14'!M16</f>
        <v>787817.7</v>
      </c>
      <c r="N5" s="205">
        <f>'Forecast Budget FY14'!N16</f>
        <v>816690.6</v>
      </c>
    </row>
    <row r="6" spans="1:15" x14ac:dyDescent="0.25">
      <c r="A6" s="197" t="s">
        <v>205</v>
      </c>
      <c r="B6" s="197" t="s">
        <v>200</v>
      </c>
      <c r="C6" s="205">
        <f>'Forecast Budget FY14'!C17</f>
        <v>1092540.4434</v>
      </c>
      <c r="D6" s="205">
        <f>'Forecast Budget FY14'!D17</f>
        <v>1152155.9465999999</v>
      </c>
      <c r="E6" s="205">
        <f>'Forecast Budget FY14'!E17</f>
        <v>1194690.1898000001</v>
      </c>
      <c r="F6" s="205">
        <f>'Forecast Budget FY14'!F17</f>
        <v>1201155.5751999998</v>
      </c>
      <c r="G6" s="205">
        <f>'Forecast Budget FY14'!G17</f>
        <v>1118096.9449999998</v>
      </c>
      <c r="H6" s="205">
        <f>'Forecast Budget FY14'!H17</f>
        <v>1891181.1184</v>
      </c>
      <c r="I6" s="205">
        <f>'Forecast Budget FY14'!I17</f>
        <v>1891181.1184</v>
      </c>
      <c r="J6" s="205">
        <f>'Forecast Budget FY14'!J17</f>
        <v>1905241.1184</v>
      </c>
      <c r="K6" s="205">
        <f>'Forecast Budget FY14'!K17</f>
        <v>1891181.1184</v>
      </c>
      <c r="L6" s="205">
        <f>'Forecast Budget FY14'!L17</f>
        <v>1130875.1957999999</v>
      </c>
      <c r="M6" s="205">
        <f>'Forecast Budget FY14'!M17</f>
        <v>1220322.9514000001</v>
      </c>
      <c r="N6" s="205">
        <f>'Forecast Budget FY14'!N17</f>
        <v>1265046.8292</v>
      </c>
    </row>
    <row r="7" spans="1:15" ht="15.75" thickBot="1" x14ac:dyDescent="0.3">
      <c r="A7" s="200" t="s">
        <v>189</v>
      </c>
      <c r="B7" s="200" t="s">
        <v>200</v>
      </c>
      <c r="C7" s="205">
        <f>'Forecast Budget FY14'!C15</f>
        <v>-42241174.579999998</v>
      </c>
      <c r="D7" s="205">
        <f>'Forecast Budget FY14'!D15</f>
        <v>-37986737.340000004</v>
      </c>
      <c r="E7" s="205">
        <f>'Forecast Budget FY14'!E15</f>
        <v>-39636490.369999997</v>
      </c>
      <c r="F7" s="205">
        <f>'Forecast Budget FY14'!F15</f>
        <v>-33613615.189999998</v>
      </c>
      <c r="G7" s="205">
        <f>'Forecast Budget FY14'!G15</f>
        <v>-39175609.289999999</v>
      </c>
      <c r="H7" s="205">
        <f>'Forecast Budget FY14'!H15</f>
        <v>-39719460.68</v>
      </c>
      <c r="I7" s="205">
        <f>'Forecast Budget FY14'!I15</f>
        <v>-21155639.609999999</v>
      </c>
      <c r="J7" s="205">
        <f>'Forecast Budget FY14'!J15</f>
        <v>-20613592.609999999</v>
      </c>
      <c r="K7" s="205">
        <f>'Forecast Budget FY14'!K15</f>
        <v>-21458206.150000002</v>
      </c>
      <c r="L7" s="205">
        <f>'Forecast Budget FY14'!L15</f>
        <v>-17841827.610000003</v>
      </c>
      <c r="M7" s="205">
        <f>'Forecast Budget FY14'!M15</f>
        <v>-43124910.579999998</v>
      </c>
      <c r="N7" s="205">
        <f>'Forecast Budget FY14'!N15</f>
        <v>-46204211.020000003</v>
      </c>
    </row>
    <row r="8" spans="1:15" ht="16.5" thickTop="1" thickBot="1" x14ac:dyDescent="0.3">
      <c r="A8" s="207" t="s">
        <v>249</v>
      </c>
      <c r="B8" s="206" t="s">
        <v>200</v>
      </c>
      <c r="C8" s="210">
        <f>ABS(C7)-SUM(C4:C6)</f>
        <v>18168739.820600003</v>
      </c>
      <c r="D8" s="210">
        <f t="shared" ref="D8:N8" si="0">ABS(D7)-SUM(D4:D6)</f>
        <v>11588586.599399999</v>
      </c>
      <c r="E8" s="210">
        <f t="shared" si="0"/>
        <v>8042718.2421999983</v>
      </c>
      <c r="F8" s="210">
        <f t="shared" si="0"/>
        <v>4562794.6107999943</v>
      </c>
      <c r="G8" s="210">
        <f t="shared" si="0"/>
        <v>4192664.0324999988</v>
      </c>
      <c r="H8" s="210">
        <f t="shared" si="0"/>
        <v>3269152.6920000017</v>
      </c>
      <c r="I8" s="210">
        <f t="shared" si="0"/>
        <v>-12528691.738399997</v>
      </c>
      <c r="J8" s="210">
        <f t="shared" si="0"/>
        <v>-15827952.9991</v>
      </c>
      <c r="K8" s="210">
        <f t="shared" si="0"/>
        <v>-17490592.826699991</v>
      </c>
      <c r="L8" s="210">
        <f t="shared" si="0"/>
        <v>-11409426.280799996</v>
      </c>
      <c r="M8" s="210">
        <f t="shared" si="0"/>
        <v>8712767.4236000031</v>
      </c>
      <c r="N8" s="210">
        <f t="shared" si="0"/>
        <v>7975206.5958000049</v>
      </c>
    </row>
    <row r="9" spans="1:15" x14ac:dyDescent="0.25">
      <c r="A9" s="211"/>
      <c r="B9" s="212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</row>
    <row r="10" spans="1:15" x14ac:dyDescent="0.25">
      <c r="A10" s="3" t="s">
        <v>234</v>
      </c>
      <c r="B10" s="3" t="s">
        <v>199</v>
      </c>
      <c r="C10" s="221" t="s">
        <v>208</v>
      </c>
      <c r="D10" s="221" t="s">
        <v>209</v>
      </c>
      <c r="E10" s="221" t="s">
        <v>210</v>
      </c>
      <c r="F10" s="221" t="s">
        <v>211</v>
      </c>
      <c r="G10" s="221" t="s">
        <v>212</v>
      </c>
      <c r="H10" s="221" t="s">
        <v>213</v>
      </c>
      <c r="I10" s="221" t="s">
        <v>214</v>
      </c>
      <c r="J10" s="221" t="s">
        <v>215</v>
      </c>
      <c r="K10" s="221" t="s">
        <v>216</v>
      </c>
      <c r="L10" s="221" t="s">
        <v>217</v>
      </c>
      <c r="M10" s="221" t="s">
        <v>218</v>
      </c>
      <c r="N10" s="221" t="s">
        <v>219</v>
      </c>
    </row>
    <row r="11" spans="1:15" x14ac:dyDescent="0.25">
      <c r="A11" s="197" t="s">
        <v>206</v>
      </c>
      <c r="B11" s="197" t="s">
        <v>200</v>
      </c>
      <c r="C11" s="205">
        <f>'Forecast Budget FY14'!C26</f>
        <v>3473845.5190999997</v>
      </c>
      <c r="D11" s="205">
        <f>'Forecast Budget FY14'!D26</f>
        <v>3906852.5610000007</v>
      </c>
      <c r="E11" s="205">
        <f>'Forecast Budget FY14'!E26</f>
        <v>5935863.8999999994</v>
      </c>
      <c r="F11" s="205">
        <f>'Forecast Budget FY14'!F26</f>
        <v>3941840.4624000005</v>
      </c>
      <c r="G11" s="205">
        <f>'Forecast Budget FY14'!G26</f>
        <v>4237889.2249999996</v>
      </c>
      <c r="H11" s="205">
        <f>'Forecast Budget FY14'!H26</f>
        <v>6196734.4579999996</v>
      </c>
      <c r="I11" s="205">
        <f>'Forecast Budget FY14'!I26</f>
        <v>6338756.4071999993</v>
      </c>
      <c r="J11" s="205">
        <f>'Forecast Budget FY14'!J26</f>
        <v>7007039.2517999997</v>
      </c>
      <c r="K11" s="205">
        <f>'Forecast Budget FY14'!K26</f>
        <v>6875957.6042999988</v>
      </c>
      <c r="L11" s="205">
        <f>'Forecast Budget FY14'!L26</f>
        <v>5224029.78</v>
      </c>
      <c r="M11" s="205">
        <f>'Forecast Budget FY14'!M26</f>
        <v>5879259.8725000005</v>
      </c>
      <c r="N11" s="205">
        <f>'Forecast Budget FY14'!N26</f>
        <v>6793004.2774999999</v>
      </c>
    </row>
    <row r="12" spans="1:15" x14ac:dyDescent="0.25">
      <c r="A12" s="197" t="s">
        <v>207</v>
      </c>
      <c r="B12" s="197" t="s">
        <v>200</v>
      </c>
      <c r="C12" s="205">
        <f>'Forecast Budget FY14'!C4</f>
        <v>247950</v>
      </c>
      <c r="D12" s="205">
        <f>'Forecast Budget FY14'!D4</f>
        <v>134250</v>
      </c>
      <c r="E12" s="205">
        <f>'Forecast Budget FY14'!E4</f>
        <v>374000</v>
      </c>
      <c r="F12" s="205">
        <f>'Forecast Budget FY14'!F4</f>
        <v>752000</v>
      </c>
      <c r="G12" s="205">
        <f>'Forecast Budget FY14'!G4</f>
        <v>437500</v>
      </c>
      <c r="H12" s="205">
        <f>'Forecast Budget FY14'!H4</f>
        <v>355200</v>
      </c>
      <c r="I12" s="205">
        <f>'Forecast Budget FY14'!I4</f>
        <v>355200</v>
      </c>
      <c r="J12" s="205">
        <f>'Forecast Budget FY14'!J4</f>
        <v>740000</v>
      </c>
      <c r="K12" s="205">
        <f>'Forecast Budget FY14'!K4</f>
        <v>740000</v>
      </c>
      <c r="L12" s="205">
        <f>'Forecast Budget FY14'!L4</f>
        <v>177000</v>
      </c>
      <c r="M12" s="205">
        <f>'Forecast Budget FY14'!M4</f>
        <v>191000</v>
      </c>
      <c r="N12" s="205">
        <f>'Forecast Budget FY14'!N4</f>
        <v>198000</v>
      </c>
      <c r="O12" s="262"/>
    </row>
    <row r="13" spans="1:15" x14ac:dyDescent="0.25">
      <c r="A13" s="197" t="s">
        <v>183</v>
      </c>
      <c r="B13" s="197" t="s">
        <v>200</v>
      </c>
      <c r="C13" s="205">
        <f>'Forecast Budget FY14'!C5</f>
        <v>265050</v>
      </c>
      <c r="D13" s="205">
        <f>'Forecast Budget FY14'!D5</f>
        <v>277450</v>
      </c>
      <c r="E13" s="205">
        <f>'Forecast Budget FY14'!E5</f>
        <v>289773.74</v>
      </c>
      <c r="F13" s="205">
        <f>'Forecast Budget FY14'!F5</f>
        <v>291400</v>
      </c>
      <c r="G13" s="205">
        <f>'Forecast Budget FY14'!G5</f>
        <v>271250</v>
      </c>
      <c r="H13" s="205">
        <f>'Forecast Budget FY14'!H5</f>
        <v>458800</v>
      </c>
      <c r="I13" s="205">
        <f>'Forecast Budget FY14'!I5</f>
        <v>458800</v>
      </c>
      <c r="J13" s="205">
        <f>'Forecast Budget FY14'!J5</f>
        <v>458800</v>
      </c>
      <c r="K13" s="205">
        <f>'Forecast Budget FY14'!K5</f>
        <v>458800</v>
      </c>
      <c r="L13" s="205">
        <f>'Forecast Budget FY14'!L5</f>
        <v>274350</v>
      </c>
      <c r="M13" s="205">
        <f>'Forecast Budget FY14'!M5</f>
        <v>296050</v>
      </c>
      <c r="N13" s="205">
        <f>'Forecast Budget FY14'!N5</f>
        <v>306900</v>
      </c>
      <c r="O13" s="262"/>
    </row>
    <row r="14" spans="1:15" ht="15.75" thickBot="1" x14ac:dyDescent="0.3">
      <c r="A14" s="197" t="s">
        <v>189</v>
      </c>
      <c r="B14" s="197" t="s">
        <v>200</v>
      </c>
      <c r="C14" s="205">
        <f>'Forecast Budget FY14'!C3</f>
        <v>-8214866.7000000002</v>
      </c>
      <c r="D14" s="205">
        <f>'Forecast Budget FY14'!D3</f>
        <v>-5969938.7000000002</v>
      </c>
      <c r="E14" s="205">
        <f>'Forecast Budget FY14'!E3</f>
        <v>-5945586.7000000002</v>
      </c>
      <c r="F14" s="205">
        <f>'Forecast Budget FY14'!F3</f>
        <v>-4407399.2300000004</v>
      </c>
      <c r="G14" s="205">
        <f>'Forecast Budget FY14'!G3</f>
        <v>-7252231.2300000004</v>
      </c>
      <c r="H14" s="205">
        <f>'Forecast Budget FY14'!H3</f>
        <v>-8005333.2300000004</v>
      </c>
      <c r="I14" s="205">
        <f>'Forecast Budget FY14'!I3</f>
        <v>0</v>
      </c>
      <c r="J14" s="205">
        <f>'Forecast Budget FY14'!J3</f>
        <v>0</v>
      </c>
      <c r="K14" s="205">
        <f>'Forecast Budget FY14'!K3</f>
        <v>0</v>
      </c>
      <c r="L14" s="205">
        <f>'Forecast Budget FY14'!L3</f>
        <v>0</v>
      </c>
      <c r="M14" s="205">
        <f>'Forecast Budget FY14'!M3</f>
        <v>-7469758.2300000004</v>
      </c>
      <c r="N14" s="205">
        <f>'Forecast Budget FY14'!N3</f>
        <v>-8017891.2300000004</v>
      </c>
    </row>
    <row r="15" spans="1:15" ht="16.5" thickTop="1" thickBot="1" x14ac:dyDescent="0.3">
      <c r="A15" s="207" t="s">
        <v>249</v>
      </c>
      <c r="B15" s="206" t="s">
        <v>200</v>
      </c>
      <c r="C15" s="209">
        <f>ABS(C14)-SUM(C11:C13)</f>
        <v>4228021.1809</v>
      </c>
      <c r="D15" s="209">
        <f t="shared" ref="D15:N15" si="1">ABS(D14)-SUM(D11:D13)</f>
        <v>1651386.1389999995</v>
      </c>
      <c r="E15" s="209">
        <f t="shared" si="1"/>
        <v>-654050.93999999948</v>
      </c>
      <c r="F15" s="209">
        <f t="shared" si="1"/>
        <v>-577841.2324000001</v>
      </c>
      <c r="G15" s="209">
        <f t="shared" si="1"/>
        <v>2305592.0050000008</v>
      </c>
      <c r="H15" s="209">
        <f t="shared" si="1"/>
        <v>994598.77200000081</v>
      </c>
      <c r="I15" s="209">
        <f t="shared" si="1"/>
        <v>-7152756.4071999993</v>
      </c>
      <c r="J15" s="209">
        <f t="shared" si="1"/>
        <v>-8205839.2517999997</v>
      </c>
      <c r="K15" s="209">
        <f t="shared" si="1"/>
        <v>-8074757.6042999988</v>
      </c>
      <c r="L15" s="209">
        <f t="shared" si="1"/>
        <v>-5675379.7800000003</v>
      </c>
      <c r="M15" s="209">
        <f t="shared" si="1"/>
        <v>1103448.3574999999</v>
      </c>
      <c r="N15" s="209">
        <f t="shared" si="1"/>
        <v>719986.9525000006</v>
      </c>
    </row>
    <row r="16" spans="1:15" x14ac:dyDescent="0.25">
      <c r="A16" s="211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</row>
    <row r="17" spans="1:14" x14ac:dyDescent="0.25">
      <c r="A17" s="3" t="s">
        <v>235</v>
      </c>
      <c r="B17" s="3" t="s">
        <v>199</v>
      </c>
      <c r="C17" s="221" t="s">
        <v>208</v>
      </c>
      <c r="D17" s="221" t="s">
        <v>209</v>
      </c>
      <c r="E17" s="221" t="s">
        <v>210</v>
      </c>
      <c r="F17" s="221" t="s">
        <v>211</v>
      </c>
      <c r="G17" s="221" t="s">
        <v>212</v>
      </c>
      <c r="H17" s="221" t="s">
        <v>213</v>
      </c>
      <c r="I17" s="221" t="s">
        <v>214</v>
      </c>
      <c r="J17" s="221" t="s">
        <v>215</v>
      </c>
      <c r="K17" s="221" t="s">
        <v>216</v>
      </c>
      <c r="L17" s="221" t="s">
        <v>217</v>
      </c>
      <c r="M17" s="221" t="s">
        <v>218</v>
      </c>
      <c r="N17" s="221" t="s">
        <v>219</v>
      </c>
    </row>
    <row r="18" spans="1:14" x14ac:dyDescent="0.25">
      <c r="A18" s="197" t="s">
        <v>206</v>
      </c>
      <c r="B18" s="197" t="s">
        <v>200</v>
      </c>
      <c r="C18" s="205">
        <f>'Forecast Budget FY14'!C32</f>
        <v>12288811.727499999</v>
      </c>
      <c r="D18" s="205">
        <f>'Forecast Budget FY14'!D32</f>
        <v>14185707.876</v>
      </c>
      <c r="E18" s="205">
        <f>'Forecast Budget FY14'!E32</f>
        <v>17851743.912</v>
      </c>
      <c r="F18" s="205">
        <f>'Forecast Budget FY14'!F32</f>
        <v>19347051.2256</v>
      </c>
      <c r="G18" s="205">
        <f>'Forecast Budget FY14'!G32</f>
        <v>20752910.837499999</v>
      </c>
      <c r="H18" s="205">
        <f>'Forecast Budget FY14'!H32</f>
        <v>22027185.270799998</v>
      </c>
      <c r="I18" s="205">
        <f>'Forecast Budget FY14'!I32</f>
        <v>16426805.782</v>
      </c>
      <c r="J18" s="205">
        <f>'Forecast Budget FY14'!J32</f>
        <v>17627406.560099997</v>
      </c>
      <c r="K18" s="205">
        <f>'Forecast Budget FY14'!K32</f>
        <v>21235541.480100002</v>
      </c>
      <c r="L18" s="205">
        <f>'Forecast Budget FY14'!L32</f>
        <v>15333404.294999998</v>
      </c>
      <c r="M18" s="205">
        <f>'Forecast Budget FY14'!M32</f>
        <v>18564469.962500002</v>
      </c>
      <c r="N18" s="205">
        <f>'Forecast Budget FY14'!N32</f>
        <v>21401638.212500002</v>
      </c>
    </row>
    <row r="19" spans="1:14" x14ac:dyDescent="0.25">
      <c r="A19" s="197" t="s">
        <v>207</v>
      </c>
      <c r="B19" s="197" t="s">
        <v>200</v>
      </c>
      <c r="C19" s="205">
        <f>'Forecast Budget FY14'!C8</f>
        <v>290667.51</v>
      </c>
      <c r="D19" s="205">
        <f>'Forecast Budget FY14'!D8</f>
        <v>304265.99</v>
      </c>
      <c r="E19" s="205">
        <f>'Forecast Budget FY14'!E8</f>
        <v>317864.47000000003</v>
      </c>
      <c r="F19" s="205">
        <f>'Forecast Budget FY14'!F8</f>
        <v>313749.44</v>
      </c>
      <c r="G19" s="205">
        <f>'Forecast Budget FY14'!G8</f>
        <v>292054</v>
      </c>
      <c r="H19" s="205">
        <f>'Forecast Budget FY14'!H8</f>
        <v>1162323.92</v>
      </c>
      <c r="I19" s="205">
        <f>'Forecast Budget FY14'!I8</f>
        <v>1162323.92</v>
      </c>
      <c r="J19" s="205">
        <f>'Forecast Budget FY14'!J8</f>
        <v>1801598.08</v>
      </c>
      <c r="K19" s="205">
        <f>'Forecast Budget FY14'!K8</f>
        <v>1801598.08</v>
      </c>
      <c r="L19" s="205">
        <f>'Forecast Budget FY14'!L8</f>
        <v>295391.76</v>
      </c>
      <c r="M19" s="205">
        <f>'Forecast Budget FY14'!M8</f>
        <v>318756.08</v>
      </c>
      <c r="N19" s="205">
        <f>'Forecast Budget FY14'!N8</f>
        <v>330438.24</v>
      </c>
    </row>
    <row r="20" spans="1:14" x14ac:dyDescent="0.25">
      <c r="A20" s="197" t="s">
        <v>183</v>
      </c>
      <c r="B20" s="197" t="s">
        <v>200</v>
      </c>
      <c r="C20" s="205">
        <f>'Forecast Budget FY14'!C9</f>
        <v>819196.94339999999</v>
      </c>
      <c r="D20" s="205">
        <f>'Forecast Budget FY14'!D9</f>
        <v>857521.94660000002</v>
      </c>
      <c r="E20" s="205">
        <f>'Forecast Budget FY14'!E9</f>
        <v>895846.94980000006</v>
      </c>
      <c r="F20" s="205">
        <f>'Forecast Budget FY14'!F9</f>
        <v>900637.57519999996</v>
      </c>
      <c r="G20" s="205">
        <f>'Forecast Budget FY14'!G9</f>
        <v>838359.44499999995</v>
      </c>
      <c r="H20" s="205">
        <f>'Forecast Budget FY14'!H9</f>
        <v>1418025.1184</v>
      </c>
      <c r="I20" s="205">
        <f>'Forecast Budget FY14'!I9</f>
        <v>1418025.1184</v>
      </c>
      <c r="J20" s="205">
        <f>'Forecast Budget FY14'!J9</f>
        <v>1418025.1184</v>
      </c>
      <c r="K20" s="205">
        <f>'Forecast Budget FY14'!K9</f>
        <v>1418025.1184</v>
      </c>
      <c r="L20" s="205">
        <f>'Forecast Budget FY14'!L9</f>
        <v>847940.69579999999</v>
      </c>
      <c r="M20" s="205">
        <f>'Forecast Budget FY14'!M9</f>
        <v>915009.45140000002</v>
      </c>
      <c r="N20" s="205">
        <f>'Forecast Budget FY14'!N9</f>
        <v>948543.82919999992</v>
      </c>
    </row>
    <row r="21" spans="1:14" ht="15.75" thickBot="1" x14ac:dyDescent="0.3">
      <c r="A21" s="197" t="s">
        <v>189</v>
      </c>
      <c r="B21" s="197" t="s">
        <v>200</v>
      </c>
      <c r="C21" s="205">
        <f>'Forecast Budget FY14'!C7</f>
        <v>-16539850.560000001</v>
      </c>
      <c r="D21" s="205">
        <f>'Forecast Budget FY14'!D7</f>
        <v>-14936115.32</v>
      </c>
      <c r="E21" s="205">
        <f>'Forecast Budget FY14'!E7</f>
        <v>-14911829.35</v>
      </c>
      <c r="F21" s="205">
        <f>'Forecast Budget FY14'!F7</f>
        <v>-12812490.02</v>
      </c>
      <c r="G21" s="205">
        <f>'Forecast Budget FY14'!G7</f>
        <v>-13725254.119999999</v>
      </c>
      <c r="H21" s="205">
        <f>'Forecast Budget FY14'!H7</f>
        <v>-12969085.51</v>
      </c>
      <c r="I21" s="205">
        <f>'Forecast Budget FY14'!I7</f>
        <v>-716666.67</v>
      </c>
      <c r="J21" s="205">
        <f>'Forecast Budget FY14'!J7</f>
        <v>-716666.67</v>
      </c>
      <c r="K21" s="205">
        <f>'Forecast Budget FY14'!K7</f>
        <v>-716666.67</v>
      </c>
      <c r="L21" s="205">
        <f>'Forecast Budget FY14'!L7</f>
        <v>-716666.67</v>
      </c>
      <c r="M21" s="205">
        <f>'Forecast Budget FY14'!M7</f>
        <v>-17082544.41</v>
      </c>
      <c r="N21" s="205">
        <f>'Forecast Budget FY14'!N7</f>
        <v>-18945397.850000001</v>
      </c>
    </row>
    <row r="22" spans="1:14" ht="16.5" thickTop="1" thickBot="1" x14ac:dyDescent="0.3">
      <c r="A22" s="207" t="s">
        <v>249</v>
      </c>
      <c r="B22" s="206" t="s">
        <v>200</v>
      </c>
      <c r="C22" s="209">
        <f>ABS(C21)-SUM(C18:C20)</f>
        <v>3141174.3791000023</v>
      </c>
      <c r="D22" s="209">
        <f t="shared" ref="D22:M22" si="2">ABS(D21)-SUM(D18:D20)</f>
        <v>-411380.49259999953</v>
      </c>
      <c r="E22" s="209">
        <f t="shared" si="2"/>
        <v>-4153625.9817999993</v>
      </c>
      <c r="F22" s="209">
        <f t="shared" si="2"/>
        <v>-7748948.2208000012</v>
      </c>
      <c r="G22" s="209">
        <f t="shared" si="2"/>
        <v>-8158070.1624999996</v>
      </c>
      <c r="H22" s="209">
        <f t="shared" si="2"/>
        <v>-11638448.799199997</v>
      </c>
      <c r="I22" s="209">
        <f t="shared" si="2"/>
        <v>-18290488.150399998</v>
      </c>
      <c r="J22" s="209">
        <f t="shared" si="2"/>
        <v>-20130363.088499993</v>
      </c>
      <c r="K22" s="209">
        <f t="shared" si="2"/>
        <v>-23738498.008500002</v>
      </c>
      <c r="L22" s="209">
        <f t="shared" si="2"/>
        <v>-15760070.080799999</v>
      </c>
      <c r="M22" s="209">
        <f t="shared" si="2"/>
        <v>-2715691.0839000009</v>
      </c>
      <c r="N22" s="209">
        <f>ABS(N21)-SUM(N18:N20)</f>
        <v>-3735222.4316999987</v>
      </c>
    </row>
    <row r="23" spans="1:14" x14ac:dyDescent="0.25">
      <c r="A23" s="211"/>
      <c r="B23" s="212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1:14" x14ac:dyDescent="0.25">
      <c r="A24" s="3" t="s">
        <v>236</v>
      </c>
      <c r="B24" s="3" t="s">
        <v>199</v>
      </c>
      <c r="C24" s="221" t="s">
        <v>208</v>
      </c>
      <c r="D24" s="221" t="s">
        <v>209</v>
      </c>
      <c r="E24" s="221" t="s">
        <v>210</v>
      </c>
      <c r="F24" s="221" t="s">
        <v>211</v>
      </c>
      <c r="G24" s="221" t="s">
        <v>212</v>
      </c>
      <c r="H24" s="221" t="s">
        <v>213</v>
      </c>
      <c r="I24" s="221" t="s">
        <v>214</v>
      </c>
      <c r="J24" s="221" t="s">
        <v>215</v>
      </c>
      <c r="K24" s="221" t="s">
        <v>216</v>
      </c>
      <c r="L24" s="221" t="s">
        <v>217</v>
      </c>
      <c r="M24" s="221" t="s">
        <v>218</v>
      </c>
      <c r="N24" s="221" t="s">
        <v>219</v>
      </c>
    </row>
    <row r="25" spans="1:14" x14ac:dyDescent="0.25">
      <c r="A25" s="197" t="s">
        <v>206</v>
      </c>
      <c r="B25" s="197" t="s">
        <v>200</v>
      </c>
      <c r="C25" s="205">
        <f>'Forecast Budget FY14'!C38</f>
        <v>6420556.6193999993</v>
      </c>
      <c r="D25" s="205">
        <f>'Forecast Budget FY14'!D38</f>
        <v>6444782.307</v>
      </c>
      <c r="E25" s="205">
        <f>'Forecast Budget FY14'!E38</f>
        <v>5637400.4759999989</v>
      </c>
      <c r="F25" s="205">
        <f>'Forecast Budget FY14'!F38</f>
        <v>3221329.716</v>
      </c>
      <c r="G25" s="205">
        <f>'Forecast Budget FY14'!G38</f>
        <v>7889725.7500000009</v>
      </c>
      <c r="H25" s="205">
        <f>'Forecast Budget FY14'!H38</f>
        <v>3807938.4207999995</v>
      </c>
      <c r="I25" s="205">
        <f>'Forecast Budget FY14'!I38</f>
        <v>6500319.3207999999</v>
      </c>
      <c r="J25" s="205">
        <f>'Forecast Budget FY14'!J38</f>
        <v>5796847.7987999991</v>
      </c>
      <c r="K25" s="205">
        <f>'Forecast Budget FY14'!K38</f>
        <v>4841107.8938999996</v>
      </c>
      <c r="L25" s="205">
        <f>'Forecast Budget FY14'!L38</f>
        <v>6832872.7199999988</v>
      </c>
      <c r="M25" s="205">
        <f>'Forecast Budget FY14'!M38</f>
        <v>7960272.6699999999</v>
      </c>
      <c r="N25" s="205">
        <f>'Forecast Budget FY14'!N38</f>
        <v>7952624.504999999</v>
      </c>
    </row>
    <row r="26" spans="1:14" x14ac:dyDescent="0.25">
      <c r="A26" s="197" t="s">
        <v>207</v>
      </c>
      <c r="B26" s="197" t="s">
        <v>200</v>
      </c>
      <c r="C26" s="205">
        <f>'Forecast Budget FY14'!C12</f>
        <v>258062.94</v>
      </c>
      <c r="D26" s="205">
        <f>'Forecast Budget FY14'!D12</f>
        <v>270136.06</v>
      </c>
      <c r="E26" s="205">
        <f>'Forecast Budget FY14'!E12</f>
        <v>282209.18</v>
      </c>
      <c r="F26" s="205">
        <f>'Forecast Budget FY14'!F12</f>
        <v>273694.15999999997</v>
      </c>
      <c r="G26" s="205">
        <f>'Forecast Budget FY14'!G12</f>
        <v>254768.5</v>
      </c>
      <c r="H26" s="205">
        <f>'Forecast Budget FY14'!H12</f>
        <v>1009744.7999999999</v>
      </c>
      <c r="I26" s="205">
        <f>'Forecast Budget FY14'!I12</f>
        <v>1009744.7999999999</v>
      </c>
      <c r="J26" s="205">
        <f>'Forecast Budget FY14'!J12</f>
        <v>1563412.8</v>
      </c>
      <c r="K26" s="205">
        <f>'Forecast Budget FY14'!K12</f>
        <v>1563412.8</v>
      </c>
      <c r="L26" s="205">
        <f>'Forecast Budget FY14'!L12</f>
        <v>257680.14</v>
      </c>
      <c r="M26" s="205">
        <f>'Forecast Budget FY14'!M12</f>
        <v>278061.62</v>
      </c>
      <c r="N26" s="205">
        <f>'Forecast Budget FY14'!N12</f>
        <v>288252.36</v>
      </c>
    </row>
    <row r="27" spans="1:14" x14ac:dyDescent="0.25">
      <c r="A27" s="197" t="s">
        <v>183</v>
      </c>
      <c r="B27" s="197" t="s">
        <v>200</v>
      </c>
      <c r="C27" s="205">
        <f>'Forecast Budget FY14'!C13</f>
        <v>8293.5</v>
      </c>
      <c r="D27" s="205">
        <f>'Forecast Budget FY14'!D13</f>
        <v>17184</v>
      </c>
      <c r="E27" s="205">
        <f>'Forecast Budget FY14'!E13</f>
        <v>9069.5</v>
      </c>
      <c r="F27" s="205">
        <f>'Forecast Budget FY14'!F13</f>
        <v>9118</v>
      </c>
      <c r="G27" s="205">
        <f>'Forecast Budget FY14'!G13</f>
        <v>8487.5</v>
      </c>
      <c r="H27" s="205">
        <f>'Forecast Budget FY14'!H13</f>
        <v>14356</v>
      </c>
      <c r="I27" s="205">
        <f>'Forecast Budget FY14'!I13</f>
        <v>14356</v>
      </c>
      <c r="J27" s="205">
        <f>'Forecast Budget FY14'!J13</f>
        <v>28416</v>
      </c>
      <c r="K27" s="205">
        <f>'Forecast Budget FY14'!K13</f>
        <v>14356</v>
      </c>
      <c r="L27" s="205">
        <f>'Forecast Budget FY14'!L13</f>
        <v>8584.5</v>
      </c>
      <c r="M27" s="205">
        <f>'Forecast Budget FY14'!M13</f>
        <v>9263.5</v>
      </c>
      <c r="N27" s="205">
        <f>'Forecast Budget FY14'!N13</f>
        <v>9603</v>
      </c>
    </row>
    <row r="28" spans="1:14" ht="15.75" thickBot="1" x14ac:dyDescent="0.3">
      <c r="A28" s="197" t="s">
        <v>189</v>
      </c>
      <c r="B28" s="197" t="s">
        <v>200</v>
      </c>
      <c r="C28" s="244">
        <f>'Forecast Budget FY14'!C11</f>
        <v>-17486457.32</v>
      </c>
      <c r="D28" s="244">
        <f>'Forecast Budget FY14'!D11</f>
        <v>-17080683.32</v>
      </c>
      <c r="E28" s="244">
        <f>'Forecast Budget FY14'!E11</f>
        <v>-18779074.32</v>
      </c>
      <c r="F28" s="244">
        <f>'Forecast Budget FY14'!F11</f>
        <v>-16393725.940000001</v>
      </c>
      <c r="G28" s="244">
        <f>'Forecast Budget FY14'!G11</f>
        <v>-18198123.939999998</v>
      </c>
      <c r="H28" s="244">
        <f>'Forecast Budget FY14'!H11</f>
        <v>-18745041.939999998</v>
      </c>
      <c r="I28" s="244">
        <f>'Forecast Budget FY14'!I11</f>
        <v>-20438972.939999998</v>
      </c>
      <c r="J28" s="244">
        <f>'Forecast Budget FY14'!J11</f>
        <v>-19896925.939999998</v>
      </c>
      <c r="K28" s="244">
        <f>'Forecast Budget FY14'!K11</f>
        <v>-20741539.48</v>
      </c>
      <c r="L28" s="244">
        <f>'Forecast Budget FY14'!L11</f>
        <v>-17125160.940000001</v>
      </c>
      <c r="M28" s="244">
        <f>'Forecast Budget FY14'!M11</f>
        <v>-18572607.939999998</v>
      </c>
      <c r="N28" s="244">
        <f>'Forecast Budget FY14'!N11</f>
        <v>-19240921.939999998</v>
      </c>
    </row>
    <row r="29" spans="1:14" ht="16.5" thickTop="1" thickBot="1" x14ac:dyDescent="0.3">
      <c r="A29" s="207" t="s">
        <v>249</v>
      </c>
      <c r="B29" s="206" t="s">
        <v>200</v>
      </c>
      <c r="C29" s="209">
        <f>ABS(C28)-SUM(C25:C27)</f>
        <v>10799544.260600001</v>
      </c>
      <c r="D29" s="209">
        <f>ABS(D28)-SUM(D25:D27)</f>
        <v>10348580.953000002</v>
      </c>
      <c r="E29" s="209">
        <f t="shared" ref="E29:N29" si="3">ABS(E28)-SUM(E25:E27)</f>
        <v>12850395.164000001</v>
      </c>
      <c r="F29" s="209">
        <f t="shared" si="3"/>
        <v>12889584.064000001</v>
      </c>
      <c r="G29" s="209">
        <f t="shared" si="3"/>
        <v>10045142.189999998</v>
      </c>
      <c r="H29" s="209">
        <f t="shared" si="3"/>
        <v>13913002.719199998</v>
      </c>
      <c r="I29" s="209">
        <f t="shared" si="3"/>
        <v>12914552.819199998</v>
      </c>
      <c r="J29" s="209">
        <f t="shared" si="3"/>
        <v>12508249.341199998</v>
      </c>
      <c r="K29" s="209">
        <f t="shared" si="3"/>
        <v>14322662.7861</v>
      </c>
      <c r="L29" s="209">
        <f t="shared" si="3"/>
        <v>10026023.580000002</v>
      </c>
      <c r="M29" s="209">
        <f t="shared" si="3"/>
        <v>10325010.149999999</v>
      </c>
      <c r="N29" s="209">
        <f t="shared" si="3"/>
        <v>10990442.074999999</v>
      </c>
    </row>
    <row r="30" spans="1:14" x14ac:dyDescent="0.25">
      <c r="A30" s="211"/>
      <c r="B30" s="212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</row>
    <row r="31" spans="1:14" s="270" customFormat="1" x14ac:dyDescent="0.25">
      <c r="A31" s="233"/>
      <c r="B31" s="268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</row>
    <row r="32" spans="1:14" s="265" customFormat="1" x14ac:dyDescent="0.25">
      <c r="A32" s="267" t="s">
        <v>277</v>
      </c>
      <c r="B32" s="264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4" spans="1:14" x14ac:dyDescent="0.25">
      <c r="A34" s="3" t="s">
        <v>271</v>
      </c>
      <c r="B34" s="3" t="s">
        <v>199</v>
      </c>
      <c r="C34" s="35" t="s">
        <v>4</v>
      </c>
      <c r="D34" s="35" t="s">
        <v>5</v>
      </c>
      <c r="E34" s="35" t="s">
        <v>6</v>
      </c>
      <c r="F34" s="35" t="s">
        <v>7</v>
      </c>
      <c r="G34" s="35" t="s">
        <v>8</v>
      </c>
      <c r="H34" s="35" t="s">
        <v>9</v>
      </c>
      <c r="I34" s="35" t="s">
        <v>10</v>
      </c>
      <c r="J34" s="35" t="s">
        <v>11</v>
      </c>
      <c r="K34" s="35" t="s">
        <v>12</v>
      </c>
      <c r="L34" s="35" t="s">
        <v>13</v>
      </c>
      <c r="M34" s="35" t="s">
        <v>14</v>
      </c>
      <c r="N34" s="35" t="s">
        <v>15</v>
      </c>
    </row>
    <row r="35" spans="1:14" x14ac:dyDescent="0.25">
      <c r="A35" s="197" t="s">
        <v>203</v>
      </c>
      <c r="B35" s="197" t="s">
        <v>200</v>
      </c>
      <c r="C35" s="205">
        <f>[1]EBIT!C28</f>
        <v>19933122.77999999</v>
      </c>
      <c r="D35" s="205">
        <f>[1]EBIT!D28</f>
        <v>22503896.370000001</v>
      </c>
      <c r="E35" s="205">
        <f>[1]EBIT!E28</f>
        <v>23089363.009999994</v>
      </c>
      <c r="F35" s="205">
        <f>[1]EBIT!F28</f>
        <v>26762248.569999997</v>
      </c>
      <c r="G35" s="205">
        <f>[1]EBIT!G28</f>
        <v>27680853.150000002</v>
      </c>
      <c r="H35" s="205">
        <f>[1]EBIT!H28</f>
        <v>16659692.229999999</v>
      </c>
      <c r="I35" s="205">
        <f>[1]EBIT!I28</f>
        <v>17060488.77</v>
      </c>
      <c r="J35" s="205">
        <f>[1]EBIT!J28</f>
        <v>17650757.789999999</v>
      </c>
      <c r="K35" s="205">
        <f>[1]EBIT!K28</f>
        <v>17735456.249999996</v>
      </c>
      <c r="L35" s="205">
        <f>[1]EBIT!L28</f>
        <v>16787821.260000002</v>
      </c>
      <c r="M35" s="205">
        <f>[1]EBIT!M28</f>
        <v>19532917.23</v>
      </c>
      <c r="N35" s="205">
        <f>[1]EBIT!N28</f>
        <v>15873220.780000001</v>
      </c>
    </row>
    <row r="36" spans="1:14" x14ac:dyDescent="0.25">
      <c r="A36" s="197" t="s">
        <v>204</v>
      </c>
      <c r="B36" s="197" t="s">
        <v>200</v>
      </c>
      <c r="C36" s="205">
        <f>[1]EBIT!C29</f>
        <v>848167.17999999993</v>
      </c>
      <c r="D36" s="205">
        <f>[1]EBIT!D29</f>
        <v>966368.24</v>
      </c>
      <c r="E36" s="205">
        <f>[1]EBIT!E29</f>
        <v>92121.91</v>
      </c>
      <c r="F36" s="205">
        <f>[1]EBIT!F29</f>
        <v>97869.549999999988</v>
      </c>
      <c r="G36" s="205">
        <f>[1]EBIT!G29</f>
        <v>156550.43</v>
      </c>
      <c r="H36" s="205">
        <f>[1]EBIT!H29</f>
        <v>693574.66999999993</v>
      </c>
      <c r="I36" s="205">
        <f>[1]EBIT!I29</f>
        <v>536807.71</v>
      </c>
      <c r="J36" s="205">
        <f>[1]EBIT!J29</f>
        <v>1006975.31</v>
      </c>
      <c r="K36" s="205">
        <f>[1]EBIT!K29</f>
        <v>489816.01</v>
      </c>
      <c r="L36" s="205">
        <f>[1]EBIT!L29</f>
        <v>346881.89</v>
      </c>
      <c r="M36" s="205">
        <f>[1]EBIT!M29</f>
        <v>489605.13</v>
      </c>
      <c r="N36" s="205">
        <f>[1]EBIT!N29</f>
        <v>131234.43</v>
      </c>
    </row>
    <row r="37" spans="1:14" x14ac:dyDescent="0.25">
      <c r="A37" s="197" t="s">
        <v>205</v>
      </c>
      <c r="B37" s="197" t="s">
        <v>200</v>
      </c>
      <c r="C37" s="205">
        <f>[1]EBIT!C30</f>
        <v>261989.36000000004</v>
      </c>
      <c r="D37" s="205">
        <f>[1]EBIT!D30</f>
        <v>268118.99</v>
      </c>
      <c r="E37" s="205">
        <f>[1]EBIT!E30</f>
        <v>390335.70999999996</v>
      </c>
      <c r="F37" s="205">
        <f>[1]EBIT!F30</f>
        <v>233211.01</v>
      </c>
      <c r="G37" s="205">
        <f>[1]EBIT!G30</f>
        <v>275312.98</v>
      </c>
      <c r="H37" s="205">
        <f>[1]EBIT!H30</f>
        <v>332360.16000000003</v>
      </c>
      <c r="I37" s="205">
        <f>[1]EBIT!I30</f>
        <v>378375.58</v>
      </c>
      <c r="J37" s="205">
        <f>[1]EBIT!J30</f>
        <v>370593.88</v>
      </c>
      <c r="K37" s="205">
        <f>[1]EBIT!K30</f>
        <v>323263.69</v>
      </c>
      <c r="L37" s="205">
        <f>[1]EBIT!L30</f>
        <v>308120.95</v>
      </c>
      <c r="M37" s="205">
        <f>[1]EBIT!M30</f>
        <v>315354.28000000003</v>
      </c>
      <c r="N37" s="205">
        <f>[1]EBIT!N30</f>
        <v>465785.57</v>
      </c>
    </row>
    <row r="38" spans="1:14" ht="15.75" thickBot="1" x14ac:dyDescent="0.3">
      <c r="A38" s="200" t="s">
        <v>189</v>
      </c>
      <c r="B38" s="200" t="s">
        <v>200</v>
      </c>
      <c r="C38" s="205">
        <f>[1]EBIT!C31</f>
        <v>-43177586.469999999</v>
      </c>
      <c r="D38" s="205">
        <f>[1]EBIT!D31</f>
        <v>-41352612.920000002</v>
      </c>
      <c r="E38" s="205">
        <f>[1]EBIT!E31</f>
        <v>-41061301.68</v>
      </c>
      <c r="F38" s="205">
        <f>[1]EBIT!F31</f>
        <v>-37704400.920000002</v>
      </c>
      <c r="G38" s="205">
        <f>[1]EBIT!G31</f>
        <v>-37987218.090000004</v>
      </c>
      <c r="H38" s="205">
        <f>[1]EBIT!H31</f>
        <v>-37884541.239999995</v>
      </c>
      <c r="I38" s="205">
        <f>[1]EBIT!I31</f>
        <v>-54693279.079999998</v>
      </c>
      <c r="J38" s="205">
        <f>[1]EBIT!J31</f>
        <v>-50838283.929999992</v>
      </c>
      <c r="K38" s="205">
        <f>[1]EBIT!K31</f>
        <v>-50128489.950000003</v>
      </c>
      <c r="L38" s="205">
        <f>[1]EBIT!L31</f>
        <v>-43751729.420000002</v>
      </c>
      <c r="M38" s="205">
        <f>[1]EBIT!M31</f>
        <v>-42181248.700000003</v>
      </c>
      <c r="N38" s="205">
        <f>[1]EBIT!N31</f>
        <v>-43906729.969999999</v>
      </c>
    </row>
    <row r="39" spans="1:14" ht="16.5" thickTop="1" thickBot="1" x14ac:dyDescent="0.3">
      <c r="A39" s="207" t="s">
        <v>249</v>
      </c>
      <c r="B39" s="206" t="s">
        <v>200</v>
      </c>
      <c r="C39" s="210">
        <f>ABS(C38)-SUM(C35:C37)</f>
        <v>22134307.15000001</v>
      </c>
      <c r="D39" s="210">
        <f t="shared" ref="D39:N39" si="4">ABS(D38)-SUM(D35:D37)</f>
        <v>17614229.320000004</v>
      </c>
      <c r="E39" s="210">
        <f t="shared" si="4"/>
        <v>17489481.050000004</v>
      </c>
      <c r="F39" s="210">
        <f t="shared" si="4"/>
        <v>10611071.790000003</v>
      </c>
      <c r="G39" s="210">
        <f t="shared" si="4"/>
        <v>9874501.5300000012</v>
      </c>
      <c r="H39" s="210">
        <f t="shared" si="4"/>
        <v>20198914.179999996</v>
      </c>
      <c r="I39" s="210">
        <f t="shared" si="4"/>
        <v>36717607.019999996</v>
      </c>
      <c r="J39" s="210">
        <f t="shared" si="4"/>
        <v>31809956.949999996</v>
      </c>
      <c r="K39" s="210">
        <f t="shared" si="4"/>
        <v>31579954.000000004</v>
      </c>
      <c r="L39" s="210">
        <f t="shared" si="4"/>
        <v>26308905.32</v>
      </c>
      <c r="M39" s="210">
        <f t="shared" si="4"/>
        <v>21843372.060000002</v>
      </c>
      <c r="N39" s="210">
        <f t="shared" si="4"/>
        <v>27436489.189999998</v>
      </c>
    </row>
    <row r="41" spans="1:14" x14ac:dyDescent="0.25">
      <c r="A41" s="176" t="s">
        <v>272</v>
      </c>
      <c r="B41" s="176" t="s">
        <v>199</v>
      </c>
      <c r="C41" s="35" t="s">
        <v>4</v>
      </c>
      <c r="D41" s="35" t="s">
        <v>5</v>
      </c>
      <c r="E41" s="35" t="s">
        <v>6</v>
      </c>
      <c r="F41" s="35" t="s">
        <v>7</v>
      </c>
      <c r="G41" s="35" t="s">
        <v>8</v>
      </c>
      <c r="H41" s="35" t="s">
        <v>9</v>
      </c>
      <c r="I41" s="35" t="s">
        <v>10</v>
      </c>
      <c r="J41" s="35" t="s">
        <v>11</v>
      </c>
      <c r="K41" s="35" t="s">
        <v>12</v>
      </c>
      <c r="L41" s="35" t="s">
        <v>13</v>
      </c>
      <c r="M41" s="35" t="s">
        <v>14</v>
      </c>
      <c r="N41" s="35" t="s">
        <v>15</v>
      </c>
    </row>
    <row r="42" spans="1:14" x14ac:dyDescent="0.25">
      <c r="A42" s="197" t="s">
        <v>206</v>
      </c>
      <c r="B42" s="197" t="s">
        <v>200</v>
      </c>
      <c r="C42" s="236">
        <f>[1]EBIT!C7</f>
        <v>3355241.0299999896</v>
      </c>
      <c r="D42" s="236">
        <f>[1]EBIT!D7</f>
        <v>4635971.09</v>
      </c>
      <c r="E42" s="236">
        <f>[1]EBIT!E7</f>
        <v>3629534.96999999</v>
      </c>
      <c r="F42" s="236">
        <f>[1]EBIT!F7</f>
        <v>3445023.51</v>
      </c>
      <c r="G42" s="236">
        <f>[1]EBIT!G7</f>
        <v>3537886.1</v>
      </c>
      <c r="H42" s="236">
        <f>[1]EBIT!H7</f>
        <v>3402717.4</v>
      </c>
      <c r="I42" s="236">
        <f>[1]EBIT!I7</f>
        <v>4274662.879999999</v>
      </c>
      <c r="J42" s="236">
        <f>[1]EBIT!J7</f>
        <v>3598813.38</v>
      </c>
      <c r="K42" s="236">
        <f>[1]EBIT!K7</f>
        <v>3590616.16</v>
      </c>
      <c r="L42" s="236">
        <f>[1]EBIT!L7</f>
        <v>3598415.73</v>
      </c>
      <c r="M42" s="236">
        <f>[1]EBIT!M7</f>
        <v>3821108.75</v>
      </c>
      <c r="N42" s="236">
        <f>[1]EBIT!N7</f>
        <v>4356345.83</v>
      </c>
    </row>
    <row r="43" spans="1:14" x14ac:dyDescent="0.25">
      <c r="A43" s="197" t="s">
        <v>207</v>
      </c>
      <c r="B43" s="197" t="s">
        <v>200</v>
      </c>
      <c r="C43" s="236">
        <f>[1]EBIT!C8</f>
        <v>35500.949999999997</v>
      </c>
      <c r="D43" s="236">
        <f>[1]EBIT!D8</f>
        <v>24210.95</v>
      </c>
      <c r="E43" s="236">
        <f>[1]EBIT!E8</f>
        <v>41241.32</v>
      </c>
      <c r="F43" s="236">
        <f>[1]EBIT!F8</f>
        <v>26123</v>
      </c>
      <c r="G43" s="236">
        <f>[1]EBIT!G8</f>
        <v>32233</v>
      </c>
      <c r="H43" s="236">
        <f>[1]EBIT!H8</f>
        <v>31527</v>
      </c>
      <c r="I43" s="236">
        <f>[1]EBIT!I8</f>
        <v>32471</v>
      </c>
      <c r="J43" s="236">
        <f>[1]EBIT!J8</f>
        <v>35288</v>
      </c>
      <c r="K43" s="236">
        <f>[1]EBIT!K8</f>
        <v>27349</v>
      </c>
      <c r="L43" s="236">
        <f>[1]EBIT!L8</f>
        <v>27343</v>
      </c>
      <c r="M43" s="236">
        <f>[1]EBIT!M8</f>
        <v>28172</v>
      </c>
      <c r="N43" s="236">
        <f>[1]EBIT!N8</f>
        <v>33589</v>
      </c>
    </row>
    <row r="44" spans="1:14" x14ac:dyDescent="0.25">
      <c r="A44" s="197" t="s">
        <v>183</v>
      </c>
      <c r="B44" s="197" t="s">
        <v>200</v>
      </c>
      <c r="C44" s="236">
        <f>[1]EBIT!C9</f>
        <v>19203.259999999998</v>
      </c>
      <c r="D44" s="236">
        <f>[1]EBIT!D9</f>
        <v>31298.22</v>
      </c>
      <c r="E44" s="236">
        <f>[1]EBIT!E9</f>
        <v>21242.74</v>
      </c>
      <c r="F44" s="236">
        <f>[1]EBIT!F9</f>
        <v>25800</v>
      </c>
      <c r="G44" s="236">
        <f>[1]EBIT!G9</f>
        <v>28652</v>
      </c>
      <c r="H44" s="236">
        <f>[1]EBIT!H9</f>
        <v>31034</v>
      </c>
      <c r="I44" s="236">
        <f>[1]EBIT!I9</f>
        <v>29518</v>
      </c>
      <c r="J44" s="236">
        <f>[1]EBIT!J9</f>
        <v>28654</v>
      </c>
      <c r="K44" s="236">
        <f>[1]EBIT!K9</f>
        <v>21938</v>
      </c>
      <c r="L44" s="236">
        <f>[1]EBIT!L9</f>
        <v>30933</v>
      </c>
      <c r="M44" s="236">
        <f>[1]EBIT!M9</f>
        <v>27132</v>
      </c>
      <c r="N44" s="236">
        <f>[1]EBIT!N9</f>
        <v>29759</v>
      </c>
    </row>
    <row r="45" spans="1:14" ht="15.75" thickBot="1" x14ac:dyDescent="0.3">
      <c r="A45" s="197" t="s">
        <v>189</v>
      </c>
      <c r="B45" s="197" t="s">
        <v>200</v>
      </c>
      <c r="C45" s="236">
        <f>[1]EBIT!C10</f>
        <v>-8460389.8399999999</v>
      </c>
      <c r="D45" s="236">
        <f>[1]EBIT!D10</f>
        <v>-8149859.6999999993</v>
      </c>
      <c r="E45" s="236">
        <f>[1]EBIT!E10</f>
        <v>-7531701.29</v>
      </c>
      <c r="F45" s="236">
        <f>[1]EBIT!F10</f>
        <v>-7473771.8099999996</v>
      </c>
      <c r="G45" s="236">
        <f>[1]EBIT!G10</f>
        <v>-7892157.04</v>
      </c>
      <c r="H45" s="236">
        <f>[1]EBIT!H10</f>
        <v>-7699347.6500000004</v>
      </c>
      <c r="I45" s="236">
        <f>[1]EBIT!I10</f>
        <v>-11178158.369999999</v>
      </c>
      <c r="J45" s="236">
        <f>[1]EBIT!J10</f>
        <v>-9894599.1999999993</v>
      </c>
      <c r="K45" s="236">
        <f>[1]EBIT!K10</f>
        <v>-10434056.43</v>
      </c>
      <c r="L45" s="236">
        <f>[1]EBIT!L10</f>
        <v>-7635103.0900000008</v>
      </c>
      <c r="M45" s="236">
        <f>[1]EBIT!M10</f>
        <v>-7710730.1799999997</v>
      </c>
      <c r="N45" s="236">
        <f>[1]EBIT!N10</f>
        <v>-7415391.3399999999</v>
      </c>
    </row>
    <row r="46" spans="1:14" ht="16.5" thickTop="1" thickBot="1" x14ac:dyDescent="0.3">
      <c r="A46" s="207" t="s">
        <v>249</v>
      </c>
      <c r="B46" s="206" t="s">
        <v>200</v>
      </c>
      <c r="C46" s="210">
        <f>ABS(C45)-SUM(C42:C44)</f>
        <v>5050444.6000000108</v>
      </c>
      <c r="D46" s="210">
        <f t="shared" ref="D46:N46" si="5">ABS(D45)-SUM(D42:D44)</f>
        <v>3458379.4399999995</v>
      </c>
      <c r="E46" s="210">
        <f t="shared" si="5"/>
        <v>3839682.26000001</v>
      </c>
      <c r="F46" s="210">
        <f t="shared" si="5"/>
        <v>3976825.3</v>
      </c>
      <c r="G46" s="210">
        <f t="shared" si="5"/>
        <v>4293385.9399999995</v>
      </c>
      <c r="H46" s="210">
        <f t="shared" si="5"/>
        <v>4234069.25</v>
      </c>
      <c r="I46" s="210">
        <f t="shared" si="5"/>
        <v>6841506.4900000002</v>
      </c>
      <c r="J46" s="210">
        <f t="shared" si="5"/>
        <v>6231843.8199999994</v>
      </c>
      <c r="K46" s="210">
        <f t="shared" si="5"/>
        <v>6794153.2699999996</v>
      </c>
      <c r="L46" s="210">
        <f t="shared" si="5"/>
        <v>3978411.3600000008</v>
      </c>
      <c r="M46" s="210">
        <f t="shared" si="5"/>
        <v>3834317.4299999997</v>
      </c>
      <c r="N46" s="210">
        <f t="shared" si="5"/>
        <v>2995697.51</v>
      </c>
    </row>
    <row r="47" spans="1:14" ht="16.5" thickTop="1" thickBot="1" x14ac:dyDescent="0.3">
      <c r="A47" s="232"/>
      <c r="B47" s="230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</row>
    <row r="48" spans="1:14" x14ac:dyDescent="0.25">
      <c r="A48" s="211" t="s">
        <v>273</v>
      </c>
      <c r="B48" s="229" t="s">
        <v>199</v>
      </c>
      <c r="C48" s="35" t="s">
        <v>4</v>
      </c>
      <c r="D48" s="35" t="s">
        <v>5</v>
      </c>
      <c r="E48" s="35" t="s">
        <v>6</v>
      </c>
      <c r="F48" s="35" t="s">
        <v>7</v>
      </c>
      <c r="G48" s="35" t="s">
        <v>8</v>
      </c>
      <c r="H48" s="35" t="s">
        <v>9</v>
      </c>
      <c r="I48" s="35" t="s">
        <v>10</v>
      </c>
      <c r="J48" s="35" t="s">
        <v>11</v>
      </c>
      <c r="K48" s="35" t="s">
        <v>12</v>
      </c>
      <c r="L48" s="35" t="s">
        <v>13</v>
      </c>
      <c r="M48" s="35" t="s">
        <v>14</v>
      </c>
      <c r="N48" s="35" t="s">
        <v>15</v>
      </c>
    </row>
    <row r="49" spans="1:14" x14ac:dyDescent="0.25">
      <c r="A49" s="197" t="s">
        <v>206</v>
      </c>
      <c r="B49" s="197" t="s">
        <v>200</v>
      </c>
      <c r="C49" s="240">
        <f>[1]EBIT!C14</f>
        <v>11222748</v>
      </c>
      <c r="D49" s="240">
        <f>[1]EBIT!D14</f>
        <v>13248774.439999999</v>
      </c>
      <c r="E49" s="240">
        <f>[1]EBIT!E14</f>
        <v>13866853.98</v>
      </c>
      <c r="F49" s="240">
        <f>[1]EBIT!F14</f>
        <v>18256202.41</v>
      </c>
      <c r="G49" s="240">
        <f>[1]EBIT!G14</f>
        <v>19894168.009999998</v>
      </c>
      <c r="H49" s="240">
        <f>[1]EBIT!H14</f>
        <v>10085832.57</v>
      </c>
      <c r="I49" s="240">
        <f>[1]EBIT!I14</f>
        <v>9432376.2100000009</v>
      </c>
      <c r="J49" s="240">
        <f>[1]EBIT!J14</f>
        <v>11311550.23</v>
      </c>
      <c r="K49" s="240">
        <f>[1]EBIT!K14</f>
        <v>9967921.0499999989</v>
      </c>
      <c r="L49" s="240">
        <f>[1]EBIT!L14</f>
        <v>10941357.210000001</v>
      </c>
      <c r="M49" s="240">
        <f>[1]EBIT!M14</f>
        <v>12839656.24</v>
      </c>
      <c r="N49" s="240">
        <f>[1]EBIT!N14</f>
        <v>6549780.8499999996</v>
      </c>
    </row>
    <row r="50" spans="1:14" x14ac:dyDescent="0.25">
      <c r="A50" s="197" t="s">
        <v>207</v>
      </c>
      <c r="B50" s="197" t="s">
        <v>200</v>
      </c>
      <c r="C50" s="240">
        <f>[1]EBIT!C15</f>
        <v>686673.01</v>
      </c>
      <c r="D50" s="240">
        <f>[1]EBIT!D15</f>
        <v>867081.49</v>
      </c>
      <c r="E50" s="240">
        <f>[1]EBIT!E15</f>
        <v>6727.15</v>
      </c>
      <c r="F50" s="240">
        <f>[1]EBIT!F15</f>
        <v>401.530000000006</v>
      </c>
      <c r="G50" s="240">
        <f>[1]EBIT!G15</f>
        <v>144797.4</v>
      </c>
      <c r="H50" s="240">
        <f>[1]EBIT!H15</f>
        <v>652415.07999999996</v>
      </c>
      <c r="I50" s="240">
        <f>[1]EBIT!I15</f>
        <v>27790.66</v>
      </c>
      <c r="J50" s="240">
        <f>[1]EBIT!J15</f>
        <v>507467.89</v>
      </c>
      <c r="K50" s="240">
        <f>[1]EBIT!K15</f>
        <v>241353.12</v>
      </c>
      <c r="L50" s="240">
        <f>[1]EBIT!L15</f>
        <v>95261.1</v>
      </c>
      <c r="M50" s="240">
        <f>[1]EBIT!M15</f>
        <v>197723.18</v>
      </c>
      <c r="N50" s="240">
        <f>[1]EBIT!N15</f>
        <v>175247.34</v>
      </c>
    </row>
    <row r="51" spans="1:14" x14ac:dyDescent="0.25">
      <c r="A51" s="197" t="s">
        <v>183</v>
      </c>
      <c r="B51" s="197" t="s">
        <v>200</v>
      </c>
      <c r="C51" s="240">
        <f>[1]EBIT!C16</f>
        <v>241931.03000000003</v>
      </c>
      <c r="D51" s="240">
        <f>[1]EBIT!D16</f>
        <v>228177.66</v>
      </c>
      <c r="E51" s="240">
        <f>[1]EBIT!E16</f>
        <v>362088.43</v>
      </c>
      <c r="F51" s="240">
        <f>[1]EBIT!F16</f>
        <v>211688.28</v>
      </c>
      <c r="G51" s="240">
        <f>[1]EBIT!G16</f>
        <v>237346.23</v>
      </c>
      <c r="H51" s="240">
        <f>[1]EBIT!H16</f>
        <v>293131.57</v>
      </c>
      <c r="I51" s="240">
        <f>[1]EBIT!I16</f>
        <v>335872.34</v>
      </c>
      <c r="J51" s="240">
        <f>[1]EBIT!J16</f>
        <v>333612.56</v>
      </c>
      <c r="K51" s="240">
        <f>[1]EBIT!K16</f>
        <v>288580.33</v>
      </c>
      <c r="L51" s="240">
        <f>[1]EBIT!L16</f>
        <v>270114.8</v>
      </c>
      <c r="M51" s="240">
        <f>[1]EBIT!M16</f>
        <v>279543.5</v>
      </c>
      <c r="N51" s="240">
        <f>[1]EBIT!N16</f>
        <v>423607.52</v>
      </c>
    </row>
    <row r="52" spans="1:14" ht="15.75" thickBot="1" x14ac:dyDescent="0.3">
      <c r="A52" s="197" t="s">
        <v>189</v>
      </c>
      <c r="B52" s="197" t="s">
        <v>200</v>
      </c>
      <c r="C52" s="240">
        <f>[1]EBIT!C17</f>
        <v>-19894012.739999998</v>
      </c>
      <c r="D52" s="240">
        <f>[1]EBIT!D17</f>
        <v>-16863304.57</v>
      </c>
      <c r="E52" s="240">
        <f>[1]EBIT!E17</f>
        <v>-18634437.710000001</v>
      </c>
      <c r="F52" s="240">
        <f>[1]EBIT!F17</f>
        <v>-17531805.759999998</v>
      </c>
      <c r="G52" s="240">
        <f>[1]EBIT!G17</f>
        <v>-16086473.6</v>
      </c>
      <c r="H52" s="240">
        <f>[1]EBIT!H17</f>
        <v>-17992774.75</v>
      </c>
      <c r="I52" s="240">
        <f>[1]EBIT!I17</f>
        <v>-25540140.41</v>
      </c>
      <c r="J52" s="240">
        <f>[1]EBIT!J17</f>
        <v>-23695398.210000001</v>
      </c>
      <c r="K52" s="240">
        <f>[1]EBIT!K17</f>
        <v>-22536666.82</v>
      </c>
      <c r="L52" s="240">
        <f>[1]EBIT!L17</f>
        <v>-18635306.310000002</v>
      </c>
      <c r="M52" s="240">
        <f>[1]EBIT!M17</f>
        <v>-17104640.780000001</v>
      </c>
      <c r="N52" s="240">
        <f>[1]EBIT!N17</f>
        <v>-18482607.449999999</v>
      </c>
    </row>
    <row r="53" spans="1:14" ht="16.5" thickTop="1" thickBot="1" x14ac:dyDescent="0.3">
      <c r="A53" s="207" t="s">
        <v>249</v>
      </c>
      <c r="B53" s="206" t="s">
        <v>200</v>
      </c>
      <c r="C53" s="210">
        <f>ABS(C52)-SUM(C49:C51)</f>
        <v>7742660.6999999993</v>
      </c>
      <c r="D53" s="210">
        <f>ABS(D52)-SUM(D49:D51)</f>
        <v>2519270.9800000004</v>
      </c>
      <c r="E53" s="210">
        <f t="shared" ref="E53:N53" si="6">ABS(E52)-SUM(E49:E51)</f>
        <v>4398768.1500000004</v>
      </c>
      <c r="F53" s="210">
        <f t="shared" si="6"/>
        <v>-936486.46000000462</v>
      </c>
      <c r="G53" s="210">
        <f t="shared" si="6"/>
        <v>-4189838.0399999972</v>
      </c>
      <c r="H53" s="210">
        <f t="shared" si="6"/>
        <v>6961395.5299999993</v>
      </c>
      <c r="I53" s="210">
        <f t="shared" si="6"/>
        <v>15744101.199999999</v>
      </c>
      <c r="J53" s="210">
        <f t="shared" si="6"/>
        <v>11542767.529999999</v>
      </c>
      <c r="K53" s="210">
        <f t="shared" si="6"/>
        <v>12038812.320000002</v>
      </c>
      <c r="L53" s="210">
        <f t="shared" si="6"/>
        <v>7328573.2000000011</v>
      </c>
      <c r="M53" s="210">
        <f t="shared" si="6"/>
        <v>3787717.8600000013</v>
      </c>
      <c r="N53" s="210">
        <f t="shared" si="6"/>
        <v>11333971.74</v>
      </c>
    </row>
    <row r="54" spans="1:14" ht="15.75" thickBot="1" x14ac:dyDescent="0.3">
      <c r="A54" s="230"/>
      <c r="B54" s="230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</row>
    <row r="55" spans="1:14" ht="16.5" thickTop="1" thickBot="1" x14ac:dyDescent="0.3">
      <c r="A55" s="207" t="s">
        <v>274</v>
      </c>
      <c r="B55" s="197" t="s">
        <v>199</v>
      </c>
      <c r="C55" s="35" t="s">
        <v>4</v>
      </c>
      <c r="D55" s="35" t="s">
        <v>5</v>
      </c>
      <c r="E55" s="35" t="s">
        <v>6</v>
      </c>
      <c r="F55" s="35" t="s">
        <v>7</v>
      </c>
      <c r="G55" s="35" t="s">
        <v>8</v>
      </c>
      <c r="H55" s="35" t="s">
        <v>9</v>
      </c>
      <c r="I55" s="35" t="s">
        <v>10</v>
      </c>
      <c r="J55" s="35" t="s">
        <v>11</v>
      </c>
      <c r="K55" s="35" t="s">
        <v>12</v>
      </c>
      <c r="L55" s="35" t="s">
        <v>13</v>
      </c>
      <c r="M55" s="35" t="s">
        <v>14</v>
      </c>
      <c r="N55" s="35" t="s">
        <v>15</v>
      </c>
    </row>
    <row r="56" spans="1:14" x14ac:dyDescent="0.25">
      <c r="A56" s="197" t="s">
        <v>206</v>
      </c>
      <c r="B56" s="197" t="s">
        <v>200</v>
      </c>
      <c r="C56" s="240">
        <f>[1]EBIT!C21</f>
        <v>5155467.82</v>
      </c>
      <c r="D56" s="240">
        <f>[1]EBIT!D21</f>
        <v>4107219.28</v>
      </c>
      <c r="E56" s="240">
        <f>[1]EBIT!E21</f>
        <v>5551987.3199999994</v>
      </c>
      <c r="F56" s="240">
        <f>[1]EBIT!F21</f>
        <v>4670026.4399999995</v>
      </c>
      <c r="G56" s="240">
        <f>[1]EBIT!G21</f>
        <v>3971268.39</v>
      </c>
      <c r="H56" s="240">
        <f>[1]EBIT!H21</f>
        <v>2944600.0500000003</v>
      </c>
      <c r="I56" s="240">
        <f>[1]EBIT!I21</f>
        <v>3143819.16</v>
      </c>
      <c r="J56" s="240">
        <f>[1]EBIT!J21</f>
        <v>2699686.7399999998</v>
      </c>
      <c r="K56" s="240">
        <f>[1]EBIT!K21</f>
        <v>3795500.0700000003</v>
      </c>
      <c r="L56" s="240">
        <f>[1]EBIT!L21</f>
        <v>2066688.56</v>
      </c>
      <c r="M56" s="240">
        <f>[1]EBIT!M21</f>
        <v>2668702.2799999993</v>
      </c>
      <c r="N56" s="240">
        <f>[1]EBIT!N21</f>
        <v>4761502.4300000006</v>
      </c>
    </row>
    <row r="57" spans="1:14" x14ac:dyDescent="0.25">
      <c r="A57" s="197" t="s">
        <v>207</v>
      </c>
      <c r="B57" s="197" t="s">
        <v>200</v>
      </c>
      <c r="C57" s="240">
        <f>[1]EBIT!C22</f>
        <v>125993.22</v>
      </c>
      <c r="D57" s="240">
        <f>[1]EBIT!D22</f>
        <v>75075.8</v>
      </c>
      <c r="E57" s="240">
        <f>[1]EBIT!E22</f>
        <v>44153.440000000002</v>
      </c>
      <c r="F57" s="240">
        <f>[1]EBIT!F22</f>
        <v>71345.01999999999</v>
      </c>
      <c r="G57" s="240">
        <f>[1]EBIT!G22</f>
        <v>-20479.969999999998</v>
      </c>
      <c r="H57" s="240">
        <f>[1]EBIT!H22</f>
        <v>9632.59</v>
      </c>
      <c r="I57" s="240">
        <f>[1]EBIT!I22</f>
        <v>476546.05</v>
      </c>
      <c r="J57" s="240">
        <f>[1]EBIT!J22</f>
        <v>464219.42</v>
      </c>
      <c r="K57" s="240">
        <f>[1]EBIT!K22</f>
        <v>221113.88999999998</v>
      </c>
      <c r="L57" s="240">
        <f>[1]EBIT!L22</f>
        <v>224277.79</v>
      </c>
      <c r="M57" s="240">
        <f>[1]EBIT!M22</f>
        <v>263709.95</v>
      </c>
      <c r="N57" s="240">
        <f>[1]EBIT!N22</f>
        <v>-77601.91</v>
      </c>
    </row>
    <row r="58" spans="1:14" x14ac:dyDescent="0.25">
      <c r="A58" s="197" t="s">
        <v>183</v>
      </c>
      <c r="B58" s="197" t="s">
        <v>200</v>
      </c>
      <c r="C58" s="240">
        <f>[1]EBIT!C23</f>
        <v>855.07000000000016</v>
      </c>
      <c r="D58" s="240">
        <f>[1]EBIT!D23</f>
        <v>8643.11</v>
      </c>
      <c r="E58" s="240">
        <f>[1]EBIT!E23</f>
        <v>7004.54</v>
      </c>
      <c r="F58" s="240">
        <f>[1]EBIT!F23</f>
        <v>-4277.2699999999986</v>
      </c>
      <c r="G58" s="240">
        <f>[1]EBIT!G23</f>
        <v>9314.75</v>
      </c>
      <c r="H58" s="240">
        <f>[1]EBIT!H23</f>
        <v>8194.59</v>
      </c>
      <c r="I58" s="240">
        <f>[1]EBIT!I23</f>
        <v>12985.24</v>
      </c>
      <c r="J58" s="240">
        <f>[1]EBIT!J23</f>
        <v>8327.32</v>
      </c>
      <c r="K58" s="240">
        <f>[1]EBIT!K23</f>
        <v>12745.36</v>
      </c>
      <c r="L58" s="240">
        <f>[1]EBIT!L23</f>
        <v>7073.15</v>
      </c>
      <c r="M58" s="240">
        <f>[1]EBIT!M23</f>
        <v>8678.7800000000007</v>
      </c>
      <c r="N58" s="240">
        <f>[1]EBIT!N23</f>
        <v>12419.05</v>
      </c>
    </row>
    <row r="59" spans="1:14" ht="15.75" thickBot="1" x14ac:dyDescent="0.3">
      <c r="A59" s="197" t="s">
        <v>189</v>
      </c>
      <c r="B59" s="197" t="s">
        <v>200</v>
      </c>
      <c r="C59" s="240">
        <f>[1]EBIT!C24</f>
        <v>-14823183.890000001</v>
      </c>
      <c r="D59" s="240">
        <f>[1]EBIT!D24</f>
        <v>-16339448.65</v>
      </c>
      <c r="E59" s="240">
        <f>[1]EBIT!E24</f>
        <v>-14895162.68</v>
      </c>
      <c r="F59" s="240">
        <f>[1]EBIT!F24</f>
        <v>-12698823.350000001</v>
      </c>
      <c r="G59" s="240">
        <f>[1]EBIT!G24</f>
        <v>-14008587.450000001</v>
      </c>
      <c r="H59" s="240">
        <f>[1]EBIT!H24</f>
        <v>-12192418.84</v>
      </c>
      <c r="I59" s="240">
        <f>[1]EBIT!I24</f>
        <v>-17974980.299999997</v>
      </c>
      <c r="J59" s="240">
        <f>[1]EBIT!J24</f>
        <v>-17248286.52</v>
      </c>
      <c r="K59" s="240">
        <f>[1]EBIT!K24</f>
        <v>-17157766.699999999</v>
      </c>
      <c r="L59" s="240">
        <f>[1]EBIT!L24</f>
        <v>-17481320.02</v>
      </c>
      <c r="M59" s="240">
        <f>[1]EBIT!M24</f>
        <v>-17365877.739999998</v>
      </c>
      <c r="N59" s="240">
        <f>[1]EBIT!N24</f>
        <v>-18008731.18</v>
      </c>
    </row>
    <row r="60" spans="1:14" ht="16.5" thickTop="1" thickBot="1" x14ac:dyDescent="0.3">
      <c r="A60" s="207" t="s">
        <v>249</v>
      </c>
      <c r="B60" s="206" t="s">
        <v>200</v>
      </c>
      <c r="C60" s="210">
        <f>ABS(C59)-SUM(C56:C58)</f>
        <v>9540867.7800000012</v>
      </c>
      <c r="D60" s="210">
        <f t="shared" ref="D60:N60" si="7">ABS(D59)-SUM(D56:D58)</f>
        <v>12148510.460000001</v>
      </c>
      <c r="E60" s="210">
        <f t="shared" si="7"/>
        <v>9292017.379999999</v>
      </c>
      <c r="F60" s="210">
        <f t="shared" si="7"/>
        <v>7961729.160000002</v>
      </c>
      <c r="G60" s="210">
        <f t="shared" si="7"/>
        <v>10048484.280000001</v>
      </c>
      <c r="H60" s="210">
        <f t="shared" si="7"/>
        <v>9229991.6099999994</v>
      </c>
      <c r="I60" s="210">
        <f t="shared" si="7"/>
        <v>14341629.849999998</v>
      </c>
      <c r="J60" s="210">
        <f t="shared" si="7"/>
        <v>14076053.039999999</v>
      </c>
      <c r="K60" s="210">
        <f t="shared" si="7"/>
        <v>13128407.379999999</v>
      </c>
      <c r="L60" s="210">
        <f t="shared" si="7"/>
        <v>15183280.52</v>
      </c>
      <c r="M60" s="210">
        <f t="shared" si="7"/>
        <v>14424786.729999999</v>
      </c>
      <c r="N60" s="210">
        <f t="shared" si="7"/>
        <v>13312411.609999999</v>
      </c>
    </row>
    <row r="61" spans="1:14" s="242" customFormat="1" x14ac:dyDescent="0.25">
      <c r="A61" s="241" t="s">
        <v>275</v>
      </c>
    </row>
    <row r="79" spans="1:1" s="242" customFormat="1" x14ac:dyDescent="0.25">
      <c r="A79" s="241" t="s">
        <v>272</v>
      </c>
    </row>
    <row r="95" spans="1:1" x14ac:dyDescent="0.25">
      <c r="A95" s="175"/>
    </row>
    <row r="97" spans="1:1" s="242" customFormat="1" x14ac:dyDescent="0.25">
      <c r="A97" s="241" t="s">
        <v>273</v>
      </c>
    </row>
    <row r="114" spans="1:1" x14ac:dyDescent="0.25">
      <c r="A114" s="175"/>
    </row>
    <row r="115" spans="1:1" s="242" customFormat="1" x14ac:dyDescent="0.25">
      <c r="A115" s="241" t="s">
        <v>274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534F-4239-4781-A7C4-E40FA41E5E50}">
  <sheetPr>
    <tabColor theme="1"/>
  </sheetPr>
  <dimension ref="A1:M6"/>
  <sheetViews>
    <sheetView topLeftCell="F1" workbookViewId="0">
      <selection activeCell="E37" sqref="E37"/>
    </sheetView>
  </sheetViews>
  <sheetFormatPr defaultRowHeight="15" x14ac:dyDescent="0.25"/>
  <cols>
    <col min="1" max="1" width="52" customWidth="1"/>
    <col min="2" max="13" width="16.42578125" bestFit="1" customWidth="1"/>
  </cols>
  <sheetData>
    <row r="1" spans="1:13" x14ac:dyDescent="0.25">
      <c r="A1" s="3" t="s">
        <v>222</v>
      </c>
      <c r="B1" s="221" t="s">
        <v>208</v>
      </c>
      <c r="C1" s="221" t="s">
        <v>209</v>
      </c>
      <c r="D1" s="221" t="s">
        <v>210</v>
      </c>
      <c r="E1" s="221" t="s">
        <v>211</v>
      </c>
      <c r="F1" s="221" t="s">
        <v>212</v>
      </c>
      <c r="G1" s="221" t="s">
        <v>213</v>
      </c>
      <c r="H1" s="221" t="s">
        <v>214</v>
      </c>
      <c r="I1" s="221" t="s">
        <v>215</v>
      </c>
      <c r="J1" s="221" t="s">
        <v>216</v>
      </c>
      <c r="K1" s="221" t="s">
        <v>217</v>
      </c>
      <c r="L1" s="221" t="s">
        <v>218</v>
      </c>
      <c r="M1" s="221" t="s">
        <v>219</v>
      </c>
    </row>
    <row r="2" spans="1:13" x14ac:dyDescent="0.25">
      <c r="A2" s="197" t="s">
        <v>17</v>
      </c>
      <c r="B2" s="198">
        <v>171.933291</v>
      </c>
      <c r="C2" s="199">
        <v>185.44394299999999</v>
      </c>
      <c r="D2" s="199">
        <v>186.77365699999999</v>
      </c>
      <c r="E2" s="199">
        <v>190.54109299999999</v>
      </c>
      <c r="F2" s="199">
        <v>95.096062000000003</v>
      </c>
      <c r="G2" s="199">
        <v>184.30685299999999</v>
      </c>
      <c r="H2" s="199">
        <v>0</v>
      </c>
      <c r="I2" s="199">
        <v>0</v>
      </c>
      <c r="J2" s="199">
        <v>0</v>
      </c>
      <c r="K2" s="199">
        <v>0</v>
      </c>
      <c r="L2" s="199">
        <v>165.28699900000001</v>
      </c>
      <c r="M2" s="199">
        <v>149.50871699999999</v>
      </c>
    </row>
    <row r="3" spans="1:13" x14ac:dyDescent="0.25">
      <c r="A3" s="197" t="s">
        <v>28</v>
      </c>
      <c r="B3" s="198">
        <v>211.968999</v>
      </c>
      <c r="C3" s="198">
        <v>224.199051</v>
      </c>
      <c r="D3" s="198">
        <v>220.53646699999999</v>
      </c>
      <c r="E3" s="198">
        <v>306.76027599999998</v>
      </c>
      <c r="F3" s="198">
        <v>260.052864</v>
      </c>
      <c r="G3" s="198">
        <v>240.21016</v>
      </c>
      <c r="H3" s="199">
        <v>0</v>
      </c>
      <c r="I3" s="199">
        <v>0</v>
      </c>
      <c r="J3" s="199">
        <v>0</v>
      </c>
      <c r="K3" s="199">
        <v>0</v>
      </c>
      <c r="L3" s="198">
        <v>301.18512999999996</v>
      </c>
      <c r="M3" s="198">
        <v>299.782893</v>
      </c>
    </row>
    <row r="4" spans="1:13" ht="15.75" thickBot="1" x14ac:dyDescent="0.3">
      <c r="A4" s="197" t="s">
        <v>30</v>
      </c>
      <c r="B4" s="201">
        <v>234.24199100000001</v>
      </c>
      <c r="C4" s="202">
        <v>203.740703</v>
      </c>
      <c r="D4" s="202">
        <v>192.23546099999999</v>
      </c>
      <c r="E4" s="202">
        <v>176.36956599999999</v>
      </c>
      <c r="F4" s="202">
        <v>206.09105</v>
      </c>
      <c r="G4" s="202">
        <v>141.32156660000001</v>
      </c>
      <c r="H4" s="202">
        <v>214.20249699999999</v>
      </c>
      <c r="I4" s="202">
        <v>211.43019899999999</v>
      </c>
      <c r="J4" s="202">
        <v>141.81421700000001</v>
      </c>
      <c r="K4" s="202">
        <v>118.441136</v>
      </c>
      <c r="L4" s="202">
        <v>116.407369</v>
      </c>
      <c r="M4" s="202">
        <v>140.38033399999998</v>
      </c>
    </row>
    <row r="5" spans="1:13" ht="16.5" thickTop="1" thickBot="1" x14ac:dyDescent="0.3">
      <c r="A5" s="204" t="s">
        <v>188</v>
      </c>
      <c r="B5" s="203">
        <f>SUM(B2:B4)</f>
        <v>618.14428099999998</v>
      </c>
      <c r="C5" s="203">
        <f t="shared" ref="C5:M5" si="0">SUM(C2:C4)</f>
        <v>613.38369699999998</v>
      </c>
      <c r="D5" s="203">
        <f t="shared" si="0"/>
        <v>599.54558499999996</v>
      </c>
      <c r="E5" s="203">
        <f t="shared" si="0"/>
        <v>673.67093499999999</v>
      </c>
      <c r="F5" s="203">
        <f t="shared" si="0"/>
        <v>561.23997600000007</v>
      </c>
      <c r="G5" s="203">
        <f t="shared" si="0"/>
        <v>565.8385796</v>
      </c>
      <c r="H5" s="203">
        <f t="shared" si="0"/>
        <v>214.20249699999999</v>
      </c>
      <c r="I5" s="203">
        <f t="shared" si="0"/>
        <v>211.43019899999999</v>
      </c>
      <c r="J5" s="203">
        <f t="shared" si="0"/>
        <v>141.81421700000001</v>
      </c>
      <c r="K5" s="203">
        <f t="shared" si="0"/>
        <v>118.441136</v>
      </c>
      <c r="L5" s="203">
        <f t="shared" si="0"/>
        <v>582.87949800000001</v>
      </c>
      <c r="M5" s="203">
        <f t="shared" si="0"/>
        <v>589.67194399999994</v>
      </c>
    </row>
    <row r="6" spans="1:13" ht="15.75" thickTop="1" x14ac:dyDescent="0.25">
      <c r="A6" s="200" t="s">
        <v>267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5EAC-9DE7-421D-93B9-728A5C228DDF}">
  <sheetPr>
    <tabColor theme="1"/>
  </sheetPr>
  <dimension ref="A1:R130"/>
  <sheetViews>
    <sheetView showGridLines="0" tabSelected="1" topLeftCell="G16" zoomScale="77" zoomScaleNormal="77" workbookViewId="0">
      <selection activeCell="L10" sqref="L10"/>
    </sheetView>
  </sheetViews>
  <sheetFormatPr defaultColWidth="8.7109375" defaultRowHeight="14.25" x14ac:dyDescent="0.2"/>
  <cols>
    <col min="1" max="1" width="68.85546875" style="173" bestFit="1" customWidth="1"/>
    <col min="2" max="2" width="15.42578125" style="173" customWidth="1"/>
    <col min="3" max="3" width="14.7109375" style="173" bestFit="1" customWidth="1"/>
    <col min="4" max="4" width="15.85546875" style="173" bestFit="1" customWidth="1"/>
    <col min="5" max="5" width="15" style="173" bestFit="1" customWidth="1"/>
    <col min="6" max="6" width="15.28515625" style="173" bestFit="1" customWidth="1"/>
    <col min="7" max="11" width="15" style="173" bestFit="1" customWidth="1"/>
    <col min="12" max="13" width="14.7109375" style="173" bestFit="1" customWidth="1"/>
    <col min="14" max="14" width="15" style="173" bestFit="1" customWidth="1"/>
    <col min="15" max="15" width="16.5703125" style="173" bestFit="1" customWidth="1"/>
    <col min="16" max="16" width="8.7109375" style="173"/>
    <col min="17" max="17" width="15.85546875" style="173" customWidth="1"/>
    <col min="18" max="18" width="17.42578125" style="173" bestFit="1" customWidth="1"/>
    <col min="19" max="16384" width="8.7109375" style="173"/>
  </cols>
  <sheetData>
    <row r="1" spans="1:18" x14ac:dyDescent="0.2">
      <c r="A1" s="3" t="s">
        <v>194</v>
      </c>
      <c r="B1" s="3"/>
    </row>
    <row r="2" spans="1:18" x14ac:dyDescent="0.2">
      <c r="A2" s="4" t="s">
        <v>195</v>
      </c>
      <c r="B2" s="4"/>
    </row>
    <row r="3" spans="1:18" s="274" customFormat="1" ht="15" x14ac:dyDescent="0.25">
      <c r="A3" s="273" t="s">
        <v>221</v>
      </c>
      <c r="B3" s="273"/>
    </row>
    <row r="4" spans="1:18" x14ac:dyDescent="0.2">
      <c r="A4" s="3" t="s">
        <v>228</v>
      </c>
      <c r="B4" s="3" t="s">
        <v>199</v>
      </c>
      <c r="C4" s="221" t="s">
        <v>208</v>
      </c>
      <c r="D4" s="221" t="s">
        <v>209</v>
      </c>
      <c r="E4" s="221" t="s">
        <v>210</v>
      </c>
      <c r="F4" s="221" t="s">
        <v>211</v>
      </c>
      <c r="G4" s="221" t="s">
        <v>212</v>
      </c>
      <c r="H4" s="221" t="s">
        <v>213</v>
      </c>
      <c r="I4" s="221" t="s">
        <v>214</v>
      </c>
      <c r="J4" s="221" t="s">
        <v>215</v>
      </c>
      <c r="K4" s="221" t="s">
        <v>216</v>
      </c>
      <c r="L4" s="221" t="s">
        <v>217</v>
      </c>
      <c r="M4" s="221" t="s">
        <v>218</v>
      </c>
      <c r="N4" s="221" t="s">
        <v>219</v>
      </c>
    </row>
    <row r="5" spans="1:18" x14ac:dyDescent="0.2">
      <c r="A5" s="197" t="s">
        <v>203</v>
      </c>
      <c r="B5" s="197" t="s">
        <v>200</v>
      </c>
      <c r="C5" s="205">
        <f>EBIT!C4</f>
        <v>22183213.865999997</v>
      </c>
      <c r="D5" s="205">
        <f>EBIT!D4</f>
        <v>24537342.744000003</v>
      </c>
      <c r="E5" s="205">
        <f>EBIT!E4</f>
        <v>29425008.287999999</v>
      </c>
      <c r="F5" s="205">
        <f>EBIT!F4</f>
        <v>26510221.404000003</v>
      </c>
      <c r="G5" s="205">
        <f>EBIT!G4</f>
        <v>32880525.812499996</v>
      </c>
      <c r="H5" s="205">
        <f>EBIT!H4</f>
        <v>32031858.149599999</v>
      </c>
      <c r="I5" s="205">
        <f>EBIT!I4</f>
        <v>29265881.509999998</v>
      </c>
      <c r="J5" s="205">
        <f>EBIT!J4</f>
        <v>30431293.610699996</v>
      </c>
      <c r="K5" s="205">
        <f>EBIT!K4</f>
        <v>32952606.978299994</v>
      </c>
      <c r="L5" s="205">
        <f>EBIT!L4</f>
        <v>27390306.795000002</v>
      </c>
      <c r="M5" s="205">
        <f>EBIT!M4</f>
        <v>32404002.504999999</v>
      </c>
      <c r="N5" s="205">
        <f>EBIT!N4</f>
        <v>36147266.994999997</v>
      </c>
      <c r="O5" s="249">
        <f>SUM(C5:N5)</f>
        <v>356159528.65809995</v>
      </c>
      <c r="R5" s="286">
        <f>(O5+O6+O7)/O11</f>
        <v>71675.171389598821</v>
      </c>
    </row>
    <row r="6" spans="1:18" x14ac:dyDescent="0.2">
      <c r="A6" s="197" t="s">
        <v>204</v>
      </c>
      <c r="B6" s="197" t="s">
        <v>200</v>
      </c>
      <c r="C6" s="205">
        <f>EBIT!C5</f>
        <v>796680.45</v>
      </c>
      <c r="D6" s="205">
        <f>EBIT!D5</f>
        <v>708652.05</v>
      </c>
      <c r="E6" s="205">
        <f>EBIT!E5</f>
        <v>974073.64999999991</v>
      </c>
      <c r="F6" s="205">
        <f>EBIT!F5</f>
        <v>1339443.5999999999</v>
      </c>
      <c r="G6" s="205">
        <f>EBIT!G5</f>
        <v>984322.5</v>
      </c>
      <c r="H6" s="205">
        <f>EBIT!H5</f>
        <v>2527268.7199999997</v>
      </c>
      <c r="I6" s="205">
        <f>EBIT!I5</f>
        <v>2527268.7199999997</v>
      </c>
      <c r="J6" s="205">
        <f>EBIT!J5</f>
        <v>4105010.88</v>
      </c>
      <c r="K6" s="205">
        <f>EBIT!K5</f>
        <v>4105010.88</v>
      </c>
      <c r="L6" s="205">
        <f>EBIT!L5</f>
        <v>730071.9</v>
      </c>
      <c r="M6" s="205">
        <f>EBIT!M5</f>
        <v>787817.7</v>
      </c>
      <c r="N6" s="205">
        <f>EBIT!N5</f>
        <v>816690.6</v>
      </c>
      <c r="O6" s="249">
        <f t="shared" ref="O6:O34" si="0">SUM(C6:N6)</f>
        <v>20402311.649999999</v>
      </c>
    </row>
    <row r="7" spans="1:18" x14ac:dyDescent="0.2">
      <c r="A7" s="197" t="s">
        <v>205</v>
      </c>
      <c r="B7" s="197" t="s">
        <v>200</v>
      </c>
      <c r="C7" s="205">
        <f>EBIT!C6</f>
        <v>1092540.4434</v>
      </c>
      <c r="D7" s="205">
        <f>EBIT!D6</f>
        <v>1152155.9465999999</v>
      </c>
      <c r="E7" s="205">
        <f>EBIT!E6</f>
        <v>1194690.1898000001</v>
      </c>
      <c r="F7" s="205">
        <f>EBIT!F6</f>
        <v>1201155.5751999998</v>
      </c>
      <c r="G7" s="205">
        <f>EBIT!G6</f>
        <v>1118096.9449999998</v>
      </c>
      <c r="H7" s="205">
        <f>EBIT!H6</f>
        <v>1891181.1184</v>
      </c>
      <c r="I7" s="205">
        <f>EBIT!I6</f>
        <v>1891181.1184</v>
      </c>
      <c r="J7" s="205">
        <f>EBIT!J6</f>
        <v>1905241.1184</v>
      </c>
      <c r="K7" s="205">
        <f>EBIT!K6</f>
        <v>1891181.1184</v>
      </c>
      <c r="L7" s="205">
        <f>EBIT!L6</f>
        <v>1130875.1957999999</v>
      </c>
      <c r="M7" s="205">
        <f>EBIT!M6</f>
        <v>1220322.9514000001</v>
      </c>
      <c r="N7" s="205">
        <f>EBIT!N6</f>
        <v>1265046.8292</v>
      </c>
      <c r="O7" s="249">
        <f t="shared" si="0"/>
        <v>16953668.550000001</v>
      </c>
    </row>
    <row r="8" spans="1:18" x14ac:dyDescent="0.2">
      <c r="A8" s="197" t="s">
        <v>17</v>
      </c>
      <c r="B8" s="197" t="s">
        <v>268</v>
      </c>
      <c r="C8" s="198">
        <f>'Water Production Forecast'!B2</f>
        <v>171.933291</v>
      </c>
      <c r="D8" s="198">
        <f>'Water Production Forecast'!C2</f>
        <v>185.44394299999999</v>
      </c>
      <c r="E8" s="198">
        <f>'Water Production Forecast'!D2</f>
        <v>186.77365699999999</v>
      </c>
      <c r="F8" s="198">
        <f>'Water Production Forecast'!E2</f>
        <v>190.54109299999999</v>
      </c>
      <c r="G8" s="198">
        <f>'Water Production Forecast'!F2</f>
        <v>95.096062000000003</v>
      </c>
      <c r="H8" s="198">
        <f>'Water Production Forecast'!G2</f>
        <v>184.30685299999999</v>
      </c>
      <c r="I8" s="198">
        <f>'Water Production Forecast'!H2</f>
        <v>0</v>
      </c>
      <c r="J8" s="198">
        <f>'Water Production Forecast'!I2</f>
        <v>0</v>
      </c>
      <c r="K8" s="198">
        <f>'Water Production Forecast'!J2</f>
        <v>0</v>
      </c>
      <c r="L8" s="198">
        <f>'Water Production Forecast'!K2</f>
        <v>0</v>
      </c>
      <c r="M8" s="198">
        <f>'Water Production Forecast'!L2</f>
        <v>165.28699900000001</v>
      </c>
      <c r="N8" s="198">
        <f>'Water Production Forecast'!M2</f>
        <v>149.50871699999999</v>
      </c>
      <c r="O8" s="250">
        <f>SUM(C8:N8)</f>
        <v>1328.8906149999998</v>
      </c>
    </row>
    <row r="9" spans="1:18" x14ac:dyDescent="0.2">
      <c r="A9" s="197" t="s">
        <v>28</v>
      </c>
      <c r="B9" s="197" t="s">
        <v>268</v>
      </c>
      <c r="C9" s="198">
        <f>'Water Production Forecast'!B3</f>
        <v>211.968999</v>
      </c>
      <c r="D9" s="198">
        <f>'Water Production Forecast'!C3</f>
        <v>224.199051</v>
      </c>
      <c r="E9" s="198">
        <f>'Water Production Forecast'!D3</f>
        <v>220.53646699999999</v>
      </c>
      <c r="F9" s="198">
        <f>'Water Production Forecast'!E3</f>
        <v>306.76027599999998</v>
      </c>
      <c r="G9" s="198">
        <f>'Water Production Forecast'!F3</f>
        <v>260.052864</v>
      </c>
      <c r="H9" s="198">
        <f>'Water Production Forecast'!G3</f>
        <v>240.21016</v>
      </c>
      <c r="I9" s="198">
        <f>'Water Production Forecast'!H3</f>
        <v>0</v>
      </c>
      <c r="J9" s="198">
        <f>'Water Production Forecast'!I3</f>
        <v>0</v>
      </c>
      <c r="K9" s="198">
        <f>'Water Production Forecast'!J3</f>
        <v>0</v>
      </c>
      <c r="L9" s="198">
        <f>'Water Production Forecast'!K3</f>
        <v>0</v>
      </c>
      <c r="M9" s="198">
        <f>'Water Production Forecast'!L3</f>
        <v>301.18512999999996</v>
      </c>
      <c r="N9" s="198">
        <f>'Water Production Forecast'!M3</f>
        <v>299.782893</v>
      </c>
      <c r="O9" s="250">
        <f t="shared" si="0"/>
        <v>2064.6958399999999</v>
      </c>
    </row>
    <row r="10" spans="1:18" ht="15" thickBot="1" x14ac:dyDescent="0.25">
      <c r="A10" s="197" t="s">
        <v>30</v>
      </c>
      <c r="B10" s="197" t="s">
        <v>268</v>
      </c>
      <c r="C10" s="198">
        <f>'Water Production Forecast'!B4</f>
        <v>234.24199100000001</v>
      </c>
      <c r="D10" s="198">
        <f>'Water Production Forecast'!C4</f>
        <v>203.740703</v>
      </c>
      <c r="E10" s="198">
        <f>'Water Production Forecast'!D4</f>
        <v>192.23546099999999</v>
      </c>
      <c r="F10" s="198">
        <f>'Water Production Forecast'!E4</f>
        <v>176.36956599999999</v>
      </c>
      <c r="G10" s="198">
        <f>'Water Production Forecast'!F4</f>
        <v>206.09105</v>
      </c>
      <c r="H10" s="198">
        <f>'Water Production Forecast'!G4</f>
        <v>141.32156660000001</v>
      </c>
      <c r="I10" s="198">
        <f>'Water Production Forecast'!H4</f>
        <v>214.20249699999999</v>
      </c>
      <c r="J10" s="198">
        <f>'Water Production Forecast'!I4</f>
        <v>211.43019899999999</v>
      </c>
      <c r="K10" s="198">
        <f>'Water Production Forecast'!J4</f>
        <v>141.81421700000001</v>
      </c>
      <c r="L10" s="198">
        <f>'Water Production Forecast'!K4</f>
        <v>118.441136</v>
      </c>
      <c r="M10" s="198">
        <f>'Water Production Forecast'!L4</f>
        <v>116.407369</v>
      </c>
      <c r="N10" s="198">
        <f>'Water Production Forecast'!M4</f>
        <v>140.38033399999998</v>
      </c>
      <c r="O10" s="250">
        <f t="shared" si="0"/>
        <v>2096.6760896000001</v>
      </c>
    </row>
    <row r="11" spans="1:18" ht="15.75" thickTop="1" thickBot="1" x14ac:dyDescent="0.25">
      <c r="A11" s="207" t="s">
        <v>227</v>
      </c>
      <c r="B11" s="206" t="s">
        <v>223</v>
      </c>
      <c r="C11" s="209">
        <f>SUM($C$5:C$7)/(SUM($C8:C10)*1000)</f>
        <v>38.943067984802724</v>
      </c>
      <c r="D11" s="209">
        <f>SUM($C$5:D$7)/(SUM($C8:D10)*1000)</f>
        <v>40.982085995288685</v>
      </c>
      <c r="E11" s="209">
        <f>SUM($C$5:E$7)/(SUM($C8:E10)*1000)</f>
        <v>44.817619174921163</v>
      </c>
      <c r="F11" s="209">
        <f>SUM($C$5:F$7)/(SUM($C8:F10)*1000)</f>
        <v>44.361881339882686</v>
      </c>
      <c r="G11" s="209">
        <f>SUM($C$5:G$7)/(SUM($C8:G10)*1000)</f>
        <v>47.651292660949061</v>
      </c>
      <c r="H11" s="209">
        <f>SUM($C$5:H$7)/(SUM($C8:H10)*1000)</f>
        <v>50.263580785289378</v>
      </c>
      <c r="I11" s="209">
        <f>SUM($C$5:I$7)/(SUM($C8:I10)*1000)</f>
        <v>56.222393729850936</v>
      </c>
      <c r="J11" s="209">
        <f>SUM($C$5:J$7)/(SUM($C8:J10)*1000)</f>
        <v>62.274076170740628</v>
      </c>
      <c r="K11" s="209">
        <f>SUM($C$5:K$7)/(SUM($C8:K10)*1000)</f>
        <v>69.446144140815235</v>
      </c>
      <c r="L11" s="209">
        <f>SUM($C$5:L$7)/(SUM($C8:L10)*1000)</f>
        <v>74.315847830643136</v>
      </c>
      <c r="M11" s="209">
        <f>SUM($C$5:M$7)/(SUM($C8:M10)*1000)</f>
        <v>72.4987115615005</v>
      </c>
      <c r="N11" s="209">
        <f>SUM($C$5:N$7)/(SUM($C8:N10)*1000)</f>
        <v>71.67517138959883</v>
      </c>
      <c r="O11" s="249">
        <f>SUM(O8:O10)</f>
        <v>5490.2625446000002</v>
      </c>
    </row>
    <row r="12" spans="1:18" x14ac:dyDescent="0.2">
      <c r="A12" s="211"/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49">
        <f t="shared" si="0"/>
        <v>0</v>
      </c>
    </row>
    <row r="13" spans="1:18" x14ac:dyDescent="0.2">
      <c r="A13" s="3" t="s">
        <v>229</v>
      </c>
      <c r="B13" s="3" t="s">
        <v>199</v>
      </c>
      <c r="C13" s="221" t="s">
        <v>208</v>
      </c>
      <c r="D13" s="221" t="s">
        <v>209</v>
      </c>
      <c r="E13" s="221" t="s">
        <v>210</v>
      </c>
      <c r="F13" s="221" t="s">
        <v>211</v>
      </c>
      <c r="G13" s="221" t="s">
        <v>212</v>
      </c>
      <c r="H13" s="221" t="s">
        <v>213</v>
      </c>
      <c r="I13" s="221" t="s">
        <v>214</v>
      </c>
      <c r="J13" s="221" t="s">
        <v>215</v>
      </c>
      <c r="K13" s="221" t="s">
        <v>216</v>
      </c>
      <c r="L13" s="221" t="s">
        <v>217</v>
      </c>
      <c r="M13" s="221" t="s">
        <v>218</v>
      </c>
      <c r="N13" s="221" t="s">
        <v>219</v>
      </c>
      <c r="O13" s="249">
        <f t="shared" si="0"/>
        <v>0</v>
      </c>
    </row>
    <row r="14" spans="1:18" x14ac:dyDescent="0.2">
      <c r="A14" s="197" t="s">
        <v>206</v>
      </c>
      <c r="B14" s="197" t="s">
        <v>200</v>
      </c>
      <c r="C14" s="205">
        <f>EBIT!C11</f>
        <v>3473845.5190999997</v>
      </c>
      <c r="D14" s="205">
        <f>EBIT!D11</f>
        <v>3906852.5610000007</v>
      </c>
      <c r="E14" s="205">
        <f>EBIT!E11</f>
        <v>5935863.8999999994</v>
      </c>
      <c r="F14" s="205">
        <f>EBIT!F11</f>
        <v>3941840.4624000005</v>
      </c>
      <c r="G14" s="205">
        <f>EBIT!G11</f>
        <v>4237889.2249999996</v>
      </c>
      <c r="H14" s="205">
        <f>EBIT!H11</f>
        <v>6196734.4579999996</v>
      </c>
      <c r="I14" s="205">
        <f>EBIT!I11</f>
        <v>6338756.4071999993</v>
      </c>
      <c r="J14" s="205">
        <f>EBIT!J11</f>
        <v>7007039.2517999997</v>
      </c>
      <c r="K14" s="205">
        <f>EBIT!K11</f>
        <v>6875957.6042999988</v>
      </c>
      <c r="L14" s="205">
        <f>EBIT!L11</f>
        <v>5224029.78</v>
      </c>
      <c r="M14" s="205">
        <f>EBIT!M11</f>
        <v>5879259.8725000005</v>
      </c>
      <c r="N14" s="205">
        <f>EBIT!N11</f>
        <v>6793004.2774999999</v>
      </c>
      <c r="O14" s="249">
        <f t="shared" si="0"/>
        <v>65811073.318800002</v>
      </c>
    </row>
    <row r="15" spans="1:18" x14ac:dyDescent="0.2">
      <c r="A15" s="197" t="s">
        <v>207</v>
      </c>
      <c r="B15" s="197" t="s">
        <v>200</v>
      </c>
      <c r="C15" s="205">
        <f>EBIT!C12</f>
        <v>247950</v>
      </c>
      <c r="D15" s="205">
        <f>EBIT!D12</f>
        <v>134250</v>
      </c>
      <c r="E15" s="205">
        <f>EBIT!E12</f>
        <v>374000</v>
      </c>
      <c r="F15" s="205">
        <f>EBIT!F12</f>
        <v>752000</v>
      </c>
      <c r="G15" s="205">
        <f>EBIT!G12</f>
        <v>437500</v>
      </c>
      <c r="H15" s="205">
        <f>EBIT!H12</f>
        <v>355200</v>
      </c>
      <c r="I15" s="205">
        <f>EBIT!I12</f>
        <v>355200</v>
      </c>
      <c r="J15" s="205">
        <f>EBIT!J12</f>
        <v>740000</v>
      </c>
      <c r="K15" s="205">
        <f>EBIT!K12</f>
        <v>740000</v>
      </c>
      <c r="L15" s="205">
        <f>EBIT!L12</f>
        <v>177000</v>
      </c>
      <c r="M15" s="205">
        <f>EBIT!M12</f>
        <v>191000</v>
      </c>
      <c r="N15" s="205">
        <f>EBIT!N12</f>
        <v>198000</v>
      </c>
      <c r="O15" s="249">
        <f t="shared" si="0"/>
        <v>4702100</v>
      </c>
      <c r="Q15" s="249">
        <f>SUM(O15:O16)</f>
        <v>8809523.7400000002</v>
      </c>
    </row>
    <row r="16" spans="1:18" x14ac:dyDescent="0.2">
      <c r="A16" s="197" t="s">
        <v>183</v>
      </c>
      <c r="B16" s="197" t="s">
        <v>200</v>
      </c>
      <c r="C16" s="205">
        <f>EBIT!C13</f>
        <v>265050</v>
      </c>
      <c r="D16" s="205">
        <f>EBIT!D13</f>
        <v>277450</v>
      </c>
      <c r="E16" s="205">
        <f>EBIT!E13</f>
        <v>289773.74</v>
      </c>
      <c r="F16" s="205">
        <f>EBIT!F13</f>
        <v>291400</v>
      </c>
      <c r="G16" s="205">
        <f>EBIT!G13</f>
        <v>271250</v>
      </c>
      <c r="H16" s="205">
        <f>EBIT!H13</f>
        <v>458800</v>
      </c>
      <c r="I16" s="205">
        <f>EBIT!I13</f>
        <v>458800</v>
      </c>
      <c r="J16" s="205">
        <f>EBIT!J13</f>
        <v>458800</v>
      </c>
      <c r="K16" s="205">
        <f>EBIT!K13</f>
        <v>458800</v>
      </c>
      <c r="L16" s="205">
        <f>EBIT!L13</f>
        <v>274350</v>
      </c>
      <c r="M16" s="205">
        <f>EBIT!M13</f>
        <v>296050</v>
      </c>
      <c r="N16" s="205">
        <f>EBIT!N13</f>
        <v>306900</v>
      </c>
      <c r="O16" s="249">
        <f t="shared" si="0"/>
        <v>4107423.74</v>
      </c>
    </row>
    <row r="17" spans="1:18" ht="15" thickBot="1" x14ac:dyDescent="0.25">
      <c r="A17" s="197" t="s">
        <v>17</v>
      </c>
      <c r="B17" s="197" t="s">
        <v>268</v>
      </c>
      <c r="C17" s="198">
        <f>'Water Production Forecast'!B2</f>
        <v>171.933291</v>
      </c>
      <c r="D17" s="198">
        <f>'Water Production Forecast'!C2</f>
        <v>185.44394299999999</v>
      </c>
      <c r="E17" s="198">
        <f>'Water Production Forecast'!D2</f>
        <v>186.77365699999999</v>
      </c>
      <c r="F17" s="198">
        <f>'Water Production Forecast'!E2</f>
        <v>190.54109299999999</v>
      </c>
      <c r="G17" s="198">
        <f>'Water Production Forecast'!F2</f>
        <v>95.096062000000003</v>
      </c>
      <c r="H17" s="198">
        <f>'Water Production Forecast'!G2</f>
        <v>184.30685299999999</v>
      </c>
      <c r="I17" s="198">
        <f>'Water Production Forecast'!H2</f>
        <v>0</v>
      </c>
      <c r="J17" s="198">
        <f>'Water Production Forecast'!I2</f>
        <v>0</v>
      </c>
      <c r="K17" s="198">
        <f>'Water Production Forecast'!J2</f>
        <v>0</v>
      </c>
      <c r="L17" s="198">
        <f>'Water Production Forecast'!K2</f>
        <v>0</v>
      </c>
      <c r="M17" s="198">
        <f>'Water Production Forecast'!L2</f>
        <v>165.28699900000001</v>
      </c>
      <c r="N17" s="198">
        <f>'Water Production Forecast'!M2</f>
        <v>149.50871699999999</v>
      </c>
      <c r="O17" s="250">
        <f t="shared" si="0"/>
        <v>1328.8906149999998</v>
      </c>
    </row>
    <row r="18" spans="1:18" ht="15.75" thickTop="1" thickBot="1" x14ac:dyDescent="0.25">
      <c r="A18" s="207" t="s">
        <v>227</v>
      </c>
      <c r="B18" s="206" t="s">
        <v>223</v>
      </c>
      <c r="C18" s="209">
        <f>SUM($C14:C16)/(SUM($C17)*1000)</f>
        <v>23.188327844547569</v>
      </c>
      <c r="D18" s="209">
        <f>SUM($C14:D16)/(SUM($C17:D17)*1000)</f>
        <v>23.239863343113793</v>
      </c>
      <c r="E18" s="209">
        <f>SUM($C14:E16)/(SUM($C17:E17)*1000)</f>
        <v>27.391365091231652</v>
      </c>
      <c r="F18" s="209">
        <f>SUM($C14:F16)/(SUM($C17:F17)*1000)</f>
        <v>27.0729456910748</v>
      </c>
      <c r="G18" s="209">
        <f>SUM($C14:G16)/(SUM($C17:G17)*1000)</f>
        <v>29.931637997470013</v>
      </c>
      <c r="H18" s="209">
        <f>SUM($C14:H16)/(SUM($C17:H17)*1000)</f>
        <v>31.404999568487128</v>
      </c>
      <c r="I18" s="209">
        <f>SUM($C14:I16)/(SUM($C17:I17)*1000)</f>
        <v>38.458339856711966</v>
      </c>
      <c r="J18" s="209">
        <f>SUM($C14:J16)/(SUM($C17:J17)*1000)</f>
        <v>46.550126197311634</v>
      </c>
      <c r="K18" s="209">
        <f>SUM($C14:K16)/(SUM($C17:K17)*1000)</f>
        <v>54.512652793454194</v>
      </c>
      <c r="L18" s="209">
        <f>SUM($C14:L16)/(SUM($C17:L17)*1000)</f>
        <v>60.109150503477686</v>
      </c>
      <c r="M18" s="209">
        <f>SUM($C14:M16)/(SUM($C17:M17)*1000)</f>
        <v>57.083030437779385</v>
      </c>
      <c r="N18" s="209">
        <f>SUM($C14:N16)/(SUM($C17:N17)*1000)</f>
        <v>56.152550267502647</v>
      </c>
      <c r="O18" s="249"/>
    </row>
    <row r="19" spans="1:18" x14ac:dyDescent="0.2">
      <c r="A19" s="211"/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49"/>
    </row>
    <row r="20" spans="1:18" x14ac:dyDescent="0.2">
      <c r="A20" s="3" t="s">
        <v>230</v>
      </c>
      <c r="B20" s="3" t="s">
        <v>199</v>
      </c>
      <c r="C20" s="221" t="s">
        <v>208</v>
      </c>
      <c r="D20" s="221" t="s">
        <v>209</v>
      </c>
      <c r="E20" s="221" t="s">
        <v>210</v>
      </c>
      <c r="F20" s="221" t="s">
        <v>211</v>
      </c>
      <c r="G20" s="221" t="s">
        <v>212</v>
      </c>
      <c r="H20" s="221" t="s">
        <v>213</v>
      </c>
      <c r="I20" s="221" t="s">
        <v>214</v>
      </c>
      <c r="J20" s="221" t="s">
        <v>215</v>
      </c>
      <c r="K20" s="221" t="s">
        <v>216</v>
      </c>
      <c r="L20" s="221" t="s">
        <v>217</v>
      </c>
      <c r="M20" s="221" t="s">
        <v>218</v>
      </c>
      <c r="N20" s="221" t="s">
        <v>219</v>
      </c>
      <c r="O20" s="249"/>
    </row>
    <row r="21" spans="1:18" x14ac:dyDescent="0.2">
      <c r="A21" s="197" t="s">
        <v>206</v>
      </c>
      <c r="B21" s="197" t="s">
        <v>200</v>
      </c>
      <c r="C21" s="205">
        <f>EBIT!C18</f>
        <v>12288811.727499999</v>
      </c>
      <c r="D21" s="205">
        <f>EBIT!D18</f>
        <v>14185707.876</v>
      </c>
      <c r="E21" s="205">
        <f>EBIT!E18</f>
        <v>17851743.912</v>
      </c>
      <c r="F21" s="205">
        <f>EBIT!F18</f>
        <v>19347051.2256</v>
      </c>
      <c r="G21" s="205">
        <f>EBIT!G18</f>
        <v>20752910.837499999</v>
      </c>
      <c r="H21" s="205">
        <f>EBIT!H18</f>
        <v>22027185.270799998</v>
      </c>
      <c r="I21" s="205">
        <f>EBIT!I18</f>
        <v>16426805.782</v>
      </c>
      <c r="J21" s="205">
        <f>EBIT!J18</f>
        <v>17627406.560099997</v>
      </c>
      <c r="K21" s="205">
        <f>EBIT!K18</f>
        <v>21235541.480100002</v>
      </c>
      <c r="L21" s="205">
        <f>EBIT!L18</f>
        <v>15333404.294999998</v>
      </c>
      <c r="M21" s="205">
        <f>EBIT!M18</f>
        <v>18564469.962500002</v>
      </c>
      <c r="N21" s="205">
        <f>EBIT!N18</f>
        <v>21401638.212500002</v>
      </c>
      <c r="O21" s="249">
        <f t="shared" si="0"/>
        <v>217042677.14159998</v>
      </c>
    </row>
    <row r="22" spans="1:18" x14ac:dyDescent="0.2">
      <c r="A22" s="197" t="s">
        <v>207</v>
      </c>
      <c r="B22" s="197" t="s">
        <v>200</v>
      </c>
      <c r="C22" s="205">
        <f>EBIT!C19</f>
        <v>290667.51</v>
      </c>
      <c r="D22" s="205">
        <f>EBIT!D19</f>
        <v>304265.99</v>
      </c>
      <c r="E22" s="205">
        <f>EBIT!E19</f>
        <v>317864.47000000003</v>
      </c>
      <c r="F22" s="205">
        <f>EBIT!F19</f>
        <v>313749.44</v>
      </c>
      <c r="G22" s="205">
        <f>EBIT!G19</f>
        <v>292054</v>
      </c>
      <c r="H22" s="205">
        <f>EBIT!H19</f>
        <v>1162323.92</v>
      </c>
      <c r="I22" s="205">
        <f>EBIT!I19</f>
        <v>1162323.92</v>
      </c>
      <c r="J22" s="205">
        <f>EBIT!J19</f>
        <v>1801598.08</v>
      </c>
      <c r="K22" s="205">
        <f>EBIT!K19</f>
        <v>1801598.08</v>
      </c>
      <c r="L22" s="205">
        <f>EBIT!L19</f>
        <v>295391.76</v>
      </c>
      <c r="M22" s="205">
        <f>EBIT!M19</f>
        <v>318756.08</v>
      </c>
      <c r="N22" s="205">
        <f>EBIT!N19</f>
        <v>330438.24</v>
      </c>
      <c r="O22" s="249">
        <f t="shared" si="0"/>
        <v>8391031.4900000002</v>
      </c>
      <c r="Q22" s="249">
        <f>SUM(O22:O23)</f>
        <v>21086188.800000001</v>
      </c>
    </row>
    <row r="23" spans="1:18" x14ac:dyDescent="0.2">
      <c r="A23" s="197" t="s">
        <v>183</v>
      </c>
      <c r="B23" s="197" t="s">
        <v>200</v>
      </c>
      <c r="C23" s="205">
        <f>EBIT!C20</f>
        <v>819196.94339999999</v>
      </c>
      <c r="D23" s="205">
        <f>EBIT!D20</f>
        <v>857521.94660000002</v>
      </c>
      <c r="E23" s="205">
        <f>EBIT!E20</f>
        <v>895846.94980000006</v>
      </c>
      <c r="F23" s="205">
        <f>EBIT!F20</f>
        <v>900637.57519999996</v>
      </c>
      <c r="G23" s="205">
        <f>EBIT!G20</f>
        <v>838359.44499999995</v>
      </c>
      <c r="H23" s="205">
        <f>EBIT!H20</f>
        <v>1418025.1184</v>
      </c>
      <c r="I23" s="205">
        <f>EBIT!I20</f>
        <v>1418025.1184</v>
      </c>
      <c r="J23" s="205">
        <f>EBIT!J20</f>
        <v>1418025.1184</v>
      </c>
      <c r="K23" s="205">
        <f>EBIT!K20</f>
        <v>1418025.1184</v>
      </c>
      <c r="L23" s="205">
        <f>EBIT!L20</f>
        <v>847940.69579999999</v>
      </c>
      <c r="M23" s="205">
        <f>EBIT!M20</f>
        <v>915009.45140000002</v>
      </c>
      <c r="N23" s="205">
        <f>EBIT!N20</f>
        <v>948543.82919999992</v>
      </c>
      <c r="O23" s="249">
        <f t="shared" si="0"/>
        <v>12695157.310000001</v>
      </c>
    </row>
    <row r="24" spans="1:18" ht="15" thickBot="1" x14ac:dyDescent="0.25">
      <c r="A24" s="197" t="s">
        <v>28</v>
      </c>
      <c r="B24" s="197" t="s">
        <v>268</v>
      </c>
      <c r="C24" s="198">
        <f>'Water Production Forecast'!B3</f>
        <v>211.968999</v>
      </c>
      <c r="D24" s="198">
        <f>'Water Production Forecast'!C3</f>
        <v>224.199051</v>
      </c>
      <c r="E24" s="198">
        <f>'Water Production Forecast'!D3</f>
        <v>220.53646699999999</v>
      </c>
      <c r="F24" s="198">
        <f>'Water Production Forecast'!E3</f>
        <v>306.76027599999998</v>
      </c>
      <c r="G24" s="198">
        <f>'Water Production Forecast'!F3</f>
        <v>260.052864</v>
      </c>
      <c r="H24" s="198">
        <f>'Water Production Forecast'!G3</f>
        <v>240.21016</v>
      </c>
      <c r="I24" s="198">
        <f>'Water Production Forecast'!H3</f>
        <v>0</v>
      </c>
      <c r="J24" s="198">
        <f>'Water Production Forecast'!I3</f>
        <v>0</v>
      </c>
      <c r="K24" s="198">
        <f>'Water Production Forecast'!J3</f>
        <v>0</v>
      </c>
      <c r="L24" s="198">
        <f>'Water Production Forecast'!K3</f>
        <v>0</v>
      </c>
      <c r="M24" s="198">
        <f>'Water Production Forecast'!L3</f>
        <v>301.18512999999996</v>
      </c>
      <c r="N24" s="198">
        <f>'Water Production Forecast'!M3</f>
        <v>299.782893</v>
      </c>
      <c r="O24" s="250">
        <f t="shared" si="0"/>
        <v>2064.6958399999999</v>
      </c>
    </row>
    <row r="25" spans="1:18" ht="15.75" thickTop="1" thickBot="1" x14ac:dyDescent="0.25">
      <c r="A25" s="207" t="s">
        <v>227</v>
      </c>
      <c r="B25" s="206" t="s">
        <v>223</v>
      </c>
      <c r="C25" s="209">
        <f>SUM(C21:C23)/(C24*1000)</f>
        <v>63.210546089808147</v>
      </c>
      <c r="D25" s="209">
        <f>SUM($C21:D23)/(SUM($C24:D24)*1000)</f>
        <v>65.90618453942237</v>
      </c>
      <c r="E25" s="209">
        <f>SUM($C21:E23)/(SUM($C24:E24)*1000)</f>
        <v>72.805388249369997</v>
      </c>
      <c r="F25" s="209">
        <f>SUM($C21:F23)/(SUM($C24:F24)*1000)</f>
        <v>70.965816356612848</v>
      </c>
      <c r="G25" s="209">
        <f>SUM($C21:G23)/(SUM($C24:G24)*1000)</f>
        <v>73.767950411033581</v>
      </c>
      <c r="H25" s="209">
        <f>SUM($C21:H23)/(SUM($C24:H24)*1000)</f>
        <v>78.473554183878704</v>
      </c>
      <c r="I25" s="209">
        <f>SUM($C21:I23)/(SUM($C24:I24)*1000)</f>
        <v>91.458997652020429</v>
      </c>
      <c r="J25" s="209">
        <f>SUM($C21:J23)/(SUM($C24:J24)*1000)</f>
        <v>105.70141999064022</v>
      </c>
      <c r="K25" s="209">
        <f>SUM($C21:K23)/(SUM($C24:K24)*1000)</f>
        <v>122.40887365413784</v>
      </c>
      <c r="L25" s="209">
        <f>SUM($C21:L23)/(SUM($C24:L24)*1000)</f>
        <v>133.66556807466887</v>
      </c>
      <c r="M25" s="209">
        <f>SUM($C21:M23)/(SUM($C24:M24)*1000)</f>
        <v>122.07301557060879</v>
      </c>
      <c r="N25" s="209">
        <f>SUM($C21:N23)/(SUM($C24:N24)*1000)</f>
        <v>115.33362993631064</v>
      </c>
      <c r="O25" s="249">
        <f t="shared" si="0"/>
        <v>1115.7709447085126</v>
      </c>
    </row>
    <row r="26" spans="1:18" x14ac:dyDescent="0.2">
      <c r="A26" s="211"/>
      <c r="B26" s="212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49"/>
      <c r="R26" s="286"/>
    </row>
    <row r="27" spans="1:18" x14ac:dyDescent="0.2">
      <c r="A27" s="3" t="s">
        <v>231</v>
      </c>
      <c r="B27" s="3" t="s">
        <v>199</v>
      </c>
      <c r="C27" s="221" t="s">
        <v>208</v>
      </c>
      <c r="D27" s="221" t="s">
        <v>209</v>
      </c>
      <c r="E27" s="221" t="s">
        <v>210</v>
      </c>
      <c r="F27" s="221" t="s">
        <v>211</v>
      </c>
      <c r="G27" s="221" t="s">
        <v>212</v>
      </c>
      <c r="H27" s="221" t="s">
        <v>213</v>
      </c>
      <c r="I27" s="221" t="s">
        <v>214</v>
      </c>
      <c r="J27" s="221" t="s">
        <v>215</v>
      </c>
      <c r="K27" s="221" t="s">
        <v>216</v>
      </c>
      <c r="L27" s="221" t="s">
        <v>217</v>
      </c>
      <c r="M27" s="221" t="s">
        <v>218</v>
      </c>
      <c r="N27" s="221" t="s">
        <v>219</v>
      </c>
      <c r="O27" s="249"/>
    </row>
    <row r="28" spans="1:18" x14ac:dyDescent="0.2">
      <c r="A28" s="197" t="s">
        <v>206</v>
      </c>
      <c r="B28" s="197" t="s">
        <v>200</v>
      </c>
      <c r="C28" s="205">
        <f>EBIT!C25</f>
        <v>6420556.6193999993</v>
      </c>
      <c r="D28" s="205">
        <f>EBIT!D25</f>
        <v>6444782.307</v>
      </c>
      <c r="E28" s="205">
        <f>EBIT!E25</f>
        <v>5637400.4759999989</v>
      </c>
      <c r="F28" s="205">
        <f>EBIT!F25</f>
        <v>3221329.716</v>
      </c>
      <c r="G28" s="205">
        <f>EBIT!G25</f>
        <v>7889725.7500000009</v>
      </c>
      <c r="H28" s="205">
        <f>EBIT!H25</f>
        <v>3807938.4207999995</v>
      </c>
      <c r="I28" s="205">
        <f>EBIT!I25</f>
        <v>6500319.3207999999</v>
      </c>
      <c r="J28" s="205">
        <f>EBIT!J25</f>
        <v>5796847.7987999991</v>
      </c>
      <c r="K28" s="205">
        <f>EBIT!K25</f>
        <v>4841107.8938999996</v>
      </c>
      <c r="L28" s="205">
        <f>EBIT!L25</f>
        <v>6832872.7199999988</v>
      </c>
      <c r="M28" s="205">
        <f>EBIT!M25</f>
        <v>7960272.6699999999</v>
      </c>
      <c r="N28" s="205">
        <f>EBIT!N25</f>
        <v>7952624.504999999</v>
      </c>
      <c r="O28" s="249">
        <f t="shared" si="0"/>
        <v>73305778.197699994</v>
      </c>
    </row>
    <row r="29" spans="1:18" x14ac:dyDescent="0.2">
      <c r="A29" s="197" t="s">
        <v>207</v>
      </c>
      <c r="B29" s="197" t="s">
        <v>200</v>
      </c>
      <c r="C29" s="205">
        <f>EBIT!C26</f>
        <v>258062.94</v>
      </c>
      <c r="D29" s="205">
        <f>EBIT!D26</f>
        <v>270136.06</v>
      </c>
      <c r="E29" s="205">
        <f>EBIT!E26</f>
        <v>282209.18</v>
      </c>
      <c r="F29" s="205">
        <f>EBIT!F26</f>
        <v>273694.15999999997</v>
      </c>
      <c r="G29" s="205">
        <f>EBIT!G26</f>
        <v>254768.5</v>
      </c>
      <c r="H29" s="205">
        <f>EBIT!H26</f>
        <v>1009744.7999999999</v>
      </c>
      <c r="I29" s="205">
        <f>EBIT!I26</f>
        <v>1009744.7999999999</v>
      </c>
      <c r="J29" s="205">
        <f>EBIT!J26</f>
        <v>1563412.8</v>
      </c>
      <c r="K29" s="205">
        <f>EBIT!K26</f>
        <v>1563412.8</v>
      </c>
      <c r="L29" s="205">
        <f>EBIT!L26</f>
        <v>257680.14</v>
      </c>
      <c r="M29" s="205">
        <f>EBIT!M26</f>
        <v>278061.62</v>
      </c>
      <c r="N29" s="205">
        <f>EBIT!N26</f>
        <v>288252.36</v>
      </c>
      <c r="O29" s="249">
        <f t="shared" si="0"/>
        <v>7309180.1599999992</v>
      </c>
      <c r="Q29" s="249">
        <f>SUM(O29:O30)</f>
        <v>7460267.6599999992</v>
      </c>
    </row>
    <row r="30" spans="1:18" x14ac:dyDescent="0.2">
      <c r="A30" s="197" t="s">
        <v>183</v>
      </c>
      <c r="B30" s="197" t="s">
        <v>200</v>
      </c>
      <c r="C30" s="205">
        <f>EBIT!C27</f>
        <v>8293.5</v>
      </c>
      <c r="D30" s="205">
        <f>EBIT!D27</f>
        <v>17184</v>
      </c>
      <c r="E30" s="205">
        <f>EBIT!E27</f>
        <v>9069.5</v>
      </c>
      <c r="F30" s="205">
        <f>EBIT!F27</f>
        <v>9118</v>
      </c>
      <c r="G30" s="205">
        <f>EBIT!G27</f>
        <v>8487.5</v>
      </c>
      <c r="H30" s="205">
        <f>EBIT!H27</f>
        <v>14356</v>
      </c>
      <c r="I30" s="205">
        <f>EBIT!I27</f>
        <v>14356</v>
      </c>
      <c r="J30" s="205">
        <f>EBIT!J27</f>
        <v>28416</v>
      </c>
      <c r="K30" s="205">
        <f>EBIT!K27</f>
        <v>14356</v>
      </c>
      <c r="L30" s="205">
        <f>EBIT!L27</f>
        <v>8584.5</v>
      </c>
      <c r="M30" s="205">
        <f>EBIT!M27</f>
        <v>9263.5</v>
      </c>
      <c r="N30" s="205">
        <f>EBIT!N27</f>
        <v>9603</v>
      </c>
      <c r="O30" s="249">
        <f t="shared" si="0"/>
        <v>151087.5</v>
      </c>
    </row>
    <row r="31" spans="1:18" ht="15" thickBot="1" x14ac:dyDescent="0.25">
      <c r="A31" s="197" t="s">
        <v>30</v>
      </c>
      <c r="B31" s="197" t="s">
        <v>268</v>
      </c>
      <c r="C31" s="201">
        <f>'Water Production Forecast'!B4</f>
        <v>234.24199100000001</v>
      </c>
      <c r="D31" s="201">
        <f>'Water Production Forecast'!C4</f>
        <v>203.740703</v>
      </c>
      <c r="E31" s="201">
        <f>'Water Production Forecast'!D4</f>
        <v>192.23546099999999</v>
      </c>
      <c r="F31" s="201">
        <f>'Water Production Forecast'!E4</f>
        <v>176.36956599999999</v>
      </c>
      <c r="G31" s="201">
        <f>'Water Production Forecast'!F4</f>
        <v>206.09105</v>
      </c>
      <c r="H31" s="201">
        <f>'Water Production Forecast'!G4</f>
        <v>141.32156660000001</v>
      </c>
      <c r="I31" s="201">
        <f>'Water Production Forecast'!H4</f>
        <v>214.20249699999999</v>
      </c>
      <c r="J31" s="201">
        <f>'Water Production Forecast'!I4</f>
        <v>211.43019899999999</v>
      </c>
      <c r="K31" s="201">
        <f>'Water Production Forecast'!J4</f>
        <v>141.81421700000001</v>
      </c>
      <c r="L31" s="201">
        <f>'Water Production Forecast'!K4</f>
        <v>118.441136</v>
      </c>
      <c r="M31" s="201">
        <f>'Water Production Forecast'!L4</f>
        <v>116.407369</v>
      </c>
      <c r="N31" s="201">
        <f>'Water Production Forecast'!M4</f>
        <v>140.38033399999998</v>
      </c>
      <c r="O31" s="250">
        <f t="shared" si="0"/>
        <v>2096.6760896000001</v>
      </c>
    </row>
    <row r="32" spans="1:18" ht="15.75" thickTop="1" thickBot="1" x14ac:dyDescent="0.25">
      <c r="A32" s="207" t="s">
        <v>227</v>
      </c>
      <c r="B32" s="206" t="s">
        <v>223</v>
      </c>
      <c r="C32" s="209">
        <f>SUM($C$28:C30)/(SUM($C$31:C31)*1000)</f>
        <v>28.547029637397504</v>
      </c>
      <c r="D32" s="209">
        <f>SUM($C$28:D30)/(SUM($C$31:D31)*1000)</f>
        <v>30.638232081379904</v>
      </c>
      <c r="E32" s="209">
        <f>SUM($C$28:E30)/(SUM($C$31:E31)*1000)</f>
        <v>30.699995595017405</v>
      </c>
      <c r="F32" s="209">
        <f>SUM($C$28:F30)/(SUM($C$31:F31)*1000)</f>
        <v>28.331495587446465</v>
      </c>
      <c r="G32" s="209">
        <f>SUM($C$28:G30)/(SUM($C$31:G31)*1000)</f>
        <v>30.616636880600712</v>
      </c>
      <c r="H32" s="209">
        <f>SUM($C$28:H30)/(SUM($C$31:H31)*1000)</f>
        <v>31.054460091173542</v>
      </c>
      <c r="I32" s="209">
        <f>SUM($C$28:I30)/(SUM($C$31:I31)*1000)</f>
        <v>31.692141291811346</v>
      </c>
      <c r="J32" s="209">
        <f>SUM($C$28:J30)/(SUM($C$31:J31)*1000)</f>
        <v>32.127686031698332</v>
      </c>
      <c r="K32" s="209">
        <f>SUM($C$28:K30)/(SUM($C$31:K31)*1000)</f>
        <v>33.20974884520809</v>
      </c>
      <c r="L32" s="209">
        <f>SUM($C$28:L30)/(SUM($C$31:L31)*1000)</f>
        <v>34.930362445225938</v>
      </c>
      <c r="M32" s="209">
        <f>SUM($C$28:M30)/(SUM($C$31:M31)*1000)</f>
        <v>37.067792937300183</v>
      </c>
      <c r="N32" s="209">
        <f>SUM($C$28:N30)/(SUM($C$31:N31)*1000)</f>
        <v>38.5209934230272</v>
      </c>
      <c r="O32" s="249"/>
    </row>
    <row r="33" spans="1:15" x14ac:dyDescent="0.2">
      <c r="A33" s="211"/>
      <c r="B33" s="212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49">
        <f t="shared" si="0"/>
        <v>0</v>
      </c>
    </row>
    <row r="34" spans="1:15" x14ac:dyDescent="0.2">
      <c r="O34" s="249">
        <f t="shared" si="0"/>
        <v>0</v>
      </c>
    </row>
    <row r="35" spans="1:15" s="228" customFormat="1" ht="15" x14ac:dyDescent="0.25">
      <c r="A35" s="227" t="s">
        <v>224</v>
      </c>
      <c r="B35" s="227"/>
      <c r="O35" s="249"/>
    </row>
    <row r="36" spans="1:15" x14ac:dyDescent="0.2">
      <c r="A36" s="3" t="s">
        <v>228</v>
      </c>
      <c r="B36" s="3"/>
      <c r="C36" s="35" t="s">
        <v>4</v>
      </c>
      <c r="D36" s="35" t="s">
        <v>5</v>
      </c>
      <c r="E36" s="35" t="s">
        <v>6</v>
      </c>
      <c r="F36" s="35" t="s">
        <v>7</v>
      </c>
      <c r="G36" s="35" t="s">
        <v>8</v>
      </c>
      <c r="H36" s="35" t="s">
        <v>9</v>
      </c>
      <c r="I36" s="35" t="s">
        <v>10</v>
      </c>
      <c r="J36" s="35" t="s">
        <v>11</v>
      </c>
      <c r="K36" s="35" t="s">
        <v>12</v>
      </c>
      <c r="L36" s="35" t="s">
        <v>13</v>
      </c>
      <c r="M36" s="35" t="s">
        <v>14</v>
      </c>
      <c r="N36" s="35" t="s">
        <v>15</v>
      </c>
      <c r="O36" s="249"/>
    </row>
    <row r="37" spans="1:15" x14ac:dyDescent="0.2">
      <c r="A37" s="197" t="s">
        <v>203</v>
      </c>
      <c r="B37" s="197" t="s">
        <v>200</v>
      </c>
      <c r="C37" s="282">
        <f>'[1]Cost to Produce'!C32</f>
        <v>19933122.77999999</v>
      </c>
      <c r="D37" s="282">
        <f>'[1]Cost to Produce'!D32</f>
        <v>22503896.370000001</v>
      </c>
      <c r="E37" s="282">
        <f>'[1]Cost to Produce'!E32</f>
        <v>23089363.009999994</v>
      </c>
      <c r="F37" s="282">
        <f>'[1]Cost to Produce'!F32</f>
        <v>26762248.569999997</v>
      </c>
      <c r="G37" s="282">
        <f>'[1]Cost to Produce'!G32</f>
        <v>27680853.150000002</v>
      </c>
      <c r="H37" s="282">
        <f>'[1]Cost to Produce'!H32</f>
        <v>16659692.229999999</v>
      </c>
      <c r="I37" s="282">
        <f>'[1]Cost to Produce'!I32</f>
        <v>17060488.77</v>
      </c>
      <c r="J37" s="282">
        <f>'[1]Cost to Produce'!J32</f>
        <v>17650757.789999999</v>
      </c>
      <c r="K37" s="282">
        <f>'[1]Cost to Produce'!K32</f>
        <v>17735456.249999996</v>
      </c>
      <c r="L37" s="282">
        <f>'[1]Cost to Produce'!L32</f>
        <v>16787821.260000002</v>
      </c>
      <c r="M37" s="282">
        <f>'[1]Cost to Produce'!M32</f>
        <v>19532917.23</v>
      </c>
      <c r="N37" s="282">
        <f>'[1]Cost to Produce'!N32</f>
        <v>15873220.780000001</v>
      </c>
      <c r="O37" s="249">
        <f>SUM(C37:N37)</f>
        <v>241269838.18999997</v>
      </c>
    </row>
    <row r="38" spans="1:15" x14ac:dyDescent="0.2">
      <c r="A38" s="197" t="s">
        <v>204</v>
      </c>
      <c r="B38" s="197" t="s">
        <v>200</v>
      </c>
      <c r="C38" s="282">
        <f>'[1]Cost to Produce'!C33</f>
        <v>848167.17999999993</v>
      </c>
      <c r="D38" s="282">
        <f>'[1]Cost to Produce'!D33</f>
        <v>966368.24</v>
      </c>
      <c r="E38" s="282">
        <f>'[1]Cost to Produce'!E33</f>
        <v>92121.91</v>
      </c>
      <c r="F38" s="282">
        <f>'[1]Cost to Produce'!F33</f>
        <v>97869.549999999988</v>
      </c>
      <c r="G38" s="282">
        <f>'[1]Cost to Produce'!G33</f>
        <v>156550.43</v>
      </c>
      <c r="H38" s="282">
        <f>'[1]Cost to Produce'!H33</f>
        <v>693574.66999999993</v>
      </c>
      <c r="I38" s="282">
        <f>'[1]Cost to Produce'!I33</f>
        <v>536807.71</v>
      </c>
      <c r="J38" s="282">
        <f>'[1]Cost to Produce'!J33</f>
        <v>1006975.31</v>
      </c>
      <c r="K38" s="282">
        <f>'[1]Cost to Produce'!K33</f>
        <v>489816.01</v>
      </c>
      <c r="L38" s="282">
        <f>'[1]Cost to Produce'!L33</f>
        <v>346881.89</v>
      </c>
      <c r="M38" s="282">
        <f>'[1]Cost to Produce'!M33</f>
        <v>489605.13</v>
      </c>
      <c r="N38" s="282">
        <f>'[1]Cost to Produce'!N33</f>
        <v>131234.43</v>
      </c>
      <c r="O38" s="249">
        <f t="shared" ref="O38:O42" si="1">SUM(C38:N38)</f>
        <v>5855972.459999999</v>
      </c>
    </row>
    <row r="39" spans="1:15" x14ac:dyDescent="0.2">
      <c r="A39" s="197" t="s">
        <v>205</v>
      </c>
      <c r="B39" s="197" t="s">
        <v>200</v>
      </c>
      <c r="C39" s="282">
        <f>'[1]Cost to Produce'!C34</f>
        <v>261989.36000000004</v>
      </c>
      <c r="D39" s="282">
        <f>'[1]Cost to Produce'!D34</f>
        <v>268118.99</v>
      </c>
      <c r="E39" s="282">
        <f>'[1]Cost to Produce'!E34</f>
        <v>390335.70999999996</v>
      </c>
      <c r="F39" s="282">
        <f>'[1]Cost to Produce'!F34</f>
        <v>233211.01</v>
      </c>
      <c r="G39" s="282">
        <f>'[1]Cost to Produce'!G34</f>
        <v>275312.98</v>
      </c>
      <c r="H39" s="282">
        <f>'[1]Cost to Produce'!H34</f>
        <v>332360.16000000003</v>
      </c>
      <c r="I39" s="282">
        <f>'[1]Cost to Produce'!I34</f>
        <v>378375.58</v>
      </c>
      <c r="J39" s="282">
        <f>'[1]Cost to Produce'!J34</f>
        <v>370593.88</v>
      </c>
      <c r="K39" s="282">
        <f>'[1]Cost to Produce'!K34</f>
        <v>323263.69</v>
      </c>
      <c r="L39" s="282">
        <f>'[1]Cost to Produce'!L34</f>
        <v>308120.95</v>
      </c>
      <c r="M39" s="282">
        <f>'[1]Cost to Produce'!M34</f>
        <v>315354.28000000003</v>
      </c>
      <c r="N39" s="282">
        <f>'[1]Cost to Produce'!N34</f>
        <v>465785.57</v>
      </c>
      <c r="O39" s="249">
        <f t="shared" si="1"/>
        <v>3922822.1599999997</v>
      </c>
    </row>
    <row r="40" spans="1:15" x14ac:dyDescent="0.2">
      <c r="A40" s="197" t="s">
        <v>17</v>
      </c>
      <c r="B40" s="197" t="s">
        <v>268</v>
      </c>
      <c r="C40" s="234">
        <v>181.933291</v>
      </c>
      <c r="D40" s="234">
        <v>187.44394299999999</v>
      </c>
      <c r="E40" s="234">
        <v>184.77365699999999</v>
      </c>
      <c r="F40" s="234">
        <v>191.54109299999999</v>
      </c>
      <c r="G40" s="234">
        <v>98.096062000000003</v>
      </c>
      <c r="H40" s="234">
        <v>185.30685299999999</v>
      </c>
      <c r="I40" s="234">
        <v>186.90143900000001</v>
      </c>
      <c r="J40" s="234">
        <v>158.58676500000001</v>
      </c>
      <c r="K40" s="234">
        <v>191.40367599999999</v>
      </c>
      <c r="L40" s="234">
        <v>171.057864</v>
      </c>
      <c r="M40" s="234">
        <v>169.28699900000001</v>
      </c>
      <c r="N40" s="234">
        <v>142.50871699999999</v>
      </c>
      <c r="O40" s="250">
        <f>SUM(C40:N40)</f>
        <v>2048.8403589999998</v>
      </c>
    </row>
    <row r="41" spans="1:15" x14ac:dyDescent="0.2">
      <c r="A41" s="197" t="s">
        <v>28</v>
      </c>
      <c r="B41" s="197" t="s">
        <v>268</v>
      </c>
      <c r="C41" s="234">
        <v>214.968999</v>
      </c>
      <c r="D41" s="234">
        <v>228.199051</v>
      </c>
      <c r="E41" s="234">
        <v>216.53646700000002</v>
      </c>
      <c r="F41" s="234">
        <v>296.76027599999998</v>
      </c>
      <c r="G41" s="234">
        <v>232.052864</v>
      </c>
      <c r="H41" s="234">
        <v>250.21016</v>
      </c>
      <c r="I41" s="234">
        <v>268.160549</v>
      </c>
      <c r="J41" s="234">
        <v>306.884524</v>
      </c>
      <c r="K41" s="234">
        <v>367.65100600000005</v>
      </c>
      <c r="L41" s="234">
        <v>291.99016600000004</v>
      </c>
      <c r="M41" s="234">
        <v>301.18512999999996</v>
      </c>
      <c r="N41" s="234">
        <v>299.782893</v>
      </c>
      <c r="O41" s="250">
        <f t="shared" si="1"/>
        <v>3274.3820850000002</v>
      </c>
    </row>
    <row r="42" spans="1:15" ht="15" thickBot="1" x14ac:dyDescent="0.25">
      <c r="A42" s="197" t="s">
        <v>30</v>
      </c>
      <c r="B42" s="197" t="s">
        <v>268</v>
      </c>
      <c r="C42" s="234">
        <v>250.24199099999998</v>
      </c>
      <c r="D42" s="234">
        <v>206.740703</v>
      </c>
      <c r="E42" s="234">
        <v>201.23546099999996</v>
      </c>
      <c r="F42" s="234">
        <v>174.36956599999999</v>
      </c>
      <c r="G42" s="234">
        <v>204.09105</v>
      </c>
      <c r="H42" s="234">
        <v>146.35666599999999</v>
      </c>
      <c r="I42" s="234">
        <v>204.20249700000002</v>
      </c>
      <c r="J42" s="234">
        <v>217.43019900000002</v>
      </c>
      <c r="K42" s="234">
        <v>161.81421700000007</v>
      </c>
      <c r="L42" s="234">
        <v>113.44113599999997</v>
      </c>
      <c r="M42" s="234">
        <v>115.407369</v>
      </c>
      <c r="N42" s="234">
        <v>140.38033399999998</v>
      </c>
      <c r="O42" s="250">
        <f t="shared" si="1"/>
        <v>2135.7111889999996</v>
      </c>
    </row>
    <row r="43" spans="1:15" ht="15.75" thickTop="1" thickBot="1" x14ac:dyDescent="0.25">
      <c r="A43" s="207" t="s">
        <v>201</v>
      </c>
      <c r="B43" s="197" t="s">
        <v>223</v>
      </c>
      <c r="C43" s="239">
        <f>SUM($C$37:C39)/(SUM($C$40:C$42)*1000)</f>
        <v>32.51713711737181</v>
      </c>
      <c r="D43" s="239">
        <f>SUM($C$37:D39)/(SUM($C$40:D$42)*1000)</f>
        <v>35.274262321141215</v>
      </c>
      <c r="E43" s="239">
        <f>SUM($C$37:E39)/(SUM($C$40:E$42)*1000)</f>
        <v>36.512178207603895</v>
      </c>
      <c r="F43" s="239">
        <f>SUM($C$37:F39)/(SUM($C$40:F$42)*1000)</f>
        <v>37.65539791300889</v>
      </c>
      <c r="G43" s="239">
        <f>SUM($C$37:G39)/(SUM($C$40:G$42)*1000)</f>
        <v>40.260721514487528</v>
      </c>
      <c r="H43" s="239">
        <f>SUM($C$37:H39)/(SUM($C$40:H$42)*1000)</f>
        <v>38.688207095620903</v>
      </c>
      <c r="I43" s="239">
        <f>SUM($C$37:I39)/(SUM($C$40:I$42)*1000)</f>
        <v>36.941136420629164</v>
      </c>
      <c r="J43" s="239">
        <f>SUM($C$37:J39)/(SUM($C$40:J$42)*1000)</f>
        <v>35.699638303730488</v>
      </c>
      <c r="K43" s="239">
        <f>SUM($C$37:K39)/(SUM($C$40:K$42)*1000)</f>
        <v>34.4419628489632</v>
      </c>
      <c r="L43" s="239">
        <f>SUM($C$37:L39)/(SUM($C$40:L$42)*1000)</f>
        <v>34.058425845177709</v>
      </c>
      <c r="M43" s="239">
        <f>SUM($C$37:M39)/(SUM($C$40:M$42)*1000)</f>
        <v>34.114232796761726</v>
      </c>
      <c r="N43" s="239">
        <f>SUM($C$37:N39)/(SUM($C$40:N$42)*1000)</f>
        <v>33.657442894960795</v>
      </c>
      <c r="O43" s="249">
        <f>SUM(O40:O42)</f>
        <v>7458.9336329999996</v>
      </c>
    </row>
    <row r="44" spans="1:15" s="231" customFormat="1" x14ac:dyDescent="0.2">
      <c r="A44" s="233"/>
      <c r="B44" s="22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49"/>
    </row>
    <row r="45" spans="1:15" ht="15" x14ac:dyDescent="0.25">
      <c r="A45" s="176" t="s">
        <v>229</v>
      </c>
      <c r="B45" s="176" t="s">
        <v>199</v>
      </c>
      <c r="C45" s="35" t="s">
        <v>4</v>
      </c>
      <c r="D45" s="35" t="s">
        <v>5</v>
      </c>
      <c r="E45" s="35" t="s">
        <v>6</v>
      </c>
      <c r="F45" s="35" t="s">
        <v>7</v>
      </c>
      <c r="G45" s="35" t="s">
        <v>8</v>
      </c>
      <c r="H45" s="35" t="s">
        <v>9</v>
      </c>
      <c r="I45" s="35" t="s">
        <v>10</v>
      </c>
      <c r="J45" s="35" t="s">
        <v>11</v>
      </c>
      <c r="K45" s="35" t="s">
        <v>12</v>
      </c>
      <c r="L45" s="35" t="s">
        <v>13</v>
      </c>
      <c r="M45" s="35" t="s">
        <v>14</v>
      </c>
      <c r="N45" s="35" t="s">
        <v>15</v>
      </c>
      <c r="O45" s="249"/>
    </row>
    <row r="46" spans="1:15" x14ac:dyDescent="0.2">
      <c r="A46" s="3" t="s">
        <v>206</v>
      </c>
      <c r="B46" s="3" t="s">
        <v>200</v>
      </c>
      <c r="C46" s="236">
        <f>'[1]Cost to Produce'!C8</f>
        <v>3355241.0299999896</v>
      </c>
      <c r="D46" s="236">
        <f>'[1]Cost to Produce'!D8</f>
        <v>4635971.09</v>
      </c>
      <c r="E46" s="236">
        <f>'[1]Cost to Produce'!E8</f>
        <v>3629534.96999999</v>
      </c>
      <c r="F46" s="236">
        <f>'[1]Cost to Produce'!F8</f>
        <v>3445023.51</v>
      </c>
      <c r="G46" s="236">
        <f>'[1]Cost to Produce'!G8</f>
        <v>3537886.1</v>
      </c>
      <c r="H46" s="236">
        <f>'[1]Cost to Produce'!H8</f>
        <v>3402717.4</v>
      </c>
      <c r="I46" s="236">
        <f>'[1]Cost to Produce'!I8</f>
        <v>4274662.879999999</v>
      </c>
      <c r="J46" s="236">
        <f>'[1]Cost to Produce'!J8</f>
        <v>3598813.38</v>
      </c>
      <c r="K46" s="236">
        <f>'[1]Cost to Produce'!K8</f>
        <v>3590616.16</v>
      </c>
      <c r="L46" s="236">
        <f>'[1]Cost to Produce'!L8</f>
        <v>3598415.73</v>
      </c>
      <c r="M46" s="236">
        <f>'[1]Cost to Produce'!M8</f>
        <v>3821108.75</v>
      </c>
      <c r="N46" s="236">
        <f>'[1]Cost to Produce'!N8</f>
        <v>4356345.83</v>
      </c>
      <c r="O46" s="249"/>
    </row>
    <row r="47" spans="1:15" x14ac:dyDescent="0.2">
      <c r="A47" s="197" t="s">
        <v>207</v>
      </c>
      <c r="B47" s="197" t="s">
        <v>200</v>
      </c>
      <c r="C47" s="236">
        <f>'[1]Cost to Produce'!C9</f>
        <v>35500.949999999997</v>
      </c>
      <c r="D47" s="236">
        <f>'[1]Cost to Produce'!D9</f>
        <v>24210.95</v>
      </c>
      <c r="E47" s="236">
        <f>'[1]Cost to Produce'!E9</f>
        <v>41241.32</v>
      </c>
      <c r="F47" s="236">
        <f>'[1]Cost to Produce'!F9</f>
        <v>26123</v>
      </c>
      <c r="G47" s="236">
        <f>'[1]Cost to Produce'!G9</f>
        <v>32233</v>
      </c>
      <c r="H47" s="236">
        <f>'[1]Cost to Produce'!H9</f>
        <v>31527</v>
      </c>
      <c r="I47" s="236">
        <f>'[1]Cost to Produce'!I9</f>
        <v>32471</v>
      </c>
      <c r="J47" s="236">
        <f>'[1]Cost to Produce'!J9</f>
        <v>35288</v>
      </c>
      <c r="K47" s="236">
        <f>'[1]Cost to Produce'!K9</f>
        <v>27349</v>
      </c>
      <c r="L47" s="236">
        <f>'[1]Cost to Produce'!L9</f>
        <v>27343</v>
      </c>
      <c r="M47" s="236">
        <f>'[1]Cost to Produce'!M9</f>
        <v>28172</v>
      </c>
      <c r="N47" s="236">
        <f>'[1]Cost to Produce'!N9</f>
        <v>33589</v>
      </c>
      <c r="O47" s="249"/>
    </row>
    <row r="48" spans="1:15" x14ac:dyDescent="0.2">
      <c r="A48" s="197" t="s">
        <v>183</v>
      </c>
      <c r="B48" s="197" t="s">
        <v>200</v>
      </c>
      <c r="C48" s="236">
        <f>'[1]Cost to Produce'!C10</f>
        <v>19203.259999999998</v>
      </c>
      <c r="D48" s="236">
        <f>'[1]Cost to Produce'!D10</f>
        <v>31298.22</v>
      </c>
      <c r="E48" s="236">
        <f>'[1]Cost to Produce'!E10</f>
        <v>21242.74</v>
      </c>
      <c r="F48" s="236">
        <f>'[1]Cost to Produce'!F10</f>
        <v>25800</v>
      </c>
      <c r="G48" s="236">
        <f>'[1]Cost to Produce'!G10</f>
        <v>28652</v>
      </c>
      <c r="H48" s="236">
        <f>'[1]Cost to Produce'!H10</f>
        <v>31034</v>
      </c>
      <c r="I48" s="236">
        <f>'[1]Cost to Produce'!I10</f>
        <v>29518</v>
      </c>
      <c r="J48" s="236">
        <f>'[1]Cost to Produce'!J10</f>
        <v>28654</v>
      </c>
      <c r="K48" s="236">
        <f>'[1]Cost to Produce'!K10</f>
        <v>21938</v>
      </c>
      <c r="L48" s="236">
        <f>'[1]Cost to Produce'!L10</f>
        <v>30933</v>
      </c>
      <c r="M48" s="236">
        <f>'[1]Cost to Produce'!M10</f>
        <v>27132</v>
      </c>
      <c r="N48" s="236">
        <f>'[1]Cost to Produce'!N10</f>
        <v>29759</v>
      </c>
      <c r="O48" s="249"/>
    </row>
    <row r="49" spans="1:15" x14ac:dyDescent="0.2">
      <c r="A49" s="197" t="s">
        <v>17</v>
      </c>
      <c r="B49" s="197" t="s">
        <v>268</v>
      </c>
      <c r="C49" s="234">
        <v>181.933291</v>
      </c>
      <c r="D49" s="234">
        <v>187.44394299999999</v>
      </c>
      <c r="E49" s="234">
        <v>184.77365699999999</v>
      </c>
      <c r="F49" s="234">
        <v>191.54109299999999</v>
      </c>
      <c r="G49" s="234">
        <v>98.096062000000003</v>
      </c>
      <c r="H49" s="234">
        <v>185.30685299999999</v>
      </c>
      <c r="I49" s="234">
        <v>186.90143900000001</v>
      </c>
      <c r="J49" s="234">
        <v>158.58676500000001</v>
      </c>
      <c r="K49" s="234">
        <v>191.40367599999999</v>
      </c>
      <c r="L49" s="234">
        <v>171.057864</v>
      </c>
      <c r="M49" s="234">
        <v>169.28699900000001</v>
      </c>
      <c r="N49" s="234">
        <v>142.50871699999999</v>
      </c>
      <c r="O49" s="249"/>
    </row>
    <row r="50" spans="1:15" ht="15" thickBot="1" x14ac:dyDescent="0.25">
      <c r="A50" s="197" t="s">
        <v>201</v>
      </c>
      <c r="B50" s="197" t="s">
        <v>223</v>
      </c>
      <c r="C50" s="236">
        <f>SUM($C$46:C48)/(SUM($C$49:C49)*1000)</f>
        <v>18.742832723231448</v>
      </c>
      <c r="D50" s="236">
        <f>SUM($C$46:D48)/(SUM($C$49:D49)*1000)</f>
        <v>21.93266058189171</v>
      </c>
      <c r="E50" s="236">
        <f>SUM($C$46:E48)/(SUM($C$49:E49)*1000)</f>
        <v>21.282009505963206</v>
      </c>
      <c r="F50" s="236">
        <f>SUM($C$46:F48)/(SUM($C$49:F49)*1000)</f>
        <v>20.504969032897606</v>
      </c>
      <c r="G50" s="236">
        <f>SUM($C$46:G48)/(SUM($C$49:G49)*1000)</f>
        <v>22.386145702756234</v>
      </c>
      <c r="H50" s="236">
        <f>SUM($C$46:H48)/(SUM($C$49:H49)*1000)</f>
        <v>21.722428671760404</v>
      </c>
      <c r="I50" s="236">
        <f>SUM($C$46:I48)/(SUM($C$49:I49)*1000)</f>
        <v>21.949977632251699</v>
      </c>
      <c r="J50" s="236">
        <f>SUM($C$46:J48)/(SUM($C$49:J49)*1000)</f>
        <v>22.0822209539411</v>
      </c>
      <c r="K50" s="236">
        <f>SUM($C$46:K48)/(SUM($C$49:K49)*1000)</f>
        <v>21.707559358647671</v>
      </c>
      <c r="L50" s="236">
        <f>SUM($C$46:L48)/(SUM($C$49:L49)*1000)</f>
        <v>21.675000030497195</v>
      </c>
      <c r="M50" s="236">
        <f>SUM($C$46:M48)/(SUM($C$49:M49)*1000)</f>
        <v>21.78364694006374</v>
      </c>
      <c r="N50" s="236">
        <f>SUM($C$46:N48)/(SUM($C$49:N49)*1000)</f>
        <v>22.425636564688535</v>
      </c>
      <c r="O50" s="249"/>
    </row>
    <row r="51" spans="1:15" s="231" customFormat="1" ht="15.75" thickTop="1" thickBot="1" x14ac:dyDescent="0.25">
      <c r="A51" s="232"/>
      <c r="B51" s="230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49"/>
    </row>
    <row r="52" spans="1:15" x14ac:dyDescent="0.2">
      <c r="A52" s="211" t="s">
        <v>230</v>
      </c>
      <c r="B52" s="275" t="s">
        <v>199</v>
      </c>
      <c r="C52" s="35" t="s">
        <v>4</v>
      </c>
      <c r="D52" s="35" t="s">
        <v>5</v>
      </c>
      <c r="E52" s="35" t="s">
        <v>6</v>
      </c>
      <c r="F52" s="35" t="s">
        <v>7</v>
      </c>
      <c r="G52" s="35" t="s">
        <v>8</v>
      </c>
      <c r="H52" s="35" t="s">
        <v>9</v>
      </c>
      <c r="I52" s="35" t="s">
        <v>10</v>
      </c>
      <c r="J52" s="35" t="s">
        <v>11</v>
      </c>
      <c r="K52" s="35" t="s">
        <v>12</v>
      </c>
      <c r="L52" s="35" t="s">
        <v>13</v>
      </c>
      <c r="M52" s="35" t="s">
        <v>14</v>
      </c>
      <c r="N52" s="35" t="s">
        <v>15</v>
      </c>
      <c r="O52" s="249"/>
    </row>
    <row r="53" spans="1:15" x14ac:dyDescent="0.2">
      <c r="A53" s="197" t="s">
        <v>206</v>
      </c>
      <c r="B53" s="197" t="s">
        <v>200</v>
      </c>
      <c r="C53" s="240">
        <f>'[1]Cost to Produce'!C16</f>
        <v>11222748</v>
      </c>
      <c r="D53" s="240">
        <f>'[1]Cost to Produce'!D16</f>
        <v>13248774.439999999</v>
      </c>
      <c r="E53" s="240">
        <f>'[1]Cost to Produce'!E16</f>
        <v>13866853.98</v>
      </c>
      <c r="F53" s="240">
        <f>'[1]Cost to Produce'!F16</f>
        <v>18256202.41</v>
      </c>
      <c r="G53" s="240">
        <f>'[1]Cost to Produce'!G16</f>
        <v>19894168.009999998</v>
      </c>
      <c r="H53" s="240">
        <f>'[1]Cost to Produce'!H16</f>
        <v>10085832.57</v>
      </c>
      <c r="I53" s="240">
        <f>'[1]Cost to Produce'!I16</f>
        <v>9432376.2100000009</v>
      </c>
      <c r="J53" s="240">
        <f>'[1]Cost to Produce'!J16</f>
        <v>11311550.23</v>
      </c>
      <c r="K53" s="240">
        <f>'[1]Cost to Produce'!K16</f>
        <v>9967921.0499999989</v>
      </c>
      <c r="L53" s="240">
        <f>'[1]Cost to Produce'!L16</f>
        <v>10941357.210000001</v>
      </c>
      <c r="M53" s="240">
        <f>'[1]Cost to Produce'!M16</f>
        <v>12839656.24</v>
      </c>
      <c r="N53" s="240">
        <f>'[1]Cost to Produce'!N16</f>
        <v>6549780.8499999996</v>
      </c>
      <c r="O53" s="249"/>
    </row>
    <row r="54" spans="1:15" x14ac:dyDescent="0.2">
      <c r="A54" s="197" t="s">
        <v>207</v>
      </c>
      <c r="B54" s="197" t="s">
        <v>200</v>
      </c>
      <c r="C54" s="240">
        <f>'[1]Cost to Produce'!C17</f>
        <v>686673.01</v>
      </c>
      <c r="D54" s="240">
        <f>'[1]Cost to Produce'!D17</f>
        <v>867081.49</v>
      </c>
      <c r="E54" s="240">
        <f>'[1]Cost to Produce'!E17</f>
        <v>6727.15</v>
      </c>
      <c r="F54" s="240">
        <f>'[1]Cost to Produce'!F17</f>
        <v>401.530000000006</v>
      </c>
      <c r="G54" s="240">
        <f>'[1]Cost to Produce'!G17</f>
        <v>144797.4</v>
      </c>
      <c r="H54" s="240">
        <f>'[1]Cost to Produce'!H17</f>
        <v>652415.07999999996</v>
      </c>
      <c r="I54" s="240">
        <f>'[1]Cost to Produce'!I17</f>
        <v>27790.66</v>
      </c>
      <c r="J54" s="240">
        <f>'[1]Cost to Produce'!J17</f>
        <v>507467.89</v>
      </c>
      <c r="K54" s="240">
        <f>'[1]Cost to Produce'!K17</f>
        <v>241353.12</v>
      </c>
      <c r="L54" s="240">
        <f>'[1]Cost to Produce'!L17</f>
        <v>95261.1</v>
      </c>
      <c r="M54" s="240">
        <f>'[1]Cost to Produce'!M17</f>
        <v>197723.18</v>
      </c>
      <c r="N54" s="240">
        <f>'[1]Cost to Produce'!N17</f>
        <v>175247.34</v>
      </c>
      <c r="O54" s="249"/>
    </row>
    <row r="55" spans="1:15" x14ac:dyDescent="0.2">
      <c r="A55" s="197" t="s">
        <v>183</v>
      </c>
      <c r="B55" s="197" t="s">
        <v>200</v>
      </c>
      <c r="C55" s="240">
        <f>'[1]Cost to Produce'!C18</f>
        <v>241931.03000000003</v>
      </c>
      <c r="D55" s="240">
        <f>'[1]Cost to Produce'!D18</f>
        <v>228177.66</v>
      </c>
      <c r="E55" s="240">
        <f>'[1]Cost to Produce'!E18</f>
        <v>362088.43</v>
      </c>
      <c r="F55" s="240">
        <f>'[1]Cost to Produce'!F18</f>
        <v>211688.28</v>
      </c>
      <c r="G55" s="240">
        <f>'[1]Cost to Produce'!G18</f>
        <v>237346.23</v>
      </c>
      <c r="H55" s="240">
        <f>'[1]Cost to Produce'!H18</f>
        <v>293131.57</v>
      </c>
      <c r="I55" s="240">
        <f>'[1]Cost to Produce'!I18</f>
        <v>335872.34</v>
      </c>
      <c r="J55" s="240">
        <f>'[1]Cost to Produce'!J18</f>
        <v>333612.56</v>
      </c>
      <c r="K55" s="240">
        <f>'[1]Cost to Produce'!K18</f>
        <v>288580.33</v>
      </c>
      <c r="L55" s="240">
        <f>'[1]Cost to Produce'!L18</f>
        <v>270114.8</v>
      </c>
      <c r="M55" s="240">
        <f>'[1]Cost to Produce'!M18</f>
        <v>279543.5</v>
      </c>
      <c r="N55" s="240">
        <f>'[1]Cost to Produce'!N18</f>
        <v>423607.52</v>
      </c>
      <c r="O55" s="249"/>
    </row>
    <row r="56" spans="1:15" x14ac:dyDescent="0.2">
      <c r="A56" s="197" t="s">
        <v>28</v>
      </c>
      <c r="B56" s="197" t="s">
        <v>268</v>
      </c>
      <c r="C56" s="237">
        <v>214.968999</v>
      </c>
      <c r="D56" s="237">
        <v>228.199051</v>
      </c>
      <c r="E56" s="237">
        <v>216.53646700000002</v>
      </c>
      <c r="F56" s="237">
        <v>296.76027599999998</v>
      </c>
      <c r="G56" s="237">
        <v>232.052864</v>
      </c>
      <c r="H56" s="237">
        <v>250.21016</v>
      </c>
      <c r="I56" s="237">
        <v>268.160549</v>
      </c>
      <c r="J56" s="237">
        <v>306.884524</v>
      </c>
      <c r="K56" s="237">
        <v>367.65100600000005</v>
      </c>
      <c r="L56" s="237">
        <v>291.99016600000004</v>
      </c>
      <c r="M56" s="237">
        <v>301.18512999999996</v>
      </c>
      <c r="N56" s="237">
        <v>299.782893</v>
      </c>
      <c r="O56" s="249"/>
    </row>
    <row r="57" spans="1:15" x14ac:dyDescent="0.2">
      <c r="A57" s="197" t="s">
        <v>201</v>
      </c>
      <c r="B57" s="197" t="s">
        <v>223</v>
      </c>
      <c r="C57" s="240">
        <f>SUM($C$53:C55)/(SUM($C$56:C56)*1000)</f>
        <v>56.526066998153524</v>
      </c>
      <c r="D57" s="240">
        <f>SUM($C$53:D55)/(SUM($C$56:D56)*1000)</f>
        <v>59.786317244665987</v>
      </c>
      <c r="E57" s="240">
        <f>SUM($C$53:E55)/(SUM($C$56:E56)*1000)</f>
        <v>61.741361686022834</v>
      </c>
      <c r="F57" s="240">
        <f>SUM($C$53:F55)/(SUM($C$56:F56)*1000)</f>
        <v>61.8939116664381</v>
      </c>
      <c r="G57" s="240">
        <f>SUM($C$53:G55)/(SUM($C$56:G56)*1000)</f>
        <v>66.869565278995296</v>
      </c>
      <c r="H57" s="240">
        <f>SUM($C$53:H55)/(SUM($C$56:H56)*1000)</f>
        <v>62.907686360525837</v>
      </c>
      <c r="I57" s="240">
        <f>SUM($C$53:I55)/(SUM($C$56:I56)*1000)</f>
        <v>58.763700941412374</v>
      </c>
      <c r="J57" s="240">
        <f>SUM($C$53:J55)/(SUM($C$56:J56)*1000)</f>
        <v>55.843292318827487</v>
      </c>
      <c r="K57" s="240">
        <f>SUM($C$53:K55)/(SUM($C$56:K56)*1000)</f>
        <v>51.630271648202196</v>
      </c>
      <c r="L57" s="240">
        <f>SUM($C$53:L55)/(SUM($C$56:L56)*1000)</f>
        <v>50.220539226744002</v>
      </c>
      <c r="M57" s="240">
        <f>SUM($C$53:M55)/(SUM($C$56:M56)*1000)</f>
        <v>49.612471853989547</v>
      </c>
      <c r="N57" s="240">
        <f>SUM($C$53:N55)/(SUM($C$56:N56)*1000)</f>
        <v>47.253451302705884</v>
      </c>
      <c r="O57" s="249"/>
    </row>
    <row r="58" spans="1:15" s="231" customFormat="1" ht="15" thickBot="1" x14ac:dyDescent="0.25">
      <c r="A58" s="230"/>
      <c r="B58" s="230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49"/>
    </row>
    <row r="59" spans="1:15" ht="15.75" thickTop="1" thickBot="1" x14ac:dyDescent="0.25">
      <c r="A59" s="207" t="s">
        <v>231</v>
      </c>
      <c r="B59" s="276" t="s">
        <v>199</v>
      </c>
      <c r="C59" s="35" t="s">
        <v>4</v>
      </c>
      <c r="D59" s="35" t="s">
        <v>5</v>
      </c>
      <c r="E59" s="35" t="s">
        <v>6</v>
      </c>
      <c r="F59" s="35" t="s">
        <v>7</v>
      </c>
      <c r="G59" s="35" t="s">
        <v>8</v>
      </c>
      <c r="H59" s="35" t="s">
        <v>9</v>
      </c>
      <c r="I59" s="35" t="s">
        <v>10</v>
      </c>
      <c r="J59" s="35" t="s">
        <v>11</v>
      </c>
      <c r="K59" s="35" t="s">
        <v>12</v>
      </c>
      <c r="L59" s="35" t="s">
        <v>13</v>
      </c>
      <c r="M59" s="35" t="s">
        <v>14</v>
      </c>
      <c r="N59" s="35" t="s">
        <v>15</v>
      </c>
      <c r="O59" s="249"/>
    </row>
    <row r="60" spans="1:15" x14ac:dyDescent="0.2">
      <c r="A60" s="197" t="s">
        <v>206</v>
      </c>
      <c r="B60" s="197" t="s">
        <v>200</v>
      </c>
      <c r="C60" s="240">
        <f>'[1]Cost to Produce'!C24</f>
        <v>5155467.82</v>
      </c>
      <c r="D60" s="240">
        <f>'[1]Cost to Produce'!D24</f>
        <v>4107219.28</v>
      </c>
      <c r="E60" s="240">
        <f>'[1]Cost to Produce'!E24</f>
        <v>5551987.3199999994</v>
      </c>
      <c r="F60" s="240">
        <f>'[1]Cost to Produce'!F24</f>
        <v>4670026.4399999995</v>
      </c>
      <c r="G60" s="240">
        <f>'[1]Cost to Produce'!G24</f>
        <v>3971268.39</v>
      </c>
      <c r="H60" s="240">
        <f>'[1]Cost to Produce'!H24</f>
        <v>2944600.0500000003</v>
      </c>
      <c r="I60" s="240">
        <f>'[1]Cost to Produce'!I24</f>
        <v>3143819.16</v>
      </c>
      <c r="J60" s="240">
        <f>'[1]Cost to Produce'!J24</f>
        <v>2699686.7399999998</v>
      </c>
      <c r="K60" s="240">
        <f>'[1]Cost to Produce'!K24</f>
        <v>3795500.0700000003</v>
      </c>
      <c r="L60" s="240">
        <f>'[1]Cost to Produce'!L24</f>
        <v>2066688.56</v>
      </c>
      <c r="M60" s="240">
        <f>'[1]Cost to Produce'!M24</f>
        <v>2668702.2799999993</v>
      </c>
      <c r="N60" s="240">
        <f>'[1]Cost to Produce'!N24</f>
        <v>4761502.4300000006</v>
      </c>
      <c r="O60" s="249"/>
    </row>
    <row r="61" spans="1:15" x14ac:dyDescent="0.2">
      <c r="A61" s="197" t="s">
        <v>207</v>
      </c>
      <c r="B61" s="197" t="s">
        <v>200</v>
      </c>
      <c r="C61" s="240">
        <f>'[1]Cost to Produce'!C25</f>
        <v>125993.22</v>
      </c>
      <c r="D61" s="240">
        <f>'[1]Cost to Produce'!D25</f>
        <v>75075.8</v>
      </c>
      <c r="E61" s="240">
        <f>'[1]Cost to Produce'!E25</f>
        <v>44153.440000000002</v>
      </c>
      <c r="F61" s="240">
        <f>'[1]Cost to Produce'!F25</f>
        <v>71345.01999999999</v>
      </c>
      <c r="G61" s="240">
        <f>'[1]Cost to Produce'!G25</f>
        <v>-20479.969999999998</v>
      </c>
      <c r="H61" s="240">
        <f>'[1]Cost to Produce'!H25</f>
        <v>9632.59</v>
      </c>
      <c r="I61" s="240">
        <f>'[1]Cost to Produce'!I25</f>
        <v>476546.05</v>
      </c>
      <c r="J61" s="240">
        <f>'[1]Cost to Produce'!J25</f>
        <v>464219.42</v>
      </c>
      <c r="K61" s="240">
        <f>'[1]Cost to Produce'!K25</f>
        <v>221113.88999999998</v>
      </c>
      <c r="L61" s="240">
        <f>'[1]Cost to Produce'!L25</f>
        <v>224277.79</v>
      </c>
      <c r="M61" s="240">
        <f>'[1]Cost to Produce'!M25</f>
        <v>263709.95</v>
      </c>
      <c r="N61" s="240">
        <f>'[1]Cost to Produce'!N25</f>
        <v>-77601.91</v>
      </c>
      <c r="O61" s="249"/>
    </row>
    <row r="62" spans="1:15" x14ac:dyDescent="0.2">
      <c r="A62" s="197" t="s">
        <v>183</v>
      </c>
      <c r="B62" s="197" t="s">
        <v>200</v>
      </c>
      <c r="C62" s="240">
        <f>'[1]Cost to Produce'!C26</f>
        <v>855.07000000000016</v>
      </c>
      <c r="D62" s="240">
        <f>'[1]Cost to Produce'!D26</f>
        <v>8643.11</v>
      </c>
      <c r="E62" s="240">
        <f>'[1]Cost to Produce'!E26</f>
        <v>7004.54</v>
      </c>
      <c r="F62" s="240">
        <f>'[1]Cost to Produce'!F26</f>
        <v>-4277.2699999999986</v>
      </c>
      <c r="G62" s="240">
        <f>'[1]Cost to Produce'!G26</f>
        <v>9314.75</v>
      </c>
      <c r="H62" s="240">
        <f>'[1]Cost to Produce'!H26</f>
        <v>8194.59</v>
      </c>
      <c r="I62" s="240">
        <f>'[1]Cost to Produce'!I26</f>
        <v>12985.24</v>
      </c>
      <c r="J62" s="240">
        <f>'[1]Cost to Produce'!J26</f>
        <v>8327.32</v>
      </c>
      <c r="K62" s="240">
        <f>'[1]Cost to Produce'!K26</f>
        <v>12745.36</v>
      </c>
      <c r="L62" s="240">
        <f>'[1]Cost to Produce'!L26</f>
        <v>7073.15</v>
      </c>
      <c r="M62" s="240">
        <f>'[1]Cost to Produce'!M26</f>
        <v>8678.7800000000007</v>
      </c>
      <c r="N62" s="240">
        <f>'[1]Cost to Produce'!N26</f>
        <v>12419.05</v>
      </c>
      <c r="O62" s="249"/>
    </row>
    <row r="63" spans="1:15" ht="15" thickBot="1" x14ac:dyDescent="0.25">
      <c r="A63" s="197" t="s">
        <v>30</v>
      </c>
      <c r="B63" s="197" t="s">
        <v>268</v>
      </c>
      <c r="C63" s="237">
        <v>250.24199099999998</v>
      </c>
      <c r="D63" s="237">
        <v>206.740703</v>
      </c>
      <c r="E63" s="237">
        <v>201.23546099999996</v>
      </c>
      <c r="F63" s="237">
        <v>174.36956599999999</v>
      </c>
      <c r="G63" s="237">
        <v>204.09105</v>
      </c>
      <c r="H63" s="237">
        <v>146.35666599999999</v>
      </c>
      <c r="I63" s="237">
        <v>204.20249700000002</v>
      </c>
      <c r="J63" s="237">
        <v>217.43019900000002</v>
      </c>
      <c r="K63" s="237">
        <v>161.81421700000007</v>
      </c>
      <c r="L63" s="237">
        <v>113.44113599999997</v>
      </c>
      <c r="M63" s="237">
        <v>115.407369</v>
      </c>
      <c r="N63" s="237">
        <v>140.38033399999998</v>
      </c>
      <c r="O63" s="249"/>
    </row>
    <row r="64" spans="1:15" ht="15.75" thickTop="1" thickBot="1" x14ac:dyDescent="0.25">
      <c r="A64" s="207" t="s">
        <v>201</v>
      </c>
      <c r="B64" s="197" t="s">
        <v>223</v>
      </c>
      <c r="C64" s="239">
        <f>SUM($C$60:C62)/(SUM($C$63:C63)*1000)</f>
        <v>21.108831850686485</v>
      </c>
      <c r="D64" s="239">
        <f>SUM($C$60:D62)/(SUM($C$63:D63)*1000)</f>
        <v>20.730006681609702</v>
      </c>
      <c r="E64" s="239">
        <f>SUM($C$60:E62)/(SUM($C$63:E63)*1000)</f>
        <v>22.90486745993811</v>
      </c>
      <c r="F64" s="239">
        <f>SUM($C$60:F62)/(SUM($C$63:F63)*1000)</f>
        <v>23.797484985969426</v>
      </c>
      <c r="G64" s="239">
        <f>SUM($C$60:G62)/(SUM($C$63:G63)*1000)</f>
        <v>22.932462422344717</v>
      </c>
      <c r="H64" s="239">
        <f>SUM($C$60:H62)/(SUM($C$63:H63)*1000)</f>
        <v>22.599512536833679</v>
      </c>
      <c r="I64" s="239">
        <f>SUM($C$60:I62)/(SUM($C$63:I63)*1000)</f>
        <v>21.891972455245739</v>
      </c>
      <c r="J64" s="239">
        <f>SUM($C$60:J62)/(SUM($C$63:J63)*1000)</f>
        <v>20.902520234693291</v>
      </c>
      <c r="K64" s="239">
        <f>SUM($C$60:K62)/(SUM($C$63:K63)*1000)</f>
        <v>21.268804321764097</v>
      </c>
      <c r="L64" s="239">
        <f>SUM($C$60:L62)/(SUM($C$63:L63)*1000)</f>
        <v>21.20778171926089</v>
      </c>
      <c r="M64" s="239">
        <f>SUM($C$60:M62)/(SUM($C$63:M63)*1000)</f>
        <v>21.455137549105864</v>
      </c>
      <c r="N64" s="239">
        <f>SUM($C$60:N62)/(SUM($C$63:N63)*1000)</f>
        <v>22.243839787271916</v>
      </c>
      <c r="O64" s="249"/>
    </row>
    <row r="65" spans="1:14" x14ac:dyDescent="0.2">
      <c r="A65" s="211"/>
      <c r="B65" s="229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</row>
    <row r="66" spans="1:14" s="226" customFormat="1" ht="15" x14ac:dyDescent="0.25">
      <c r="A66" s="225" t="s">
        <v>225</v>
      </c>
    </row>
    <row r="90" spans="1:1" s="226" customFormat="1" ht="15" x14ac:dyDescent="0.25">
      <c r="A90" s="225" t="s">
        <v>226</v>
      </c>
    </row>
    <row r="110" spans="1:1" s="226" customFormat="1" ht="15" x14ac:dyDescent="0.25">
      <c r="A110" s="225" t="s">
        <v>232</v>
      </c>
    </row>
    <row r="130" spans="1:1" s="226" customFormat="1" ht="15" x14ac:dyDescent="0.25">
      <c r="A130" s="225" t="s">
        <v>233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1BDD-618B-42F9-8740-6FED0C724BF9}">
  <sheetPr>
    <tabColor theme="1"/>
  </sheetPr>
  <dimension ref="A1:G27"/>
  <sheetViews>
    <sheetView showGridLines="0" topLeftCell="A19" zoomScale="80" zoomScaleNormal="80" workbookViewId="0">
      <selection activeCell="E22" sqref="E22:E23"/>
    </sheetView>
  </sheetViews>
  <sheetFormatPr defaultColWidth="8.7109375" defaultRowHeight="12.75" x14ac:dyDescent="0.2"/>
  <cols>
    <col min="1" max="1" width="23.28515625" style="4" bestFit="1" customWidth="1"/>
    <col min="2" max="2" width="66.7109375" style="4" customWidth="1"/>
    <col min="3" max="3" width="32.140625" style="4" customWidth="1"/>
    <col min="4" max="4" width="40.42578125" style="4" customWidth="1"/>
    <col min="5" max="5" width="28.42578125" style="4" customWidth="1"/>
    <col min="6" max="6" width="21.5703125" style="4" bestFit="1" customWidth="1"/>
    <col min="7" max="7" width="20.5703125" style="4" customWidth="1"/>
    <col min="8" max="16384" width="8.7109375" style="4"/>
  </cols>
  <sheetData>
    <row r="1" spans="1:7" s="277" customFormat="1" x14ac:dyDescent="0.2">
      <c r="A1" s="277" t="s">
        <v>278</v>
      </c>
    </row>
    <row r="2" spans="1:7" x14ac:dyDescent="0.2">
      <c r="A2" s="251" t="s">
        <v>257</v>
      </c>
      <c r="B2" s="252" t="s">
        <v>262</v>
      </c>
      <c r="C2" s="252" t="s">
        <v>263</v>
      </c>
      <c r="D2" s="252" t="s">
        <v>259</v>
      </c>
      <c r="E2" s="252" t="s">
        <v>258</v>
      </c>
      <c r="F2" s="253" t="s">
        <v>261</v>
      </c>
    </row>
    <row r="3" spans="1:7" x14ac:dyDescent="0.2">
      <c r="A3" s="251" t="s">
        <v>254</v>
      </c>
      <c r="B3" s="254">
        <f>SUM(EBIT!C12:N13)</f>
        <v>8809523.7400000002</v>
      </c>
      <c r="C3" s="254">
        <f>SUM(EBIT!C11:N11)</f>
        <v>65811073.318800002</v>
      </c>
      <c r="D3" s="255">
        <f>SUM('Water Production Forecast'!B2:M2)</f>
        <v>1328.8906149999998</v>
      </c>
      <c r="E3" s="254">
        <f>SUM(B3:C3)/(D3*1000)</f>
        <v>56.152550267502647</v>
      </c>
      <c r="F3" s="259">
        <v>230</v>
      </c>
    </row>
    <row r="4" spans="1:7" x14ac:dyDescent="0.2">
      <c r="A4" s="251" t="s">
        <v>255</v>
      </c>
      <c r="B4" s="254">
        <f>SUM(EBIT!C19:N20)</f>
        <v>21086188.800000001</v>
      </c>
      <c r="C4" s="254">
        <f>SUM(EBIT!C18:N18)</f>
        <v>217042677.14159998</v>
      </c>
      <c r="D4" s="255">
        <f>SUM('Water Production Forecast'!B3:M3)</f>
        <v>2064.6958399999999</v>
      </c>
      <c r="E4" s="254">
        <f t="shared" ref="E4:E6" si="0">SUM(B4:C4)/(D4*1000)</f>
        <v>115.33362993631063</v>
      </c>
      <c r="F4" s="259">
        <v>420</v>
      </c>
    </row>
    <row r="5" spans="1:7" x14ac:dyDescent="0.2">
      <c r="A5" s="251" t="s">
        <v>256</v>
      </c>
      <c r="B5" s="254">
        <f>SUM(EBIT!C26:N27)</f>
        <v>7460267.6599999992</v>
      </c>
      <c r="C5" s="254">
        <f>SUM(EBIT!C25:N25)</f>
        <v>73305778.197699994</v>
      </c>
      <c r="D5" s="255">
        <f>SUM('Water Production Forecast'!B4:M4)</f>
        <v>2096.6760896000001</v>
      </c>
      <c r="E5" s="254">
        <f t="shared" si="0"/>
        <v>38.5209934230272</v>
      </c>
      <c r="F5" s="259">
        <v>300</v>
      </c>
    </row>
    <row r="6" spans="1:7" x14ac:dyDescent="0.2">
      <c r="A6" s="251" t="s">
        <v>260</v>
      </c>
      <c r="B6" s="254">
        <f>SUM(B3:B5)</f>
        <v>37355980.199999996</v>
      </c>
      <c r="C6" s="254">
        <f>SUM(C3:C5)</f>
        <v>356159528.65810001</v>
      </c>
      <c r="D6" s="255">
        <f>SUM(D3:D5)</f>
        <v>5490.2625446000002</v>
      </c>
      <c r="E6" s="254">
        <f t="shared" si="0"/>
        <v>71.67517138959883</v>
      </c>
      <c r="F6" s="259">
        <v>950</v>
      </c>
    </row>
    <row r="8" spans="1:7" x14ac:dyDescent="0.2">
      <c r="A8" s="256" t="s">
        <v>264</v>
      </c>
      <c r="B8" s="3" t="s">
        <v>258</v>
      </c>
      <c r="C8" s="3" t="s">
        <v>261</v>
      </c>
    </row>
    <row r="9" spans="1:7" x14ac:dyDescent="0.2">
      <c r="A9" s="220" t="s">
        <v>256</v>
      </c>
      <c r="B9" s="260">
        <f>VLOOKUP(A9,$A$3:$E$6,5,0)</f>
        <v>38.5209934230272</v>
      </c>
      <c r="C9" s="259">
        <f>VLOOKUP(A9,$A$3:$F$6,6,0)</f>
        <v>300</v>
      </c>
    </row>
    <row r="10" spans="1:7" x14ac:dyDescent="0.2">
      <c r="A10" s="220" t="s">
        <v>254</v>
      </c>
      <c r="B10" s="260">
        <f t="shared" ref="B10:B12" si="1">VLOOKUP(A10,$A$3:$E$6,5,0)</f>
        <v>56.152550267502647</v>
      </c>
      <c r="C10" s="259">
        <f t="shared" ref="C10:C12" si="2">VLOOKUP(A10,$A$3:$F$6,6,0)</f>
        <v>230</v>
      </c>
    </row>
    <row r="11" spans="1:7" x14ac:dyDescent="0.2">
      <c r="A11" s="220" t="s">
        <v>255</v>
      </c>
      <c r="B11" s="260">
        <f t="shared" si="1"/>
        <v>115.33362993631063</v>
      </c>
      <c r="C11" s="259">
        <f t="shared" si="2"/>
        <v>420</v>
      </c>
    </row>
    <row r="12" spans="1:7" x14ac:dyDescent="0.2">
      <c r="A12" s="220" t="s">
        <v>260</v>
      </c>
      <c r="B12" s="260">
        <f t="shared" si="1"/>
        <v>71.67517138959883</v>
      </c>
      <c r="C12" s="259">
        <f t="shared" si="2"/>
        <v>950</v>
      </c>
    </row>
    <row r="15" spans="1:7" x14ac:dyDescent="0.2">
      <c r="A15" s="3" t="s">
        <v>265</v>
      </c>
      <c r="B15" s="252" t="s">
        <v>256</v>
      </c>
      <c r="C15" s="252" t="s">
        <v>254</v>
      </c>
      <c r="D15" s="252" t="s">
        <v>255</v>
      </c>
      <c r="E15" s="252" t="s">
        <v>260</v>
      </c>
      <c r="F15" s="257" t="s">
        <v>266</v>
      </c>
    </row>
    <row r="16" spans="1:7" ht="15" x14ac:dyDescent="0.25">
      <c r="A16" s="258">
        <v>0</v>
      </c>
      <c r="B16" s="254">
        <f>B9</f>
        <v>38.5209934230272</v>
      </c>
      <c r="C16" s="251">
        <v>0</v>
      </c>
      <c r="D16" s="251">
        <v>0</v>
      </c>
      <c r="E16" s="251">
        <v>0</v>
      </c>
      <c r="F16" s="283">
        <f>'[2]Water-Pricing-Summary-2014'!$K$35</f>
        <v>53.981996650474073</v>
      </c>
      <c r="G16" s="251"/>
    </row>
    <row r="17" spans="1:7" x14ac:dyDescent="0.2">
      <c r="A17" s="258">
        <v>300</v>
      </c>
      <c r="B17" s="254">
        <f>B9</f>
        <v>38.5209934230272</v>
      </c>
      <c r="C17" s="251">
        <v>0</v>
      </c>
      <c r="D17" s="251">
        <v>0</v>
      </c>
      <c r="E17" s="251">
        <v>0</v>
      </c>
      <c r="F17" s="284">
        <f>'[2]Water-Pricing-Summary-2014'!$K$35</f>
        <v>53.981996650474073</v>
      </c>
      <c r="G17" s="251"/>
    </row>
    <row r="18" spans="1:7" x14ac:dyDescent="0.2">
      <c r="A18" s="258">
        <v>300</v>
      </c>
      <c r="B18" s="251">
        <v>0</v>
      </c>
      <c r="C18" s="251">
        <v>0</v>
      </c>
      <c r="D18" s="251">
        <v>0</v>
      </c>
      <c r="E18" s="251">
        <v>0</v>
      </c>
      <c r="F18" s="284">
        <f>'[2]Water-Pricing-Summary-2014'!$K$35</f>
        <v>53.981996650474073</v>
      </c>
      <c r="G18" s="251"/>
    </row>
    <row r="19" spans="1:7" x14ac:dyDescent="0.2">
      <c r="A19" s="258">
        <v>300</v>
      </c>
      <c r="B19" s="251">
        <v>0</v>
      </c>
      <c r="C19" s="254">
        <f>B10</f>
        <v>56.152550267502647</v>
      </c>
      <c r="D19" s="251">
        <v>0</v>
      </c>
      <c r="E19" s="251">
        <v>0</v>
      </c>
      <c r="F19" s="284">
        <f>'[2]Water-Pricing-Summary-2014'!$K$35</f>
        <v>53.981996650474073</v>
      </c>
      <c r="G19" s="251"/>
    </row>
    <row r="20" spans="1:7" x14ac:dyDescent="0.2">
      <c r="A20" s="258">
        <v>530</v>
      </c>
      <c r="B20" s="251">
        <v>0</v>
      </c>
      <c r="C20" s="254">
        <f>B10</f>
        <v>56.152550267502647</v>
      </c>
      <c r="D20" s="251">
        <v>0</v>
      </c>
      <c r="E20" s="251">
        <v>0</v>
      </c>
      <c r="F20" s="284">
        <f>'[2]Water-Pricing-Summary-2014'!$K$35</f>
        <v>53.981996650474073</v>
      </c>
      <c r="G20" s="251"/>
    </row>
    <row r="21" spans="1:7" x14ac:dyDescent="0.2">
      <c r="A21" s="258">
        <v>530</v>
      </c>
      <c r="B21" s="251">
        <v>0</v>
      </c>
      <c r="C21" s="251">
        <v>0</v>
      </c>
      <c r="D21" s="251">
        <v>0</v>
      </c>
      <c r="E21" s="251">
        <v>0</v>
      </c>
      <c r="F21" s="284">
        <f>'[2]Water-Pricing-Summary-2014'!$K$35</f>
        <v>53.981996650474073</v>
      </c>
      <c r="G21" s="251"/>
    </row>
    <row r="22" spans="1:7" x14ac:dyDescent="0.2">
      <c r="A22" s="258">
        <v>530</v>
      </c>
      <c r="B22" s="251">
        <v>0</v>
      </c>
      <c r="C22" s="251">
        <v>0</v>
      </c>
      <c r="D22" s="254">
        <f>B11</f>
        <v>115.33362993631063</v>
      </c>
      <c r="E22" s="251">
        <v>0</v>
      </c>
      <c r="F22" s="284">
        <f>'[2]Water-Pricing-Summary-2014'!$K$35</f>
        <v>53.981996650474073</v>
      </c>
      <c r="G22" s="251"/>
    </row>
    <row r="23" spans="1:7" x14ac:dyDescent="0.2">
      <c r="A23" s="258">
        <v>950</v>
      </c>
      <c r="B23" s="251">
        <v>0</v>
      </c>
      <c r="C23" s="251">
        <v>0</v>
      </c>
      <c r="D23" s="254">
        <f>B11</f>
        <v>115.33362993631063</v>
      </c>
      <c r="E23" s="251">
        <v>0</v>
      </c>
      <c r="F23" s="284">
        <f>'[2]Water-Pricing-Summary-2014'!$K$35</f>
        <v>53.981996650474073</v>
      </c>
      <c r="G23" s="251"/>
    </row>
    <row r="24" spans="1:7" x14ac:dyDescent="0.2">
      <c r="A24" s="258">
        <v>950</v>
      </c>
      <c r="B24" s="251">
        <v>0</v>
      </c>
      <c r="C24" s="251">
        <v>0</v>
      </c>
      <c r="D24" s="251">
        <v>0</v>
      </c>
      <c r="E24" s="251">
        <v>0</v>
      </c>
      <c r="F24" s="284">
        <f>'[2]Water-Pricing-Summary-2014'!$K$35</f>
        <v>53.981996650474073</v>
      </c>
      <c r="G24" s="251"/>
    </row>
    <row r="25" spans="1:7" x14ac:dyDescent="0.2">
      <c r="A25" s="258">
        <v>950</v>
      </c>
      <c r="B25" s="251">
        <v>0</v>
      </c>
      <c r="C25" s="251">
        <v>0</v>
      </c>
      <c r="D25" s="251">
        <v>0</v>
      </c>
      <c r="E25" s="254">
        <f>B12</f>
        <v>71.67517138959883</v>
      </c>
      <c r="F25" s="284">
        <f>'[2]Water-Pricing-Summary-2014'!$K$35</f>
        <v>53.981996650474073</v>
      </c>
      <c r="G25" s="251"/>
    </row>
    <row r="26" spans="1:7" x14ac:dyDescent="0.2">
      <c r="A26" s="258">
        <v>1900</v>
      </c>
      <c r="B26" s="251">
        <v>0</v>
      </c>
      <c r="C26" s="251">
        <v>0</v>
      </c>
      <c r="D26" s="251">
        <v>0</v>
      </c>
      <c r="E26" s="254">
        <f>B12</f>
        <v>71.67517138959883</v>
      </c>
      <c r="F26" s="284">
        <f>'[2]Water-Pricing-Summary-2014'!$K$35</f>
        <v>53.981996650474073</v>
      </c>
      <c r="G26" s="251"/>
    </row>
    <row r="27" spans="1:7" x14ac:dyDescent="0.2">
      <c r="F27" s="28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CC Forecast FY14</vt:lpstr>
      <vt:lpstr>Forecast Budget FY14</vt:lpstr>
      <vt:lpstr>EBIT</vt:lpstr>
      <vt:lpstr>Water Production Forecast</vt:lpstr>
      <vt:lpstr>Cost to Produce Forecast</vt:lpstr>
      <vt:lpstr>Pseudo Cost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</dc:creator>
  <cp:lastModifiedBy>Windows User</cp:lastModifiedBy>
  <dcterms:created xsi:type="dcterms:W3CDTF">2019-05-26T11:59:56Z</dcterms:created>
  <dcterms:modified xsi:type="dcterms:W3CDTF">2021-02-02T05:01:21Z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b3fc-4128-41ae-86b4-e4b1b1ae5e15_Enabled">
    <vt:lpwstr>True</vt:lpwstr>
  </property>
  <property fmtid="{D5CDD505-2E9C-101B-9397-08002B2CF9AE}" pid="3" name="MSIP_Label_97c7b3fc-4128-41ae-86b4-e4b1b1ae5e15_SiteId">
    <vt:lpwstr>97160e56-eb00-44fe-b31d-0d6d351c636d</vt:lpwstr>
  </property>
  <property fmtid="{D5CDD505-2E9C-101B-9397-08002B2CF9AE}" pid="4" name="MSIP_Label_97c7b3fc-4128-41ae-86b4-e4b1b1ae5e15_Owner">
    <vt:lpwstr>Chris.Hui@origin.com.au</vt:lpwstr>
  </property>
  <property fmtid="{D5CDD505-2E9C-101B-9397-08002B2CF9AE}" pid="5" name="MSIP_Label_97c7b3fc-4128-41ae-86b4-e4b1b1ae5e15_SetDate">
    <vt:lpwstr>2019-09-03T06:11:11.2917001Z</vt:lpwstr>
  </property>
  <property fmtid="{D5CDD505-2E9C-101B-9397-08002B2CF9AE}" pid="6" name="MSIP_Label_97c7b3fc-4128-41ae-86b4-e4b1b1ae5e15_Name">
    <vt:lpwstr>General</vt:lpwstr>
  </property>
  <property fmtid="{D5CDD505-2E9C-101B-9397-08002B2CF9AE}" pid="7" name="MSIP_Label_97c7b3fc-4128-41ae-86b4-e4b1b1ae5e15_Application">
    <vt:lpwstr>Microsoft Azure Information Protection</vt:lpwstr>
  </property>
  <property fmtid="{D5CDD505-2E9C-101B-9397-08002B2CF9AE}" pid="8" name="MSIP_Label_97c7b3fc-4128-41ae-86b4-e4b1b1ae5e15_ActionId">
    <vt:lpwstr>88c2a205-51a3-4218-bf88-17be1f288ce0</vt:lpwstr>
  </property>
  <property fmtid="{D5CDD505-2E9C-101B-9397-08002B2CF9AE}" pid="9" name="MSIP_Label_97c7b3fc-4128-41ae-86b4-e4b1b1ae5e15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Workbook id">
    <vt:lpwstr>b92c40d2-27f5-4065-b250-d61a483a56a7</vt:lpwstr>
  </property>
  <property fmtid="{D5CDD505-2E9C-101B-9397-08002B2CF9AE}" pid="12" name="Workbook type">
    <vt:lpwstr>Custom</vt:lpwstr>
  </property>
  <property fmtid="{D5CDD505-2E9C-101B-9397-08002B2CF9AE}" pid="13" name="Workbook version">
    <vt:lpwstr>Custom</vt:lpwstr>
  </property>
</Properties>
</file>