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M II\03 AM 模板\"/>
    </mc:Choice>
  </mc:AlternateContent>
  <bookViews>
    <workbookView xWindow="10350" yWindow="300" windowWidth="10140" windowHeight="9135" tabRatio="786" firstSheet="1" activeTab="10"/>
  </bookViews>
  <sheets>
    <sheet name="Module1" sheetId="5" state="veryHidden" r:id="rId1"/>
    <sheet name="Exec Summary" sheetId="56" r:id="rId2"/>
    <sheet name="Summary" sheetId="49" r:id="rId3"/>
    <sheet name="TTL" sheetId="61" r:id="rId4"/>
    <sheet name="Total" sheetId="47" state="hidden" r:id="rId5"/>
    <sheet name="MSIS" sheetId="54" r:id="rId6"/>
    <sheet name="Main Store" sheetId="36" r:id="rId7"/>
    <sheet name="Remote Kiosk" sheetId="57" r:id="rId8"/>
    <sheet name="Attached Kiosk" sheetId="58" r:id="rId9"/>
    <sheet name="McCafe" sheetId="59" r:id="rId10"/>
    <sheet name="MDS" sheetId="60" r:id="rId11"/>
    <sheet name="NORM" sheetId="50" state="hidden" r:id="rId12"/>
    <sheet name="FIXED DATA" sheetId="48" state="hidden" r:id="rId13"/>
    <sheet name="PMT" sheetId="52" state="hidden" r:id="rId14"/>
    <sheet name="Update Log" sheetId="55" state="hidden" r:id="rId15"/>
  </sheets>
  <externalReferences>
    <externalReference r:id="rId16"/>
    <externalReference r:id="rId17"/>
    <externalReference r:id="rId18"/>
    <externalReference r:id="rId19"/>
  </externalReferences>
  <definedNames>
    <definedName name="_xlnm._FilterDatabase" localSheetId="8" hidden="1">'Attached Kiosk'!$E$4:$P$4</definedName>
    <definedName name="_xlnm._FilterDatabase" localSheetId="1" hidden="1">'Exec Summary'!#REF!</definedName>
    <definedName name="_xlnm._FilterDatabase" localSheetId="12" hidden="1">'FIXED DATA'!$E$10:$F$371</definedName>
    <definedName name="_xlnm._FilterDatabase" localSheetId="6" hidden="1">'Main Store'!$E$4:$P$4</definedName>
    <definedName name="_xlnm._FilterDatabase" localSheetId="9" hidden="1">McCafe!$E$4:$P$4</definedName>
    <definedName name="_xlnm._FilterDatabase" localSheetId="10" hidden="1">MDS!$E$4:$P$4</definedName>
    <definedName name="_xlnm._FilterDatabase" localSheetId="5" hidden="1">MSIS!$A$1:$R$804</definedName>
    <definedName name="_xlnm._FilterDatabase" localSheetId="11">NORM!$D$4:$O$172</definedName>
    <definedName name="_xlnm._FilterDatabase" localSheetId="7" hidden="1">'Remote Kiosk'!$E$4:$P$4</definedName>
    <definedName name="_xlnm._FilterDatabase" localSheetId="2" hidden="1">Summary!#REF!</definedName>
    <definedName name="_xlnm._FilterDatabase" localSheetId="4" hidden="1">Total!$E$4:$T$4</definedName>
    <definedName name="_xlnm._FilterDatabase" localSheetId="3" hidden="1">TTL!$E$4:$P$4</definedName>
    <definedName name="_Order1" hidden="1">0</definedName>
    <definedName name="aa">[1]definition!$A$1:$A$6</definedName>
    <definedName name="Account" localSheetId="9">#REF!</definedName>
    <definedName name="Account" localSheetId="10">#REF!</definedName>
    <definedName name="Account" localSheetId="5">[2]Account!$A$3:$H$701</definedName>
    <definedName name="Account" localSheetId="11">[3]Account!$A$3:$H$701</definedName>
    <definedName name="Account" localSheetId="7">#REF!</definedName>
    <definedName name="Account" localSheetId="3">#REF!</definedName>
    <definedName name="Account">#REF!</definedName>
    <definedName name="Accountno" localSheetId="9">#REF!</definedName>
    <definedName name="Accountno" localSheetId="10">#REF!</definedName>
    <definedName name="Accountno" localSheetId="5">[2]Account!$A$4:$A$701</definedName>
    <definedName name="Accountno" localSheetId="11">[3]Account!$A$4:$A$701</definedName>
    <definedName name="Accountno" localSheetId="7">#REF!</definedName>
    <definedName name="Accountno" localSheetId="3">#REF!</definedName>
    <definedName name="Accountno">#REF!</definedName>
    <definedName name="Capex_By_Market" localSheetId="9">#REF!</definedName>
    <definedName name="Capex_By_Market" localSheetId="10">#REF!</definedName>
    <definedName name="Capex_By_Market" localSheetId="7">#REF!</definedName>
    <definedName name="Capex_By_Market" localSheetId="3">#REF!</definedName>
    <definedName name="Capex_By_Market">#REF!</definedName>
    <definedName name="Catcode" localSheetId="9">#REF!</definedName>
    <definedName name="Catcode" localSheetId="10">#REF!</definedName>
    <definedName name="Catcode" localSheetId="5">[2]LIST!$A$19:$A$196</definedName>
    <definedName name="Catcode" localSheetId="11">[3]LIST!$A$19:$A$196</definedName>
    <definedName name="Catcode" localSheetId="7">#REF!</definedName>
    <definedName name="Catcode" localSheetId="3">#REF!</definedName>
    <definedName name="Catcode">#REF!</definedName>
    <definedName name="City" localSheetId="9">#REF!</definedName>
    <definedName name="City" localSheetId="10">#REF!</definedName>
    <definedName name="City" localSheetId="7">#REF!</definedName>
    <definedName name="City" localSheetId="3">#REF!</definedName>
    <definedName name="City">#REF!</definedName>
    <definedName name="CodeT1" localSheetId="9">#REF!</definedName>
    <definedName name="CodeT1" localSheetId="10">#REF!</definedName>
    <definedName name="CodeT1" localSheetId="5">[2]Account!$J$4:$J$58</definedName>
    <definedName name="CodeT1" localSheetId="11">[3]Account!$J$4:$J$58</definedName>
    <definedName name="CodeT1" localSheetId="7">#REF!</definedName>
    <definedName name="CodeT1" localSheetId="3">#REF!</definedName>
    <definedName name="CodeT1">#REF!</definedName>
    <definedName name="CodeT2" localSheetId="9">#REF!</definedName>
    <definedName name="CodeT2" localSheetId="10">#REF!</definedName>
    <definedName name="CodeT2" localSheetId="5">[2]Account!$M$4:$M$21</definedName>
    <definedName name="CodeT2" localSheetId="11">[3]Account!$M$4:$M$21</definedName>
    <definedName name="CodeT2" localSheetId="7">#REF!</definedName>
    <definedName name="CodeT2" localSheetId="3">#REF!</definedName>
    <definedName name="CodeT2">#REF!</definedName>
    <definedName name="CodeT3" localSheetId="9">#REF!</definedName>
    <definedName name="CodeT3" localSheetId="10">#REF!</definedName>
    <definedName name="CodeT3" localSheetId="5">[2]Account!$P$4:$P$28</definedName>
    <definedName name="CodeT3" localSheetId="11">[3]Account!$P$4:$P$28</definedName>
    <definedName name="CodeT3" localSheetId="7">#REF!</definedName>
    <definedName name="CodeT3" localSheetId="3">#REF!</definedName>
    <definedName name="CodeT3">#REF!</definedName>
    <definedName name="Com." localSheetId="9">#REF!</definedName>
    <definedName name="Com." localSheetId="10">#REF!</definedName>
    <definedName name="Com." localSheetId="7">#REF!</definedName>
    <definedName name="Com." localSheetId="3">#REF!</definedName>
    <definedName name="Com.">#REF!</definedName>
    <definedName name="DATA_01" localSheetId="9">#REF!</definedName>
    <definedName name="DATA_01" localSheetId="10">#REF!</definedName>
    <definedName name="DATA_01" localSheetId="7">#REF!</definedName>
    <definedName name="DATA_01" localSheetId="3">#REF!</definedName>
    <definedName name="DATA_01">#REF!</definedName>
    <definedName name="DATA_02" localSheetId="9">#REF!</definedName>
    <definedName name="DATA_02" localSheetId="10">#REF!</definedName>
    <definedName name="DATA_02" localSheetId="7">#REF!</definedName>
    <definedName name="DATA_02" localSheetId="3">#REF!</definedName>
    <definedName name="DATA_02">#REF!</definedName>
    <definedName name="DATA_03" localSheetId="9">#REF!</definedName>
    <definedName name="DATA_03" localSheetId="10">#REF!</definedName>
    <definedName name="DATA_03" localSheetId="7">#REF!</definedName>
    <definedName name="DATA_03" localSheetId="3">#REF!</definedName>
    <definedName name="DATA_03">#REF!</definedName>
    <definedName name="DATA_04" localSheetId="9">#REF!</definedName>
    <definedName name="DATA_04" localSheetId="10">#REF!</definedName>
    <definedName name="DATA_04" localSheetId="7">#REF!</definedName>
    <definedName name="DATA_04" localSheetId="3">#REF!</definedName>
    <definedName name="DATA_04">#REF!</definedName>
    <definedName name="DATA_05" localSheetId="9">#REF!</definedName>
    <definedName name="DATA_05" localSheetId="10">#REF!</definedName>
    <definedName name="DATA_05" localSheetId="7">#REF!</definedName>
    <definedName name="DATA_05" localSheetId="3">#REF!</definedName>
    <definedName name="DATA_05">#REF!</definedName>
    <definedName name="FADesc" localSheetId="9">#REF!</definedName>
    <definedName name="FADesc" localSheetId="10">#REF!</definedName>
    <definedName name="FADesc" localSheetId="5">[2]LIST!$A$2:$J$215</definedName>
    <definedName name="FADesc" localSheetId="11">[3]LIST!$A$2:$J$215</definedName>
    <definedName name="FADesc" localSheetId="7">#REF!</definedName>
    <definedName name="FADesc" localSheetId="3">#REF!</definedName>
    <definedName name="FADesc">#REF!</definedName>
    <definedName name="IntroPrintArea" localSheetId="9">#REF!</definedName>
    <definedName name="IntroPrintArea" localSheetId="10">#REF!</definedName>
    <definedName name="IntroPrintArea" localSheetId="7">#REF!</definedName>
    <definedName name="IntroPrintArea" localSheetId="3">#REF!</definedName>
    <definedName name="IntroPrintArea">#REF!</definedName>
    <definedName name="Key" localSheetId="9">#REF!</definedName>
    <definedName name="Key" localSheetId="10">#REF!</definedName>
    <definedName name="Key" localSheetId="7">#REF!</definedName>
    <definedName name="Key" localSheetId="3">#REF!</definedName>
    <definedName name="Key">#REF!</definedName>
    <definedName name="Leaseterm" localSheetId="9">#REF!</definedName>
    <definedName name="Leaseterm" localSheetId="10">#REF!</definedName>
    <definedName name="Leaseterm" localSheetId="5">[2]Account!$S$3:$T$49</definedName>
    <definedName name="Leaseterm" localSheetId="11">[3]Account!$S$3:$T$49</definedName>
    <definedName name="Leaseterm" localSheetId="7">#REF!</definedName>
    <definedName name="Leaseterm" localSheetId="3">#REF!</definedName>
    <definedName name="Leaseterm">#REF!</definedName>
    <definedName name="Look1Area" localSheetId="9">#REF!</definedName>
    <definedName name="Look1Area" localSheetId="10">#REF!</definedName>
    <definedName name="Look1Area" localSheetId="7">#REF!</definedName>
    <definedName name="Look1Area" localSheetId="3">#REF!</definedName>
    <definedName name="Look1Area">#REF!</definedName>
    <definedName name="Look2Area" localSheetId="9">#REF!</definedName>
    <definedName name="Look2Area" localSheetId="10">#REF!</definedName>
    <definedName name="Look2Area" localSheetId="7">#REF!</definedName>
    <definedName name="Look2Area" localSheetId="3">#REF!</definedName>
    <definedName name="Look2Area">#REF!</definedName>
    <definedName name="Look3Area" localSheetId="9">#REF!</definedName>
    <definedName name="Look3Area" localSheetId="10">#REF!</definedName>
    <definedName name="Look3Area" localSheetId="7">#REF!</definedName>
    <definedName name="Look3Area" localSheetId="3">#REF!</definedName>
    <definedName name="Look3Area">#REF!</definedName>
    <definedName name="Look4Area" localSheetId="9">#REF!</definedName>
    <definedName name="Look4Area" localSheetId="10">#REF!</definedName>
    <definedName name="Look4Area" localSheetId="7">#REF!</definedName>
    <definedName name="Look4Area" localSheetId="3">#REF!</definedName>
    <definedName name="Look4Area">#REF!</definedName>
    <definedName name="Look5Area" localSheetId="9">#REF!</definedName>
    <definedName name="Look5Area" localSheetId="10">#REF!</definedName>
    <definedName name="Look5Area" localSheetId="7">#REF!</definedName>
    <definedName name="Look5Area" localSheetId="3">#REF!</definedName>
    <definedName name="Look5Area">#REF!</definedName>
    <definedName name="Mth_Project" localSheetId="9">#REF!</definedName>
    <definedName name="Mth_Project" localSheetId="10">#REF!</definedName>
    <definedName name="Mth_Project" localSheetId="7">#REF!</definedName>
    <definedName name="Mth_Project" localSheetId="3">#REF!</definedName>
    <definedName name="Mth_Project">#REF!</definedName>
    <definedName name="newcity">[4]definition!$B$1:$B$3</definedName>
    <definedName name="_xlnm.Print_Area" localSheetId="8">'Attached Kiosk'!$B$1:$P$172</definedName>
    <definedName name="_xlnm.Print_Area" localSheetId="1">'Exec Summary'!$A$1:$F$30</definedName>
    <definedName name="_xlnm.Print_Area" localSheetId="6">'Main Store'!$B$1:$P$172</definedName>
    <definedName name="_xlnm.Print_Area" localSheetId="9">McCafe!$B$1:$P$172</definedName>
    <definedName name="_xlnm.Print_Area" localSheetId="10">MDS!$B$1:$P$172</definedName>
    <definedName name="_xlnm.Print_Area" localSheetId="11">NORM!$B$1:$O$172</definedName>
    <definedName name="_xlnm.Print_Area" localSheetId="7">'Remote Kiosk'!$B$1:$P$172</definedName>
    <definedName name="_xlnm.Print_Area" localSheetId="2">Summary!$A$1:$H$102</definedName>
    <definedName name="_xlnm.Print_Area" localSheetId="4">Total!$B$1:$U$180</definedName>
    <definedName name="_xlnm.Print_Area" localSheetId="3">TTL!$B$1:$P$172</definedName>
    <definedName name="_xlnm.Print_Titles" localSheetId="8">'Attached Kiosk'!$1:$3</definedName>
    <definedName name="_xlnm.Print_Titles" localSheetId="6">'Main Store'!$1:$3</definedName>
    <definedName name="_xlnm.Print_Titles" localSheetId="9">McCafe!$1:$3</definedName>
    <definedName name="_xlnm.Print_Titles" localSheetId="10">MDS!$1:$3</definedName>
    <definedName name="_xlnm.Print_Titles" localSheetId="11">NORM!$1:$3</definedName>
    <definedName name="_xlnm.Print_Titles" localSheetId="7">'Remote Kiosk'!$1:$3</definedName>
    <definedName name="_xlnm.Print_Titles" localSheetId="2">Summary!$1:$2</definedName>
    <definedName name="_xlnm.Print_Titles" localSheetId="4">Total!$1:$3</definedName>
    <definedName name="_xlnm.Print_Titles" localSheetId="3">TTL!$1:$3</definedName>
    <definedName name="Store" localSheetId="9">#REF!</definedName>
    <definedName name="Store" localSheetId="10">#REF!</definedName>
    <definedName name="Store" localSheetId="7">#REF!</definedName>
    <definedName name="Store" localSheetId="3">#REF!</definedName>
    <definedName name="Store">#REF!</definedName>
    <definedName name="TA" localSheetId="9">#REF!</definedName>
    <definedName name="TA" localSheetId="10">#REF!</definedName>
    <definedName name="TA" localSheetId="7">#REF!</definedName>
    <definedName name="TA" localSheetId="3">#REF!</definedName>
    <definedName name="TA">#REF!</definedName>
    <definedName name="TemplatePrintArea" localSheetId="9">#REF!</definedName>
    <definedName name="TemplatePrintArea" localSheetId="10">#REF!</definedName>
    <definedName name="TemplatePrintArea" localSheetId="7">#REF!</definedName>
    <definedName name="TemplatePrintArea" localSheetId="3">#REF!</definedName>
    <definedName name="TemplatePrintArea">#REF!</definedName>
    <definedName name="Ytd_Project" localSheetId="9">#REF!</definedName>
    <definedName name="Ytd_Project" localSheetId="10">#REF!</definedName>
    <definedName name="Ytd_Project" localSheetId="7">#REF!</definedName>
    <definedName name="Ytd_Project" localSheetId="3">#REF!</definedName>
    <definedName name="Ytd_Project">#REF!</definedName>
  </definedNames>
  <calcPr calcId="152511"/>
</workbook>
</file>

<file path=xl/calcChain.xml><?xml version="1.0" encoding="utf-8"?>
<calcChain xmlns="http://schemas.openxmlformats.org/spreadsheetml/2006/main">
  <c r="F5" i="56" l="1"/>
  <c r="D5" i="56"/>
  <c r="B5" i="56"/>
  <c r="B9" i="56" l="1"/>
  <c r="H108" i="57"/>
  <c r="G1" i="57" l="1"/>
  <c r="H76" i="36" l="1"/>
  <c r="H3" i="54" l="1"/>
  <c r="I11" i="54"/>
  <c r="C43" i="56" l="1"/>
  <c r="D44" i="56"/>
  <c r="C44" i="56"/>
  <c r="C52" i="56"/>
  <c r="R90" i="50" l="1"/>
  <c r="Q90" i="50"/>
  <c r="P90" i="50"/>
  <c r="O90" i="50"/>
  <c r="N90" i="50"/>
  <c r="M90" i="50"/>
  <c r="L90" i="50"/>
  <c r="K90" i="50"/>
  <c r="J90" i="50"/>
  <c r="I90" i="50"/>
  <c r="H90" i="50"/>
  <c r="G90" i="50"/>
  <c r="F90" i="50"/>
  <c r="H56" i="50" l="1"/>
  <c r="K56" i="50"/>
  <c r="L56" i="50"/>
  <c r="M56" i="50"/>
  <c r="M55" i="50" s="1"/>
  <c r="M54" i="50" s="1"/>
  <c r="N56" i="50"/>
  <c r="O56" i="50"/>
  <c r="P56" i="50"/>
  <c r="Q56" i="50"/>
  <c r="Q55" i="50" s="1"/>
  <c r="Q54" i="50" s="1"/>
  <c r="R56" i="50"/>
  <c r="F71" i="50"/>
  <c r="G71" i="50"/>
  <c r="H71" i="50"/>
  <c r="I71" i="50"/>
  <c r="J71" i="50"/>
  <c r="K71" i="50"/>
  <c r="L71" i="50"/>
  <c r="M71" i="50"/>
  <c r="N71" i="50"/>
  <c r="O71" i="50"/>
  <c r="P71" i="50"/>
  <c r="Q71" i="50"/>
  <c r="R71" i="50"/>
  <c r="F76" i="50"/>
  <c r="G76" i="50"/>
  <c r="H76" i="50"/>
  <c r="I76" i="50"/>
  <c r="J76" i="50"/>
  <c r="K76" i="50"/>
  <c r="L76" i="50"/>
  <c r="M76" i="50"/>
  <c r="N76" i="50"/>
  <c r="O76" i="50"/>
  <c r="P76" i="50"/>
  <c r="Q76" i="50"/>
  <c r="R76" i="50"/>
  <c r="F22" i="50"/>
  <c r="F21" i="50" s="1"/>
  <c r="G22" i="50"/>
  <c r="G21" i="50" s="1"/>
  <c r="H22" i="50"/>
  <c r="H21" i="50" s="1"/>
  <c r="I22" i="50"/>
  <c r="I21" i="50" s="1"/>
  <c r="J22" i="50"/>
  <c r="J21" i="50" s="1"/>
  <c r="K22" i="50"/>
  <c r="K21" i="50" s="1"/>
  <c r="L22" i="50"/>
  <c r="L21" i="50" s="1"/>
  <c r="M22" i="50"/>
  <c r="M21" i="50" s="1"/>
  <c r="N22" i="50"/>
  <c r="N21" i="50" s="1"/>
  <c r="O22" i="50"/>
  <c r="O21" i="50" s="1"/>
  <c r="P22" i="50"/>
  <c r="P21" i="50" s="1"/>
  <c r="Q22" i="50"/>
  <c r="Q21" i="50" s="1"/>
  <c r="R22" i="50"/>
  <c r="R21" i="50" s="1"/>
  <c r="F27" i="50"/>
  <c r="G27" i="50"/>
  <c r="H27" i="50"/>
  <c r="I27" i="50"/>
  <c r="J27" i="50"/>
  <c r="K27" i="50"/>
  <c r="L27" i="50"/>
  <c r="M27" i="50"/>
  <c r="N27" i="50"/>
  <c r="O27" i="50"/>
  <c r="P27" i="50"/>
  <c r="Q27" i="50"/>
  <c r="R27" i="50"/>
  <c r="I30" i="50"/>
  <c r="M30" i="50"/>
  <c r="Q30" i="50"/>
  <c r="F31" i="50"/>
  <c r="F30" i="50" s="1"/>
  <c r="G31" i="50"/>
  <c r="G30" i="50" s="1"/>
  <c r="H31" i="50"/>
  <c r="H30" i="50" s="1"/>
  <c r="I31" i="50"/>
  <c r="J31" i="50"/>
  <c r="J30" i="50" s="1"/>
  <c r="K31" i="50"/>
  <c r="K30" i="50" s="1"/>
  <c r="L31" i="50"/>
  <c r="L30" i="50" s="1"/>
  <c r="M31" i="50"/>
  <c r="N31" i="50"/>
  <c r="N30" i="50" s="1"/>
  <c r="O31" i="50"/>
  <c r="O30" i="50" s="1"/>
  <c r="P31" i="50"/>
  <c r="P30" i="50" s="1"/>
  <c r="Q31" i="50"/>
  <c r="R31" i="50"/>
  <c r="R30" i="50" s="1"/>
  <c r="F41" i="50"/>
  <c r="G41" i="50"/>
  <c r="H41" i="50"/>
  <c r="I41" i="50"/>
  <c r="J41" i="50"/>
  <c r="K41" i="50"/>
  <c r="L41" i="50"/>
  <c r="M41" i="50"/>
  <c r="N41" i="50"/>
  <c r="O41" i="50"/>
  <c r="P41" i="50"/>
  <c r="Q41" i="50"/>
  <c r="R41" i="50"/>
  <c r="F45" i="50"/>
  <c r="G45" i="50"/>
  <c r="H45" i="50"/>
  <c r="L45" i="50"/>
  <c r="M45" i="50"/>
  <c r="N45" i="50"/>
  <c r="O45" i="50"/>
  <c r="P45" i="50"/>
  <c r="Q45" i="50"/>
  <c r="R45" i="50"/>
  <c r="R8" i="50"/>
  <c r="R6" i="50" s="1"/>
  <c r="R5" i="50" s="1"/>
  <c r="Q8" i="50"/>
  <c r="P8" i="50"/>
  <c r="O8" i="50"/>
  <c r="N8" i="50"/>
  <c r="N6" i="50" s="1"/>
  <c r="N5" i="50" s="1"/>
  <c r="M8" i="50"/>
  <c r="L8" i="50"/>
  <c r="K8" i="50"/>
  <c r="J8" i="50"/>
  <c r="J6" i="50" s="1"/>
  <c r="J5" i="50" s="1"/>
  <c r="I8" i="50"/>
  <c r="H8" i="50"/>
  <c r="G8" i="50"/>
  <c r="F8" i="50"/>
  <c r="F6" i="50" s="1"/>
  <c r="F5" i="50" s="1"/>
  <c r="Q6" i="50"/>
  <c r="P6" i="50"/>
  <c r="O6" i="50"/>
  <c r="O5" i="50" s="1"/>
  <c r="M6" i="50"/>
  <c r="L6" i="50"/>
  <c r="K6" i="50"/>
  <c r="K5" i="50" s="1"/>
  <c r="I6" i="50"/>
  <c r="H6" i="50"/>
  <c r="G6" i="50"/>
  <c r="G5" i="50" s="1"/>
  <c r="Q5" i="50"/>
  <c r="P5" i="50"/>
  <c r="M5" i="50"/>
  <c r="L5" i="50"/>
  <c r="I5" i="50"/>
  <c r="H5" i="50"/>
  <c r="F85" i="50"/>
  <c r="G85" i="50"/>
  <c r="H85" i="50"/>
  <c r="I85" i="50"/>
  <c r="J85" i="50"/>
  <c r="K85" i="50"/>
  <c r="L85" i="50"/>
  <c r="M85" i="50"/>
  <c r="N85" i="50"/>
  <c r="O85" i="50"/>
  <c r="P85" i="50"/>
  <c r="Q85" i="50"/>
  <c r="R85" i="50"/>
  <c r="F91" i="50"/>
  <c r="G91" i="50"/>
  <c r="H91" i="50"/>
  <c r="I91" i="50"/>
  <c r="J91" i="50"/>
  <c r="K91" i="50"/>
  <c r="L91" i="50"/>
  <c r="M91" i="50"/>
  <c r="N91" i="50"/>
  <c r="O91" i="50"/>
  <c r="P91" i="50"/>
  <c r="Q91" i="50"/>
  <c r="R91" i="50"/>
  <c r="F101" i="50"/>
  <c r="G101" i="50"/>
  <c r="H101" i="50"/>
  <c r="I101" i="50"/>
  <c r="J101" i="50"/>
  <c r="K101" i="50"/>
  <c r="L101" i="50"/>
  <c r="M101" i="50"/>
  <c r="N101" i="50"/>
  <c r="O101" i="50"/>
  <c r="P101" i="50"/>
  <c r="Q101" i="50"/>
  <c r="R101" i="50"/>
  <c r="F108" i="50"/>
  <c r="G108" i="50"/>
  <c r="H108" i="50"/>
  <c r="I108" i="50"/>
  <c r="J108" i="50"/>
  <c r="K108" i="50"/>
  <c r="L108" i="50"/>
  <c r="M108" i="50"/>
  <c r="N108" i="50"/>
  <c r="O108" i="50"/>
  <c r="P108" i="50"/>
  <c r="Q108" i="50"/>
  <c r="R108" i="50"/>
  <c r="F132" i="50"/>
  <c r="G132" i="50"/>
  <c r="H132" i="50"/>
  <c r="I132" i="50"/>
  <c r="J132" i="50"/>
  <c r="K132" i="50"/>
  <c r="L132" i="50"/>
  <c r="M132" i="50"/>
  <c r="N132" i="50"/>
  <c r="O132" i="50"/>
  <c r="P132" i="50"/>
  <c r="Q132" i="50"/>
  <c r="R132" i="50"/>
  <c r="F145" i="50"/>
  <c r="G145" i="50"/>
  <c r="H145" i="50"/>
  <c r="I145" i="50"/>
  <c r="J145" i="50"/>
  <c r="K145" i="50"/>
  <c r="L145" i="50"/>
  <c r="M145" i="50"/>
  <c r="N145" i="50"/>
  <c r="O145" i="50"/>
  <c r="P145" i="50"/>
  <c r="Q145" i="50"/>
  <c r="R145" i="50"/>
  <c r="F155" i="50"/>
  <c r="G155" i="50"/>
  <c r="H155" i="50"/>
  <c r="I155" i="50"/>
  <c r="J155" i="50"/>
  <c r="K155" i="50"/>
  <c r="L155" i="50"/>
  <c r="M155" i="50"/>
  <c r="N155" i="50"/>
  <c r="O155" i="50"/>
  <c r="P155" i="50"/>
  <c r="Q155" i="50"/>
  <c r="R155" i="50"/>
  <c r="F160" i="50"/>
  <c r="G160" i="50"/>
  <c r="H160" i="50"/>
  <c r="I160" i="50"/>
  <c r="J160" i="50"/>
  <c r="K160" i="50"/>
  <c r="L160" i="50"/>
  <c r="M160" i="50"/>
  <c r="N160" i="50"/>
  <c r="O160" i="50"/>
  <c r="P160" i="50"/>
  <c r="Q160" i="50"/>
  <c r="R160" i="50"/>
  <c r="P55" i="50" l="1"/>
  <c r="P54" i="50" s="1"/>
  <c r="P20" i="50" s="1"/>
  <c r="L55" i="50"/>
  <c r="L54" i="50" s="1"/>
  <c r="L20" i="50" s="1"/>
  <c r="H55" i="50"/>
  <c r="H54" i="50" s="1"/>
  <c r="H20" i="50" s="1"/>
  <c r="O55" i="50"/>
  <c r="O54" i="50" s="1"/>
  <c r="O20" i="50" s="1"/>
  <c r="K55" i="50"/>
  <c r="K54" i="50" s="1"/>
  <c r="R55" i="50"/>
  <c r="R54" i="50" s="1"/>
  <c r="R20" i="50" s="1"/>
  <c r="N55" i="50"/>
  <c r="N54" i="50" s="1"/>
  <c r="N20" i="50" s="1"/>
  <c r="N172" i="50" s="1"/>
  <c r="Q20" i="50"/>
  <c r="Q172" i="50" s="1"/>
  <c r="M20" i="50"/>
  <c r="Q84" i="50"/>
  <c r="M84" i="50"/>
  <c r="I84" i="50"/>
  <c r="P84" i="50"/>
  <c r="L84" i="50"/>
  <c r="H84" i="50"/>
  <c r="O84" i="50"/>
  <c r="K84" i="50"/>
  <c r="G84" i="50"/>
  <c r="R84" i="50"/>
  <c r="N84" i="50"/>
  <c r="J84" i="50"/>
  <c r="F84" i="50"/>
  <c r="O172" i="50" l="1"/>
  <c r="M172" i="50"/>
  <c r="R172" i="50"/>
  <c r="H172" i="50"/>
  <c r="L172" i="50"/>
  <c r="P172" i="50"/>
  <c r="D53" i="56" l="1"/>
  <c r="C53" i="56"/>
  <c r="H90" i="36"/>
  <c r="G49" i="56" l="1"/>
  <c r="G48" i="56"/>
  <c r="G47" i="56"/>
  <c r="G46" i="56"/>
  <c r="D55" i="56" l="1"/>
  <c r="C55" i="56"/>
  <c r="G51" i="56"/>
  <c r="D51" i="56"/>
  <c r="C51" i="56"/>
  <c r="D45" i="56"/>
  <c r="C45" i="56"/>
  <c r="D39" i="56"/>
  <c r="C39" i="56"/>
  <c r="E184" i="52" l="1"/>
  <c r="E183" i="52"/>
  <c r="E182" i="52"/>
  <c r="E181" i="52"/>
  <c r="M45" i="36" l="1"/>
  <c r="D38" i="56" s="1"/>
  <c r="D56" i="56"/>
  <c r="C56" i="56"/>
  <c r="D54" i="56"/>
  <c r="C54" i="56"/>
  <c r="E54" i="56" s="1"/>
  <c r="F54" i="56" s="1"/>
  <c r="C41" i="56"/>
  <c r="D41" i="56"/>
  <c r="E56" i="56" l="1"/>
  <c r="F56" i="56" s="1"/>
  <c r="E51" i="56"/>
  <c r="F51" i="56" s="1"/>
  <c r="E41" i="56"/>
  <c r="F41" i="56" s="1"/>
  <c r="E39" i="56"/>
  <c r="F39" i="56" s="1"/>
  <c r="E45" i="56"/>
  <c r="F45" i="56" s="1"/>
  <c r="E53" i="56"/>
  <c r="F53" i="56" s="1"/>
  <c r="E55" i="56"/>
  <c r="F55" i="56" s="1"/>
  <c r="S24" i="61"/>
  <c r="E155" i="52" l="1"/>
  <c r="E157" i="52"/>
  <c r="E161" i="52"/>
  <c r="E167" i="52"/>
  <c r="E169" i="52"/>
  <c r="E170" i="52"/>
  <c r="E171" i="52"/>
  <c r="E172" i="52"/>
  <c r="D10" i="56" l="1"/>
  <c r="G1" i="60" s="1"/>
  <c r="B10" i="56"/>
  <c r="G1" i="59" s="1"/>
  <c r="D9" i="56"/>
  <c r="G1" i="58" s="1"/>
  <c r="F8" i="56"/>
  <c r="D8" i="56"/>
  <c r="B8" i="56"/>
  <c r="F7" i="56"/>
  <c r="D7" i="56"/>
  <c r="B7" i="56"/>
  <c r="F6" i="56"/>
  <c r="D6" i="56"/>
  <c r="B6" i="56"/>
  <c r="F4" i="56"/>
  <c r="D4" i="56"/>
  <c r="B4" i="56"/>
  <c r="K49" i="50" l="1"/>
  <c r="K45" i="50" s="1"/>
  <c r="K20" i="50" s="1"/>
  <c r="K172" i="50" s="1"/>
  <c r="J49" i="50"/>
  <c r="J45" i="50" s="1"/>
  <c r="I49" i="50"/>
  <c r="I45" i="50" s="1"/>
  <c r="J68" i="50"/>
  <c r="I68" i="50"/>
  <c r="G68" i="50"/>
  <c r="F68" i="50"/>
  <c r="J61" i="50"/>
  <c r="G61" i="50"/>
  <c r="I61" i="50"/>
  <c r="F61" i="50"/>
  <c r="J70" i="50"/>
  <c r="I70" i="50"/>
  <c r="G70" i="50"/>
  <c r="J60" i="50"/>
  <c r="J58" i="50"/>
  <c r="I60" i="50"/>
  <c r="I58" i="50"/>
  <c r="G60" i="50"/>
  <c r="G58" i="50"/>
  <c r="F70" i="50"/>
  <c r="F60" i="50"/>
  <c r="F58" i="50"/>
  <c r="J59" i="50"/>
  <c r="I59" i="50"/>
  <c r="G59" i="50"/>
  <c r="F59" i="50"/>
  <c r="B2" i="52"/>
  <c r="G171" i="58"/>
  <c r="G170" i="58"/>
  <c r="G169" i="58"/>
  <c r="G168" i="58"/>
  <c r="G167" i="58"/>
  <c r="G166" i="58"/>
  <c r="G165" i="58"/>
  <c r="G164" i="58"/>
  <c r="G163" i="58"/>
  <c r="G162" i="58"/>
  <c r="G161" i="58"/>
  <c r="G159" i="58"/>
  <c r="G158" i="58"/>
  <c r="G157" i="58"/>
  <c r="G156" i="58"/>
  <c r="G154" i="58"/>
  <c r="G153" i="58"/>
  <c r="G152" i="58"/>
  <c r="G151" i="58"/>
  <c r="G150" i="58"/>
  <c r="G149" i="58"/>
  <c r="G148" i="58"/>
  <c r="G147" i="58"/>
  <c r="G146" i="58"/>
  <c r="G145" i="58"/>
  <c r="G144" i="58"/>
  <c r="G143" i="58"/>
  <c r="G142" i="58"/>
  <c r="G141" i="58"/>
  <c r="G140" i="58"/>
  <c r="G139" i="58"/>
  <c r="G138" i="58"/>
  <c r="G137" i="58"/>
  <c r="G136" i="58"/>
  <c r="G135" i="58"/>
  <c r="G134" i="58"/>
  <c r="G133" i="58"/>
  <c r="G132" i="58"/>
  <c r="G131" i="58"/>
  <c r="G130" i="58"/>
  <c r="G129" i="58"/>
  <c r="G128" i="58"/>
  <c r="G127" i="58"/>
  <c r="G126" i="58"/>
  <c r="G125" i="58"/>
  <c r="G124" i="58"/>
  <c r="G123" i="58"/>
  <c r="G122" i="58"/>
  <c r="G121" i="58"/>
  <c r="G120" i="58"/>
  <c r="G119" i="58"/>
  <c r="G118" i="58"/>
  <c r="G117" i="58"/>
  <c r="G116" i="58"/>
  <c r="G115" i="58"/>
  <c r="G114" i="58"/>
  <c r="G113" i="58"/>
  <c r="G112" i="58"/>
  <c r="G111" i="58"/>
  <c r="G110" i="58"/>
  <c r="G109" i="58"/>
  <c r="G108" i="58"/>
  <c r="G107" i="58"/>
  <c r="G106" i="58"/>
  <c r="G105" i="58"/>
  <c r="G104" i="58"/>
  <c r="G103" i="58"/>
  <c r="G102" i="58"/>
  <c r="G101" i="58"/>
  <c r="G100" i="58"/>
  <c r="G99" i="58"/>
  <c r="G98" i="58"/>
  <c r="G97" i="58"/>
  <c r="G96" i="58"/>
  <c r="G95" i="58"/>
  <c r="G94" i="58"/>
  <c r="G93" i="58"/>
  <c r="G92" i="58"/>
  <c r="G91" i="58"/>
  <c r="G89" i="58"/>
  <c r="G88" i="58"/>
  <c r="G87" i="58"/>
  <c r="G86" i="58"/>
  <c r="G83" i="58"/>
  <c r="G82" i="58"/>
  <c r="G81" i="58"/>
  <c r="G80" i="58"/>
  <c r="G79" i="58"/>
  <c r="G78" i="58"/>
  <c r="G77" i="58"/>
  <c r="G76" i="58"/>
  <c r="G75" i="58"/>
  <c r="G74" i="58"/>
  <c r="G73" i="58"/>
  <c r="G72" i="58"/>
  <c r="G71" i="58"/>
  <c r="G70" i="58"/>
  <c r="G69" i="58"/>
  <c r="G68" i="58"/>
  <c r="G67" i="58"/>
  <c r="G66" i="58"/>
  <c r="G65" i="58"/>
  <c r="G64" i="58"/>
  <c r="G63" i="58"/>
  <c r="G62" i="58"/>
  <c r="G61" i="58"/>
  <c r="G60" i="58"/>
  <c r="G59" i="58"/>
  <c r="G58" i="58"/>
  <c r="G57" i="58"/>
  <c r="G56" i="58"/>
  <c r="G55" i="58"/>
  <c r="G53" i="58"/>
  <c r="G52" i="58"/>
  <c r="G51" i="58"/>
  <c r="G50" i="58"/>
  <c r="G49" i="58"/>
  <c r="G48" i="58"/>
  <c r="G47" i="58"/>
  <c r="G46" i="58"/>
  <c r="G44" i="58"/>
  <c r="G43" i="58"/>
  <c r="G42" i="58"/>
  <c r="G40" i="58"/>
  <c r="G39" i="58"/>
  <c r="G38" i="58"/>
  <c r="G37" i="58"/>
  <c r="G36" i="58"/>
  <c r="G35" i="58"/>
  <c r="G34" i="58"/>
  <c r="G33" i="58"/>
  <c r="G32" i="58"/>
  <c r="G31" i="58"/>
  <c r="G29" i="58"/>
  <c r="G28" i="58"/>
  <c r="G26" i="58"/>
  <c r="G25" i="58"/>
  <c r="G24" i="58"/>
  <c r="G23" i="58"/>
  <c r="G22" i="58"/>
  <c r="G19" i="58"/>
  <c r="G18" i="58"/>
  <c r="G17" i="58"/>
  <c r="G16" i="58"/>
  <c r="G15" i="58"/>
  <c r="G14" i="58"/>
  <c r="G13" i="58"/>
  <c r="G12" i="58"/>
  <c r="G11" i="58"/>
  <c r="G10" i="58"/>
  <c r="G9" i="58"/>
  <c r="G8" i="58"/>
  <c r="G7" i="58"/>
  <c r="G171" i="59"/>
  <c r="G170" i="59"/>
  <c r="G169" i="59"/>
  <c r="G168" i="59"/>
  <c r="G167" i="59"/>
  <c r="G166" i="59"/>
  <c r="G165" i="59"/>
  <c r="G164" i="59"/>
  <c r="G163" i="59"/>
  <c r="G162" i="59"/>
  <c r="G161" i="59"/>
  <c r="G159" i="59"/>
  <c r="G158" i="59"/>
  <c r="G157" i="59"/>
  <c r="G156" i="59"/>
  <c r="G154" i="59"/>
  <c r="G153" i="59"/>
  <c r="G152" i="59"/>
  <c r="G151" i="59"/>
  <c r="G150" i="59"/>
  <c r="G149" i="59"/>
  <c r="G148" i="59"/>
  <c r="G147" i="59"/>
  <c r="G146" i="59"/>
  <c r="G145" i="59"/>
  <c r="G144" i="59"/>
  <c r="G143" i="59"/>
  <c r="G142" i="59"/>
  <c r="G141" i="59"/>
  <c r="G140" i="59"/>
  <c r="G139" i="59"/>
  <c r="G138" i="59"/>
  <c r="G137" i="59"/>
  <c r="G136" i="59"/>
  <c r="G135" i="59"/>
  <c r="G134" i="59"/>
  <c r="G133" i="59"/>
  <c r="G132" i="59"/>
  <c r="G131" i="59"/>
  <c r="G130" i="59"/>
  <c r="G129" i="59"/>
  <c r="G128" i="59"/>
  <c r="G127" i="59"/>
  <c r="G126" i="59"/>
  <c r="G125" i="59"/>
  <c r="G124" i="59"/>
  <c r="G123" i="59"/>
  <c r="G122" i="59"/>
  <c r="G121" i="59"/>
  <c r="G120" i="59"/>
  <c r="G119" i="59"/>
  <c r="G118" i="59"/>
  <c r="G117" i="59"/>
  <c r="G116" i="59"/>
  <c r="G115" i="59"/>
  <c r="G114" i="59"/>
  <c r="G113" i="59"/>
  <c r="G112" i="59"/>
  <c r="G111" i="59"/>
  <c r="G110" i="59"/>
  <c r="G109" i="59"/>
  <c r="G108" i="59"/>
  <c r="G107" i="59"/>
  <c r="G106" i="59"/>
  <c r="G105" i="59"/>
  <c r="G104" i="59"/>
  <c r="G103" i="59"/>
  <c r="G102" i="59"/>
  <c r="G101" i="59"/>
  <c r="G100" i="59"/>
  <c r="G99" i="59"/>
  <c r="G98" i="59"/>
  <c r="G97" i="59"/>
  <c r="G96" i="59"/>
  <c r="G95" i="59"/>
  <c r="G94" i="59"/>
  <c r="G93" i="59"/>
  <c r="G92" i="59"/>
  <c r="G91" i="59"/>
  <c r="G89" i="59"/>
  <c r="G88" i="59"/>
  <c r="G87" i="59"/>
  <c r="G86" i="59"/>
  <c r="G83" i="59"/>
  <c r="G82" i="59"/>
  <c r="G81" i="59"/>
  <c r="G80" i="59"/>
  <c r="G79" i="59"/>
  <c r="G78" i="59"/>
  <c r="G77" i="59"/>
  <c r="G76" i="59"/>
  <c r="G75" i="59"/>
  <c r="G74" i="59"/>
  <c r="G73" i="59"/>
  <c r="G72" i="59"/>
  <c r="G71" i="59"/>
  <c r="G70" i="59"/>
  <c r="G69" i="59"/>
  <c r="G68" i="59"/>
  <c r="G67" i="59"/>
  <c r="G66" i="59"/>
  <c r="G65" i="59"/>
  <c r="G64" i="59"/>
  <c r="G63" i="59"/>
  <c r="G62" i="59"/>
  <c r="G61" i="59"/>
  <c r="G60" i="59"/>
  <c r="G59" i="59"/>
  <c r="G58" i="59"/>
  <c r="G57" i="59"/>
  <c r="G56" i="59"/>
  <c r="G55" i="59"/>
  <c r="G53" i="59"/>
  <c r="G52" i="59"/>
  <c r="G51" i="59"/>
  <c r="G50" i="59"/>
  <c r="G49" i="59"/>
  <c r="G48" i="59"/>
  <c r="G47" i="59"/>
  <c r="G46" i="59"/>
  <c r="G44" i="59"/>
  <c r="G43" i="59"/>
  <c r="G42" i="59"/>
  <c r="G40" i="59"/>
  <c r="G39" i="59"/>
  <c r="G38" i="59"/>
  <c r="G37" i="59"/>
  <c r="G36" i="59"/>
  <c r="G35" i="59"/>
  <c r="G34" i="59"/>
  <c r="G33" i="59"/>
  <c r="G32" i="59"/>
  <c r="G31" i="59"/>
  <c r="G29" i="59"/>
  <c r="G28" i="59"/>
  <c r="G26" i="59"/>
  <c r="G25" i="59"/>
  <c r="G24" i="59"/>
  <c r="G23" i="59"/>
  <c r="G22" i="59"/>
  <c r="G19" i="59"/>
  <c r="G18" i="59"/>
  <c r="G17" i="59"/>
  <c r="G16" i="59"/>
  <c r="G15" i="59"/>
  <c r="G14" i="59"/>
  <c r="G13" i="59"/>
  <c r="G12" i="59"/>
  <c r="G11" i="59"/>
  <c r="G10" i="59"/>
  <c r="G9" i="59"/>
  <c r="G8" i="59"/>
  <c r="G7" i="59"/>
  <c r="G171" i="60"/>
  <c r="G170" i="60"/>
  <c r="G169" i="60"/>
  <c r="G168" i="60"/>
  <c r="G167" i="60"/>
  <c r="G166" i="60"/>
  <c r="G165" i="60"/>
  <c r="G164" i="60"/>
  <c r="G163" i="60"/>
  <c r="G162" i="60"/>
  <c r="G161" i="60"/>
  <c r="G159" i="60"/>
  <c r="G158" i="60"/>
  <c r="G157" i="60"/>
  <c r="G156" i="60"/>
  <c r="G154" i="60"/>
  <c r="G153" i="60"/>
  <c r="G152" i="60"/>
  <c r="G151" i="60"/>
  <c r="G150" i="60"/>
  <c r="G149" i="60"/>
  <c r="G148" i="60"/>
  <c r="G147" i="60"/>
  <c r="G146" i="60"/>
  <c r="G145" i="60"/>
  <c r="G144" i="60"/>
  <c r="G143" i="60"/>
  <c r="G142" i="60"/>
  <c r="G141" i="60"/>
  <c r="G140" i="60"/>
  <c r="G139" i="60"/>
  <c r="G138" i="60"/>
  <c r="G137" i="60"/>
  <c r="G136" i="60"/>
  <c r="G135" i="60"/>
  <c r="G134" i="60"/>
  <c r="G133" i="60"/>
  <c r="G132" i="60"/>
  <c r="G131" i="60"/>
  <c r="G130" i="60"/>
  <c r="G129" i="60"/>
  <c r="G128" i="60"/>
  <c r="G127" i="60"/>
  <c r="G126" i="60"/>
  <c r="G125" i="60"/>
  <c r="G124" i="60"/>
  <c r="G123" i="60"/>
  <c r="G122" i="60"/>
  <c r="G121" i="60"/>
  <c r="G120" i="60"/>
  <c r="G119" i="60"/>
  <c r="G118" i="60"/>
  <c r="G117" i="60"/>
  <c r="G116" i="60"/>
  <c r="G115" i="60"/>
  <c r="G114" i="60"/>
  <c r="G113" i="60"/>
  <c r="G112" i="60"/>
  <c r="G111" i="60"/>
  <c r="G110" i="60"/>
  <c r="G109" i="60"/>
  <c r="G108" i="60"/>
  <c r="G107" i="60"/>
  <c r="G106" i="60"/>
  <c r="G105" i="60"/>
  <c r="G104" i="60"/>
  <c r="G103" i="60"/>
  <c r="G102" i="60"/>
  <c r="G101" i="60"/>
  <c r="G100" i="60"/>
  <c r="G99" i="60"/>
  <c r="G98" i="60"/>
  <c r="G97" i="60"/>
  <c r="G96" i="60"/>
  <c r="G95" i="60"/>
  <c r="G94" i="60"/>
  <c r="G93" i="60"/>
  <c r="G92" i="60"/>
  <c r="G91" i="60"/>
  <c r="G89" i="60"/>
  <c r="G88" i="60"/>
  <c r="G87" i="60"/>
  <c r="G86" i="60"/>
  <c r="G83" i="60"/>
  <c r="G82" i="60"/>
  <c r="G81" i="60"/>
  <c r="G80" i="60"/>
  <c r="G79" i="60"/>
  <c r="G78" i="60"/>
  <c r="G77" i="60"/>
  <c r="G76" i="60"/>
  <c r="G75" i="60"/>
  <c r="G74" i="60"/>
  <c r="G73" i="60"/>
  <c r="G72" i="60"/>
  <c r="G71" i="60"/>
  <c r="G70" i="60"/>
  <c r="G69" i="60"/>
  <c r="G68" i="60"/>
  <c r="G67" i="60"/>
  <c r="G66" i="60"/>
  <c r="G65" i="60"/>
  <c r="G64" i="60"/>
  <c r="G63" i="60"/>
  <c r="G62" i="60"/>
  <c r="G61" i="60"/>
  <c r="G60" i="60"/>
  <c r="G59" i="60"/>
  <c r="G58" i="60"/>
  <c r="G57" i="60"/>
  <c r="G56" i="60"/>
  <c r="G55" i="60"/>
  <c r="G53" i="60"/>
  <c r="G52" i="60"/>
  <c r="G51" i="60"/>
  <c r="G50" i="60"/>
  <c r="G49" i="60"/>
  <c r="G48" i="60"/>
  <c r="G47" i="60"/>
  <c r="G46" i="60"/>
  <c r="G44" i="60"/>
  <c r="G43" i="60"/>
  <c r="G42" i="60"/>
  <c r="G40" i="60"/>
  <c r="G39" i="60"/>
  <c r="G38" i="60"/>
  <c r="G37" i="60"/>
  <c r="G36" i="60"/>
  <c r="G35" i="60"/>
  <c r="G34" i="60"/>
  <c r="G33" i="60"/>
  <c r="G32" i="60"/>
  <c r="G31" i="60"/>
  <c r="G29" i="60"/>
  <c r="G28" i="60"/>
  <c r="G26" i="60"/>
  <c r="G25" i="60"/>
  <c r="G24" i="60"/>
  <c r="G23" i="60"/>
  <c r="G22" i="60"/>
  <c r="G19" i="60"/>
  <c r="G18" i="60"/>
  <c r="G17" i="60"/>
  <c r="G16" i="60"/>
  <c r="G15" i="60"/>
  <c r="G14" i="60"/>
  <c r="G13" i="60"/>
  <c r="G12" i="60"/>
  <c r="G11" i="60"/>
  <c r="G10" i="60"/>
  <c r="G9" i="60"/>
  <c r="G8" i="60"/>
  <c r="G7" i="60"/>
  <c r="G171" i="57"/>
  <c r="G170" i="57"/>
  <c r="G169" i="57"/>
  <c r="G168" i="57"/>
  <c r="G167" i="57"/>
  <c r="G166" i="57"/>
  <c r="G165" i="57"/>
  <c r="G164" i="57"/>
  <c r="G163" i="57"/>
  <c r="G162" i="57"/>
  <c r="G161" i="57"/>
  <c r="G159" i="57"/>
  <c r="G158" i="57"/>
  <c r="G157" i="57"/>
  <c r="G156" i="57"/>
  <c r="G154" i="57"/>
  <c r="G153" i="57"/>
  <c r="G152" i="57"/>
  <c r="G151" i="57"/>
  <c r="G150" i="57"/>
  <c r="G149" i="57"/>
  <c r="G148" i="57"/>
  <c r="G147" i="57"/>
  <c r="G146" i="57"/>
  <c r="G145" i="57"/>
  <c r="G144" i="57"/>
  <c r="G143" i="57"/>
  <c r="G142" i="57"/>
  <c r="G141" i="57"/>
  <c r="G140" i="57"/>
  <c r="G139" i="57"/>
  <c r="G138" i="57"/>
  <c r="G137" i="57"/>
  <c r="G136" i="57"/>
  <c r="G135" i="57"/>
  <c r="G134" i="57"/>
  <c r="G133" i="57"/>
  <c r="G132" i="57"/>
  <c r="G131" i="57"/>
  <c r="G130" i="57"/>
  <c r="G129" i="57"/>
  <c r="G128" i="57"/>
  <c r="G127" i="57"/>
  <c r="G126" i="57"/>
  <c r="G125" i="57"/>
  <c r="G124" i="57"/>
  <c r="G123" i="57"/>
  <c r="G122" i="57"/>
  <c r="G121" i="57"/>
  <c r="G120" i="57"/>
  <c r="G119" i="57"/>
  <c r="G118" i="57"/>
  <c r="G117" i="57"/>
  <c r="G116" i="57"/>
  <c r="G115" i="57"/>
  <c r="G114" i="57"/>
  <c r="G113" i="57"/>
  <c r="G112" i="57"/>
  <c r="G111" i="57"/>
  <c r="G110" i="57"/>
  <c r="G109" i="57"/>
  <c r="G108" i="57"/>
  <c r="G107" i="57"/>
  <c r="G106" i="57"/>
  <c r="G105" i="57"/>
  <c r="G104" i="57"/>
  <c r="G103" i="57"/>
  <c r="G102" i="57"/>
  <c r="G101" i="57"/>
  <c r="G100" i="57"/>
  <c r="G99" i="57"/>
  <c r="G98" i="57"/>
  <c r="G97" i="57"/>
  <c r="G96" i="57"/>
  <c r="G95" i="57"/>
  <c r="G94" i="57"/>
  <c r="G93" i="57"/>
  <c r="G92" i="57"/>
  <c r="G91" i="57"/>
  <c r="G89" i="57"/>
  <c r="G88" i="57"/>
  <c r="G87" i="57"/>
  <c r="G86" i="57"/>
  <c r="G83" i="57"/>
  <c r="G82" i="57"/>
  <c r="G81" i="57"/>
  <c r="G80" i="57"/>
  <c r="G79" i="57"/>
  <c r="G78" i="57"/>
  <c r="G77" i="57"/>
  <c r="G76" i="57"/>
  <c r="G75" i="57"/>
  <c r="G74" i="57"/>
  <c r="G73" i="57"/>
  <c r="G72" i="57"/>
  <c r="G71" i="57"/>
  <c r="G70" i="57"/>
  <c r="G69" i="57"/>
  <c r="G68" i="57"/>
  <c r="G67" i="57"/>
  <c r="G66" i="57"/>
  <c r="G65" i="57"/>
  <c r="G64" i="57"/>
  <c r="G63" i="57"/>
  <c r="G62" i="57"/>
  <c r="G61" i="57"/>
  <c r="G60" i="57"/>
  <c r="G59" i="57"/>
  <c r="G58" i="57"/>
  <c r="G57" i="57"/>
  <c r="G56" i="57"/>
  <c r="G55" i="57"/>
  <c r="G53" i="57"/>
  <c r="G52" i="57"/>
  <c r="G51" i="57"/>
  <c r="G50" i="57"/>
  <c r="G49" i="57"/>
  <c r="G48" i="57"/>
  <c r="G47" i="57"/>
  <c r="G46" i="57"/>
  <c r="G44" i="57"/>
  <c r="G43" i="57"/>
  <c r="G42" i="57"/>
  <c r="G40" i="57"/>
  <c r="G39" i="57"/>
  <c r="G38" i="57"/>
  <c r="G37" i="57"/>
  <c r="G36" i="57"/>
  <c r="G35" i="57"/>
  <c r="G34" i="57"/>
  <c r="G33" i="57"/>
  <c r="G32" i="57"/>
  <c r="G31" i="57"/>
  <c r="G29" i="57"/>
  <c r="G28" i="57"/>
  <c r="G26" i="57"/>
  <c r="G25" i="57"/>
  <c r="G24" i="57"/>
  <c r="G23" i="57"/>
  <c r="G22" i="57"/>
  <c r="G19" i="57"/>
  <c r="G18" i="57"/>
  <c r="G17" i="57"/>
  <c r="G16" i="57"/>
  <c r="G15" i="57"/>
  <c r="G14" i="57"/>
  <c r="G13" i="57"/>
  <c r="G12" i="57"/>
  <c r="G11" i="57"/>
  <c r="G10" i="57"/>
  <c r="G9" i="57"/>
  <c r="G8" i="57"/>
  <c r="G7" i="57"/>
  <c r="G56" i="50" l="1"/>
  <c r="G55" i="50" s="1"/>
  <c r="G54" i="50" s="1"/>
  <c r="G20" i="50" s="1"/>
  <c r="G172" i="50" s="1"/>
  <c r="F56" i="50"/>
  <c r="F55" i="50" s="1"/>
  <c r="F54" i="50" s="1"/>
  <c r="F20" i="50" s="1"/>
  <c r="F172" i="50" s="1"/>
  <c r="J56" i="50"/>
  <c r="J55" i="50" s="1"/>
  <c r="J54" i="50" s="1"/>
  <c r="J20" i="50" s="1"/>
  <c r="J172" i="50" s="1"/>
  <c r="I56" i="50"/>
  <c r="I55" i="50" s="1"/>
  <c r="I54" i="50" s="1"/>
  <c r="I20" i="50" s="1"/>
  <c r="I172" i="50" s="1"/>
  <c r="G90" i="59"/>
  <c r="G90" i="58"/>
  <c r="B65" i="49" s="1"/>
  <c r="G90" i="57"/>
  <c r="G90" i="60"/>
  <c r="M170" i="61"/>
  <c r="M169" i="61"/>
  <c r="M168" i="61"/>
  <c r="M167" i="61"/>
  <c r="M166" i="61"/>
  <c r="M165" i="61"/>
  <c r="M164" i="61"/>
  <c r="M163" i="61"/>
  <c r="M162" i="61"/>
  <c r="M161" i="61"/>
  <c r="M159" i="61"/>
  <c r="M158" i="61"/>
  <c r="M157" i="61"/>
  <c r="M156" i="61"/>
  <c r="M154" i="61"/>
  <c r="M153" i="61"/>
  <c r="M152" i="61"/>
  <c r="M151" i="61"/>
  <c r="M150" i="61"/>
  <c r="M149" i="61"/>
  <c r="M148" i="61"/>
  <c r="M147" i="61"/>
  <c r="M146" i="61"/>
  <c r="M144" i="61"/>
  <c r="M143" i="61"/>
  <c r="M142" i="61"/>
  <c r="M141" i="61"/>
  <c r="M140" i="61"/>
  <c r="M139" i="61"/>
  <c r="M138" i="61"/>
  <c r="M137" i="61"/>
  <c r="M136" i="61"/>
  <c r="M135" i="61"/>
  <c r="M134" i="61"/>
  <c r="M133" i="61"/>
  <c r="M131" i="61"/>
  <c r="M130" i="61"/>
  <c r="M129" i="61"/>
  <c r="M128" i="61"/>
  <c r="M127" i="61"/>
  <c r="M126" i="61"/>
  <c r="M125" i="61"/>
  <c r="M124" i="61"/>
  <c r="M123" i="61"/>
  <c r="M122" i="61"/>
  <c r="M121" i="61"/>
  <c r="M120" i="61"/>
  <c r="M119" i="61"/>
  <c r="M118" i="61"/>
  <c r="M117" i="61"/>
  <c r="M116" i="61"/>
  <c r="M115" i="61"/>
  <c r="M114" i="61"/>
  <c r="M113" i="61"/>
  <c r="M112" i="61"/>
  <c r="M111" i="61"/>
  <c r="M110" i="61"/>
  <c r="M109" i="61"/>
  <c r="M107" i="61"/>
  <c r="M106" i="61"/>
  <c r="M105" i="61"/>
  <c r="M104" i="61"/>
  <c r="M103" i="61"/>
  <c r="M102" i="61"/>
  <c r="M100" i="61"/>
  <c r="M99" i="61"/>
  <c r="M98" i="61"/>
  <c r="M97" i="61"/>
  <c r="M96" i="61"/>
  <c r="M95" i="61"/>
  <c r="M94" i="61"/>
  <c r="M93" i="61"/>
  <c r="M92" i="61"/>
  <c r="M89" i="61"/>
  <c r="M88" i="61"/>
  <c r="M87" i="61"/>
  <c r="M86" i="61"/>
  <c r="M82" i="61"/>
  <c r="M81" i="61"/>
  <c r="E101" i="52" s="1"/>
  <c r="M80" i="61"/>
  <c r="M79" i="61"/>
  <c r="M78" i="61"/>
  <c r="M77" i="61"/>
  <c r="M75" i="61"/>
  <c r="E99" i="52" s="1"/>
  <c r="M74" i="61"/>
  <c r="E98" i="52" s="1"/>
  <c r="M73" i="61"/>
  <c r="M72" i="61"/>
  <c r="M70" i="61"/>
  <c r="E96" i="52" s="1"/>
  <c r="M69" i="61"/>
  <c r="M68" i="61"/>
  <c r="M67" i="61"/>
  <c r="M66" i="61"/>
  <c r="M65" i="61"/>
  <c r="M64" i="61"/>
  <c r="M63" i="61"/>
  <c r="M62" i="61"/>
  <c r="M61" i="61"/>
  <c r="M60" i="61"/>
  <c r="M59" i="61"/>
  <c r="M58" i="61"/>
  <c r="M57" i="61"/>
  <c r="M53" i="61"/>
  <c r="M52" i="61"/>
  <c r="M51" i="61"/>
  <c r="M50" i="61"/>
  <c r="M49" i="61"/>
  <c r="M48" i="61"/>
  <c r="M47" i="61"/>
  <c r="M46" i="61"/>
  <c r="M44" i="61"/>
  <c r="M43" i="61"/>
  <c r="M42" i="61"/>
  <c r="M40" i="61"/>
  <c r="M39" i="61"/>
  <c r="M38" i="61"/>
  <c r="M37" i="61"/>
  <c r="M36" i="61"/>
  <c r="M35" i="61"/>
  <c r="M34" i="61"/>
  <c r="M33" i="61"/>
  <c r="M32" i="61"/>
  <c r="M29" i="61"/>
  <c r="M28" i="61"/>
  <c r="M26" i="61"/>
  <c r="M25" i="61"/>
  <c r="M23" i="61"/>
  <c r="M22" i="61" s="1"/>
  <c r="M11" i="61"/>
  <c r="M10" i="61"/>
  <c r="M9" i="61"/>
  <c r="M7" i="61"/>
  <c r="H170" i="61"/>
  <c r="H169" i="61"/>
  <c r="H168" i="61"/>
  <c r="H167" i="61"/>
  <c r="H166" i="61"/>
  <c r="H165" i="61"/>
  <c r="H164" i="61"/>
  <c r="H163" i="61"/>
  <c r="H162" i="61"/>
  <c r="H161" i="61"/>
  <c r="H159" i="61"/>
  <c r="H158" i="61"/>
  <c r="H157" i="61"/>
  <c r="H156" i="61"/>
  <c r="H154" i="61"/>
  <c r="H153" i="61"/>
  <c r="H152" i="61"/>
  <c r="H151" i="61"/>
  <c r="H150" i="61"/>
  <c r="H149" i="61"/>
  <c r="H148" i="61"/>
  <c r="H147" i="61"/>
  <c r="H146" i="61"/>
  <c r="H144" i="61"/>
  <c r="H143" i="61"/>
  <c r="H142" i="61"/>
  <c r="H141" i="61"/>
  <c r="H140" i="61"/>
  <c r="H139" i="61"/>
  <c r="H138" i="61"/>
  <c r="H137" i="61"/>
  <c r="H136" i="61"/>
  <c r="H135" i="61"/>
  <c r="H134" i="61"/>
  <c r="H133" i="61"/>
  <c r="H131" i="61"/>
  <c r="H130" i="61"/>
  <c r="H129" i="61"/>
  <c r="H128" i="61"/>
  <c r="H127" i="61"/>
  <c r="H126" i="61"/>
  <c r="H125" i="61"/>
  <c r="H124" i="61"/>
  <c r="H123" i="61"/>
  <c r="H122" i="61"/>
  <c r="H121" i="61"/>
  <c r="H120" i="61"/>
  <c r="H119" i="61"/>
  <c r="H118" i="61"/>
  <c r="H117" i="61"/>
  <c r="H116" i="61"/>
  <c r="H115" i="61"/>
  <c r="H114" i="61"/>
  <c r="H113" i="61"/>
  <c r="H112" i="61"/>
  <c r="H111" i="61"/>
  <c r="H110" i="61"/>
  <c r="H109" i="61"/>
  <c r="H107" i="61"/>
  <c r="H106" i="61"/>
  <c r="H105" i="61"/>
  <c r="H104" i="61"/>
  <c r="H103" i="61"/>
  <c r="H102" i="61"/>
  <c r="H100" i="61"/>
  <c r="H99" i="61"/>
  <c r="H98" i="61"/>
  <c r="H97" i="61"/>
  <c r="H96" i="61"/>
  <c r="H95" i="61"/>
  <c r="H94" i="61"/>
  <c r="H93" i="61"/>
  <c r="H92" i="61"/>
  <c r="H89" i="61"/>
  <c r="H88" i="61"/>
  <c r="H87" i="61"/>
  <c r="H86" i="61"/>
  <c r="H82" i="61"/>
  <c r="H81" i="61"/>
  <c r="H80" i="61"/>
  <c r="H79" i="61"/>
  <c r="H78" i="61"/>
  <c r="H77" i="61"/>
  <c r="H75" i="61"/>
  <c r="H74" i="61"/>
  <c r="H73" i="61"/>
  <c r="H72" i="61"/>
  <c r="S72" i="61" s="1"/>
  <c r="H70" i="61"/>
  <c r="H69" i="61"/>
  <c r="H68" i="61"/>
  <c r="H67" i="61"/>
  <c r="H66" i="61"/>
  <c r="S66" i="61" s="1"/>
  <c r="H65" i="61"/>
  <c r="S65" i="61" s="1"/>
  <c r="H64" i="61"/>
  <c r="S64" i="61" s="1"/>
  <c r="H63" i="61"/>
  <c r="S63" i="61" s="1"/>
  <c r="H62" i="61"/>
  <c r="S62" i="61" s="1"/>
  <c r="H61" i="61"/>
  <c r="S61" i="61" s="1"/>
  <c r="H60" i="61"/>
  <c r="S60" i="61" s="1"/>
  <c r="H59" i="61"/>
  <c r="S59" i="61" s="1"/>
  <c r="H58" i="61"/>
  <c r="H57" i="61"/>
  <c r="S57" i="61" s="1"/>
  <c r="H53" i="61"/>
  <c r="H52" i="61"/>
  <c r="H51" i="61"/>
  <c r="H50" i="61"/>
  <c r="H49" i="61"/>
  <c r="H48" i="61"/>
  <c r="H47" i="61"/>
  <c r="H46" i="61"/>
  <c r="H44" i="61"/>
  <c r="H43" i="61"/>
  <c r="H42" i="61"/>
  <c r="H40" i="61"/>
  <c r="H39" i="61"/>
  <c r="H38" i="61"/>
  <c r="H37" i="61"/>
  <c r="H36" i="61"/>
  <c r="H35" i="61"/>
  <c r="H34" i="61"/>
  <c r="H33" i="61"/>
  <c r="H32" i="61"/>
  <c r="H29" i="61"/>
  <c r="H28" i="61"/>
  <c r="H26" i="61"/>
  <c r="H25" i="61"/>
  <c r="H23" i="61"/>
  <c r="H11" i="61"/>
  <c r="H10" i="61"/>
  <c r="H9" i="61"/>
  <c r="H7" i="61"/>
  <c r="G171" i="36"/>
  <c r="G171" i="61" s="1"/>
  <c r="G170" i="36"/>
  <c r="G170" i="61" s="1"/>
  <c r="G169" i="36"/>
  <c r="G169" i="61" s="1"/>
  <c r="G168" i="36"/>
  <c r="G168" i="61" s="1"/>
  <c r="G167" i="36"/>
  <c r="G167" i="61" s="1"/>
  <c r="G166" i="36"/>
  <c r="G166" i="61" s="1"/>
  <c r="G165" i="36"/>
  <c r="G165" i="61" s="1"/>
  <c r="G164" i="36"/>
  <c r="G164" i="61" s="1"/>
  <c r="G163" i="36"/>
  <c r="G163" i="61" s="1"/>
  <c r="G162" i="36"/>
  <c r="G162" i="61" s="1"/>
  <c r="G161" i="36"/>
  <c r="G161" i="61" s="1"/>
  <c r="G159" i="36"/>
  <c r="G159" i="61" s="1"/>
  <c r="G158" i="36"/>
  <c r="G158" i="61" s="1"/>
  <c r="G157" i="36"/>
  <c r="G157" i="61" s="1"/>
  <c r="G156" i="36"/>
  <c r="G156" i="61" s="1"/>
  <c r="G154" i="36"/>
  <c r="G154" i="61" s="1"/>
  <c r="G153" i="36"/>
  <c r="G153" i="61" s="1"/>
  <c r="G152" i="36"/>
  <c r="G152" i="61" s="1"/>
  <c r="G151" i="36"/>
  <c r="G151" i="61" s="1"/>
  <c r="G150" i="36"/>
  <c r="G150" i="61" s="1"/>
  <c r="G149" i="36"/>
  <c r="G149" i="61" s="1"/>
  <c r="G148" i="36"/>
  <c r="G148" i="61" s="1"/>
  <c r="G147" i="36"/>
  <c r="G147" i="61" s="1"/>
  <c r="G146" i="36"/>
  <c r="G146" i="61" s="1"/>
  <c r="G145" i="36"/>
  <c r="G145" i="61" s="1"/>
  <c r="G144" i="36"/>
  <c r="G144" i="61" s="1"/>
  <c r="G143" i="36"/>
  <c r="G143" i="61" s="1"/>
  <c r="G142" i="36"/>
  <c r="G142" i="61" s="1"/>
  <c r="G141" i="36"/>
  <c r="G141" i="61" s="1"/>
  <c r="G140" i="36"/>
  <c r="G140" i="61" s="1"/>
  <c r="G139" i="36"/>
  <c r="G139" i="61" s="1"/>
  <c r="G138" i="36"/>
  <c r="G138" i="61" s="1"/>
  <c r="G137" i="36"/>
  <c r="G137" i="61" s="1"/>
  <c r="G136" i="36"/>
  <c r="G136" i="61" s="1"/>
  <c r="G135" i="36"/>
  <c r="G135" i="61" s="1"/>
  <c r="G134" i="36"/>
  <c r="G134" i="61" s="1"/>
  <c r="G133" i="36"/>
  <c r="G133" i="61" s="1"/>
  <c r="G132" i="36"/>
  <c r="G132" i="61" s="1"/>
  <c r="G131" i="36"/>
  <c r="G131" i="61" s="1"/>
  <c r="G130" i="36"/>
  <c r="G130" i="61" s="1"/>
  <c r="G129" i="36"/>
  <c r="G129" i="61" s="1"/>
  <c r="G128" i="36"/>
  <c r="G128" i="61" s="1"/>
  <c r="G127" i="36"/>
  <c r="G127" i="61" s="1"/>
  <c r="G126" i="36"/>
  <c r="G126" i="61" s="1"/>
  <c r="G125" i="36"/>
  <c r="G125" i="61" s="1"/>
  <c r="G124" i="36"/>
  <c r="G124" i="61" s="1"/>
  <c r="G123" i="36"/>
  <c r="G123" i="61" s="1"/>
  <c r="G122" i="36"/>
  <c r="G122" i="61" s="1"/>
  <c r="G121" i="36"/>
  <c r="G121" i="61" s="1"/>
  <c r="G120" i="36"/>
  <c r="G120" i="61" s="1"/>
  <c r="G119" i="36"/>
  <c r="G119" i="61" s="1"/>
  <c r="G118" i="36"/>
  <c r="G118" i="61" s="1"/>
  <c r="G117" i="36"/>
  <c r="G117" i="61" s="1"/>
  <c r="G116" i="36"/>
  <c r="G116" i="61" s="1"/>
  <c r="G115" i="36"/>
  <c r="G115" i="61" s="1"/>
  <c r="G114" i="36"/>
  <c r="G114" i="61" s="1"/>
  <c r="G113" i="36"/>
  <c r="G113" i="61" s="1"/>
  <c r="G112" i="36"/>
  <c r="G112" i="61" s="1"/>
  <c r="G111" i="36"/>
  <c r="G111" i="61" s="1"/>
  <c r="G110" i="36"/>
  <c r="G110" i="61" s="1"/>
  <c r="G109" i="36"/>
  <c r="G109" i="61" s="1"/>
  <c r="G108" i="36"/>
  <c r="G108" i="61" s="1"/>
  <c r="G107" i="36"/>
  <c r="G107" i="61" s="1"/>
  <c r="G106" i="36"/>
  <c r="G106" i="61" s="1"/>
  <c r="G105" i="36"/>
  <c r="G105" i="61" s="1"/>
  <c r="G104" i="36"/>
  <c r="G104" i="61" s="1"/>
  <c r="G103" i="36"/>
  <c r="G103" i="61" s="1"/>
  <c r="G102" i="36"/>
  <c r="G102" i="61" s="1"/>
  <c r="G101" i="36"/>
  <c r="G101" i="61" s="1"/>
  <c r="G100" i="36"/>
  <c r="G100" i="61" s="1"/>
  <c r="G99" i="36"/>
  <c r="G99" i="61" s="1"/>
  <c r="G98" i="36"/>
  <c r="G98" i="61" s="1"/>
  <c r="G97" i="36"/>
  <c r="G97" i="61" s="1"/>
  <c r="G96" i="36"/>
  <c r="G96" i="61" s="1"/>
  <c r="G95" i="36"/>
  <c r="G95" i="61" s="1"/>
  <c r="G94" i="36"/>
  <c r="G94" i="61" s="1"/>
  <c r="G93" i="36"/>
  <c r="G93" i="61" s="1"/>
  <c r="G92" i="36"/>
  <c r="G92" i="61" s="1"/>
  <c r="G91" i="36"/>
  <c r="G89" i="36"/>
  <c r="G89" i="61" s="1"/>
  <c r="G88" i="36"/>
  <c r="G88" i="61" s="1"/>
  <c r="G87" i="36"/>
  <c r="G87" i="61" s="1"/>
  <c r="G86" i="36"/>
  <c r="G86" i="61" s="1"/>
  <c r="G83" i="36"/>
  <c r="G83" i="61" s="1"/>
  <c r="G82" i="36"/>
  <c r="G82" i="61" s="1"/>
  <c r="G81" i="36"/>
  <c r="G81" i="61" s="1"/>
  <c r="E18" i="52" s="1"/>
  <c r="G80" i="36"/>
  <c r="G80" i="61" s="1"/>
  <c r="G79" i="36"/>
  <c r="G79" i="61" s="1"/>
  <c r="G78" i="36"/>
  <c r="G78" i="61" s="1"/>
  <c r="G77" i="36"/>
  <c r="G77" i="61" s="1"/>
  <c r="G76" i="36"/>
  <c r="G76" i="61" s="1"/>
  <c r="E17" i="52" s="1"/>
  <c r="G75" i="36"/>
  <c r="G75" i="61" s="1"/>
  <c r="E16" i="52" s="1"/>
  <c r="G74" i="36"/>
  <c r="G74" i="61" s="1"/>
  <c r="E15" i="52" s="1"/>
  <c r="G73" i="36"/>
  <c r="G73" i="61" s="1"/>
  <c r="G72" i="36"/>
  <c r="G72" i="61" s="1"/>
  <c r="G71" i="36"/>
  <c r="G71" i="61" s="1"/>
  <c r="E14" i="52" s="1"/>
  <c r="G70" i="36"/>
  <c r="G70" i="61" s="1"/>
  <c r="E13" i="52" s="1"/>
  <c r="G69" i="36"/>
  <c r="G69" i="61" s="1"/>
  <c r="G68" i="36"/>
  <c r="G68" i="61" s="1"/>
  <c r="G67" i="36"/>
  <c r="G67" i="61" s="1"/>
  <c r="G66" i="36"/>
  <c r="G66" i="61" s="1"/>
  <c r="G65" i="36"/>
  <c r="G65" i="61" s="1"/>
  <c r="G64" i="36"/>
  <c r="G64" i="61" s="1"/>
  <c r="G63" i="36"/>
  <c r="G63" i="61" s="1"/>
  <c r="G62" i="36"/>
  <c r="G62" i="61" s="1"/>
  <c r="G61" i="36"/>
  <c r="G61" i="61" s="1"/>
  <c r="G60" i="36"/>
  <c r="G60" i="61" s="1"/>
  <c r="G59" i="36"/>
  <c r="G59" i="61" s="1"/>
  <c r="G58" i="36"/>
  <c r="G58" i="61" s="1"/>
  <c r="G57" i="36"/>
  <c r="G57" i="61" s="1"/>
  <c r="G56" i="36"/>
  <c r="G56" i="61" s="1"/>
  <c r="E12" i="52" s="1"/>
  <c r="G55" i="36"/>
  <c r="G55" i="61" s="1"/>
  <c r="G53" i="36"/>
  <c r="G53" i="61" s="1"/>
  <c r="G52" i="36"/>
  <c r="G52" i="61" s="1"/>
  <c r="G51" i="36"/>
  <c r="G51" i="61" s="1"/>
  <c r="G50" i="36"/>
  <c r="G50" i="61" s="1"/>
  <c r="G49" i="36"/>
  <c r="G49" i="61" s="1"/>
  <c r="G48" i="36"/>
  <c r="G48" i="61" s="1"/>
  <c r="G47" i="36"/>
  <c r="G47" i="61" s="1"/>
  <c r="G46" i="36"/>
  <c r="G46" i="61" s="1"/>
  <c r="G44" i="36"/>
  <c r="G44" i="61" s="1"/>
  <c r="G43" i="36"/>
  <c r="G43" i="61" s="1"/>
  <c r="G42" i="36"/>
  <c r="G42" i="61" s="1"/>
  <c r="G40" i="36"/>
  <c r="G40" i="61" s="1"/>
  <c r="G39" i="36"/>
  <c r="G39" i="61" s="1"/>
  <c r="G38" i="36"/>
  <c r="G38" i="61" s="1"/>
  <c r="G37" i="36"/>
  <c r="G37" i="61" s="1"/>
  <c r="G36" i="36"/>
  <c r="G36" i="61" s="1"/>
  <c r="G35" i="36"/>
  <c r="G35" i="61" s="1"/>
  <c r="G34" i="36"/>
  <c r="G34" i="61" s="1"/>
  <c r="G33" i="36"/>
  <c r="G33" i="61" s="1"/>
  <c r="G32" i="36"/>
  <c r="G32" i="61" s="1"/>
  <c r="G31" i="36"/>
  <c r="G31" i="61" s="1"/>
  <c r="G29" i="36"/>
  <c r="G29" i="61" s="1"/>
  <c r="G28" i="36"/>
  <c r="G28" i="61" s="1"/>
  <c r="G26" i="36"/>
  <c r="G26" i="61" s="1"/>
  <c r="G25" i="36"/>
  <c r="G25" i="61" s="1"/>
  <c r="G24" i="36"/>
  <c r="G24" i="61" s="1"/>
  <c r="G23" i="36"/>
  <c r="G23" i="61" s="1"/>
  <c r="G22" i="36"/>
  <c r="G22" i="61" s="1"/>
  <c r="G1" i="36"/>
  <c r="G8" i="36"/>
  <c r="G8" i="61" s="1"/>
  <c r="G9" i="36"/>
  <c r="G9" i="61" s="1"/>
  <c r="G10" i="36"/>
  <c r="G10" i="61" s="1"/>
  <c r="G11" i="36"/>
  <c r="G11" i="61" s="1"/>
  <c r="E20" i="52" s="1"/>
  <c r="G12" i="36"/>
  <c r="G12" i="61" s="1"/>
  <c r="G13" i="36"/>
  <c r="G13" i="61" s="1"/>
  <c r="G14" i="36"/>
  <c r="G14" i="61" s="1"/>
  <c r="G15" i="36"/>
  <c r="G15" i="61" s="1"/>
  <c r="G16" i="36"/>
  <c r="G16" i="61" s="1"/>
  <c r="G17" i="36"/>
  <c r="G17" i="61" s="1"/>
  <c r="G18" i="36"/>
  <c r="G18" i="61" s="1"/>
  <c r="G19" i="36"/>
  <c r="G19" i="61" s="1"/>
  <c r="G7" i="36"/>
  <c r="G7" i="61" s="1"/>
  <c r="G45" i="59"/>
  <c r="B78" i="49" s="1"/>
  <c r="G41" i="59"/>
  <c r="B77" i="49" s="1"/>
  <c r="G21" i="59"/>
  <c r="B74" i="49" s="1"/>
  <c r="G21" i="58"/>
  <c r="B57" i="49" s="1"/>
  <c r="B48" i="49"/>
  <c r="G41" i="57"/>
  <c r="B43" i="49" s="1"/>
  <c r="G30" i="57"/>
  <c r="B42" i="49" s="1"/>
  <c r="G21" i="57"/>
  <c r="B40" i="49" s="1"/>
  <c r="G6" i="57"/>
  <c r="M160" i="60"/>
  <c r="H160" i="60"/>
  <c r="C101" i="49" s="1"/>
  <c r="G160" i="60"/>
  <c r="B101" i="49" s="1"/>
  <c r="E101" i="49" s="1"/>
  <c r="D101" i="49" s="1"/>
  <c r="M155" i="60"/>
  <c r="H155" i="60"/>
  <c r="C100" i="49" s="1"/>
  <c r="G155" i="60"/>
  <c r="B100" i="49" s="1"/>
  <c r="M145" i="60"/>
  <c r="H145" i="60"/>
  <c r="M132" i="60"/>
  <c r="H132" i="60"/>
  <c r="M108" i="60"/>
  <c r="H108" i="60"/>
  <c r="M101" i="60"/>
  <c r="H101" i="60"/>
  <c r="M91" i="60"/>
  <c r="H91" i="60"/>
  <c r="B99" i="49"/>
  <c r="M85" i="60"/>
  <c r="H85" i="60"/>
  <c r="C98" i="49" s="1"/>
  <c r="G85" i="60"/>
  <c r="B98" i="49" s="1"/>
  <c r="M76" i="60"/>
  <c r="H76" i="60"/>
  <c r="M71" i="60"/>
  <c r="H71" i="60"/>
  <c r="M56" i="60"/>
  <c r="M55" i="60" s="1"/>
  <c r="M54" i="60" s="1"/>
  <c r="H56" i="60"/>
  <c r="G54" i="60"/>
  <c r="B96" i="49" s="1"/>
  <c r="M45" i="60"/>
  <c r="H45" i="60"/>
  <c r="C95" i="49" s="1"/>
  <c r="G45" i="60"/>
  <c r="B95" i="49" s="1"/>
  <c r="E95" i="49" s="1"/>
  <c r="D95" i="49" s="1"/>
  <c r="M41" i="60"/>
  <c r="H41" i="60"/>
  <c r="C94" i="49" s="1"/>
  <c r="G41" i="60"/>
  <c r="B94" i="49" s="1"/>
  <c r="M31" i="60"/>
  <c r="M30" i="60" s="1"/>
  <c r="H31" i="60"/>
  <c r="H30" i="60" s="1"/>
  <c r="C93" i="49" s="1"/>
  <c r="G30" i="60"/>
  <c r="B93" i="49" s="1"/>
  <c r="M27" i="60"/>
  <c r="H27" i="60"/>
  <c r="C92" i="49" s="1"/>
  <c r="G27" i="60"/>
  <c r="B92" i="49" s="1"/>
  <c r="M22" i="60"/>
  <c r="M21" i="60" s="1"/>
  <c r="H22" i="60"/>
  <c r="H21" i="60" s="1"/>
  <c r="C91" i="49" s="1"/>
  <c r="G21" i="60"/>
  <c r="B91" i="49" s="1"/>
  <c r="M8" i="60"/>
  <c r="M6" i="60" s="1"/>
  <c r="H8" i="60"/>
  <c r="H6" i="60" s="1"/>
  <c r="C89" i="49" s="1"/>
  <c r="G6" i="60"/>
  <c r="B89" i="49" s="1"/>
  <c r="M160" i="59"/>
  <c r="H160" i="59"/>
  <c r="C84" i="49" s="1"/>
  <c r="G160" i="59"/>
  <c r="B84" i="49" s="1"/>
  <c r="M155" i="59"/>
  <c r="H155" i="59"/>
  <c r="C83" i="49" s="1"/>
  <c r="G155" i="59"/>
  <c r="B83" i="49" s="1"/>
  <c r="M145" i="59"/>
  <c r="H145" i="59"/>
  <c r="M132" i="59"/>
  <c r="H132" i="59"/>
  <c r="M108" i="59"/>
  <c r="H108" i="59"/>
  <c r="M101" i="59"/>
  <c r="H101" i="59"/>
  <c r="M91" i="59"/>
  <c r="M90" i="59" s="1"/>
  <c r="H91" i="59"/>
  <c r="B82" i="49"/>
  <c r="M85" i="59"/>
  <c r="H85" i="59"/>
  <c r="C81" i="49" s="1"/>
  <c r="G85" i="59"/>
  <c r="B81" i="49" s="1"/>
  <c r="M76" i="59"/>
  <c r="H76" i="59"/>
  <c r="M71" i="59"/>
  <c r="H71" i="59"/>
  <c r="M56" i="59"/>
  <c r="H56" i="59"/>
  <c r="M55" i="59"/>
  <c r="M54" i="59" s="1"/>
  <c r="G54" i="59"/>
  <c r="B79" i="49" s="1"/>
  <c r="M45" i="59"/>
  <c r="H45" i="59"/>
  <c r="C78" i="49" s="1"/>
  <c r="M41" i="59"/>
  <c r="H41" i="59"/>
  <c r="C77" i="49" s="1"/>
  <c r="M31" i="59"/>
  <c r="H31" i="59"/>
  <c r="H30" i="59" s="1"/>
  <c r="C76" i="49" s="1"/>
  <c r="M30" i="59"/>
  <c r="G30" i="59"/>
  <c r="B76" i="49" s="1"/>
  <c r="M27" i="59"/>
  <c r="H27" i="59"/>
  <c r="C75" i="49" s="1"/>
  <c r="G27" i="59"/>
  <c r="B75" i="49" s="1"/>
  <c r="M22" i="59"/>
  <c r="M21" i="59" s="1"/>
  <c r="H22" i="59"/>
  <c r="H21" i="59" s="1"/>
  <c r="C74" i="49" s="1"/>
  <c r="M8" i="59"/>
  <c r="M6" i="59" s="1"/>
  <c r="H8" i="59"/>
  <c r="H6" i="59" s="1"/>
  <c r="G6" i="59"/>
  <c r="M160" i="58"/>
  <c r="H160" i="58"/>
  <c r="C67" i="49" s="1"/>
  <c r="G160" i="58"/>
  <c r="B67" i="49" s="1"/>
  <c r="E67" i="49" s="1"/>
  <c r="D67" i="49" s="1"/>
  <c r="M155" i="58"/>
  <c r="H155" i="58"/>
  <c r="C66" i="49" s="1"/>
  <c r="G155" i="58"/>
  <c r="B66" i="49" s="1"/>
  <c r="M145" i="58"/>
  <c r="H145" i="58"/>
  <c r="M132" i="58"/>
  <c r="H132" i="58"/>
  <c r="M108" i="58"/>
  <c r="H108" i="58"/>
  <c r="M101" i="58"/>
  <c r="H101" i="58"/>
  <c r="M91" i="58"/>
  <c r="M90" i="58" s="1"/>
  <c r="H91" i="58"/>
  <c r="M85" i="58"/>
  <c r="H85" i="58"/>
  <c r="C64" i="49" s="1"/>
  <c r="G85" i="58"/>
  <c r="B64" i="49" s="1"/>
  <c r="M76" i="58"/>
  <c r="H76" i="58"/>
  <c r="M71" i="58"/>
  <c r="H71" i="58"/>
  <c r="H55" i="58" s="1"/>
  <c r="H54" i="58" s="1"/>
  <c r="C62" i="49" s="1"/>
  <c r="M56" i="58"/>
  <c r="H56" i="58"/>
  <c r="G54" i="58"/>
  <c r="B62" i="49" s="1"/>
  <c r="M45" i="58"/>
  <c r="H45" i="58"/>
  <c r="C61" i="49" s="1"/>
  <c r="G45" i="58"/>
  <c r="B61" i="49" s="1"/>
  <c r="M41" i="58"/>
  <c r="H41" i="58"/>
  <c r="C60" i="49" s="1"/>
  <c r="G41" i="58"/>
  <c r="B60" i="49" s="1"/>
  <c r="M31" i="58"/>
  <c r="M30" i="58" s="1"/>
  <c r="H31" i="58"/>
  <c r="H30" i="58" s="1"/>
  <c r="C59" i="49" s="1"/>
  <c r="G30" i="58"/>
  <c r="B59" i="49" s="1"/>
  <c r="M27" i="58"/>
  <c r="H27" i="58"/>
  <c r="C58" i="49" s="1"/>
  <c r="G27" i="58"/>
  <c r="B58" i="49" s="1"/>
  <c r="M22" i="58"/>
  <c r="M21" i="58" s="1"/>
  <c r="H22" i="58"/>
  <c r="H21" i="58" s="1"/>
  <c r="M8" i="58"/>
  <c r="M6" i="58" s="1"/>
  <c r="H8" i="58"/>
  <c r="H6" i="58" s="1"/>
  <c r="C55" i="49" s="1"/>
  <c r="G6" i="58"/>
  <c r="M160" i="57"/>
  <c r="H160" i="57"/>
  <c r="C50" i="49" s="1"/>
  <c r="G160" i="57"/>
  <c r="B50" i="49" s="1"/>
  <c r="E50" i="49" s="1"/>
  <c r="D50" i="49" s="1"/>
  <c r="M155" i="57"/>
  <c r="H155" i="57"/>
  <c r="C49" i="49" s="1"/>
  <c r="G155" i="57"/>
  <c r="B49" i="49" s="1"/>
  <c r="M145" i="57"/>
  <c r="H145" i="57"/>
  <c r="M132" i="57"/>
  <c r="H132" i="57"/>
  <c r="M108" i="57"/>
  <c r="M101" i="57"/>
  <c r="H101" i="57"/>
  <c r="M91" i="57"/>
  <c r="H91" i="57"/>
  <c r="H90" i="57" s="1"/>
  <c r="M85" i="57"/>
  <c r="H85" i="57"/>
  <c r="C47" i="49" s="1"/>
  <c r="G85" i="57"/>
  <c r="B47" i="49" s="1"/>
  <c r="E47" i="49" s="1"/>
  <c r="D47" i="49" s="1"/>
  <c r="M76" i="57"/>
  <c r="H76" i="57"/>
  <c r="M71" i="57"/>
  <c r="H71" i="57"/>
  <c r="M56" i="57"/>
  <c r="H56" i="57"/>
  <c r="G54" i="57"/>
  <c r="B45" i="49" s="1"/>
  <c r="M45" i="57"/>
  <c r="H45" i="57"/>
  <c r="C44" i="49" s="1"/>
  <c r="G45" i="57"/>
  <c r="B44" i="49" s="1"/>
  <c r="M41" i="57"/>
  <c r="H41" i="57"/>
  <c r="C43" i="49" s="1"/>
  <c r="M31" i="57"/>
  <c r="M30" i="57" s="1"/>
  <c r="H31" i="57"/>
  <c r="H30" i="57" s="1"/>
  <c r="C42" i="49" s="1"/>
  <c r="M27" i="57"/>
  <c r="H27" i="57"/>
  <c r="C41" i="49" s="1"/>
  <c r="G27" i="57"/>
  <c r="B41" i="49" s="1"/>
  <c r="M22" i="57"/>
  <c r="M21" i="57" s="1"/>
  <c r="H22" i="57"/>
  <c r="H21" i="57" s="1"/>
  <c r="M8" i="57"/>
  <c r="M6" i="57" s="1"/>
  <c r="H8" i="57"/>
  <c r="H6" i="57" s="1"/>
  <c r="C38" i="49" s="1"/>
  <c r="N183" i="50"/>
  <c r="M183" i="50"/>
  <c r="L183" i="50"/>
  <c r="N180" i="50"/>
  <c r="M180" i="50"/>
  <c r="L180" i="50"/>
  <c r="G21" i="61" l="1"/>
  <c r="J21" i="61" s="1"/>
  <c r="I21" i="61" s="1"/>
  <c r="G45" i="61"/>
  <c r="J45" i="61" s="1"/>
  <c r="G6" i="61"/>
  <c r="J6" i="61" s="1"/>
  <c r="I6" i="61" s="1"/>
  <c r="M90" i="60"/>
  <c r="O90" i="60" s="1"/>
  <c r="N90" i="60" s="1"/>
  <c r="H90" i="60"/>
  <c r="C99" i="49" s="1"/>
  <c r="E99" i="49" s="1"/>
  <c r="D99" i="49" s="1"/>
  <c r="H90" i="59"/>
  <c r="C82" i="49" s="1"/>
  <c r="E82" i="49" s="1"/>
  <c r="D82" i="49" s="1"/>
  <c r="E83" i="49"/>
  <c r="D83" i="49" s="1"/>
  <c r="M55" i="58"/>
  <c r="M54" i="58" s="1"/>
  <c r="H90" i="58"/>
  <c r="H84" i="58" s="1"/>
  <c r="M90" i="57"/>
  <c r="F48" i="49" s="1"/>
  <c r="S9" i="61"/>
  <c r="H8" i="61"/>
  <c r="H6" i="61" s="1"/>
  <c r="H5" i="61" s="1"/>
  <c r="E44" i="49"/>
  <c r="D44" i="49" s="1"/>
  <c r="G91" i="61"/>
  <c r="G90" i="61" s="1"/>
  <c r="J90" i="61" s="1"/>
  <c r="I90" i="61" s="1"/>
  <c r="G90" i="36"/>
  <c r="H55" i="59"/>
  <c r="H54" i="59" s="1"/>
  <c r="C79" i="49" s="1"/>
  <c r="E79" i="49" s="1"/>
  <c r="D79" i="49" s="1"/>
  <c r="H55" i="60"/>
  <c r="H54" i="60" s="1"/>
  <c r="C96" i="49" s="1"/>
  <c r="E60" i="49"/>
  <c r="D60" i="49" s="1"/>
  <c r="H55" i="57"/>
  <c r="H54" i="57" s="1"/>
  <c r="C45" i="49" s="1"/>
  <c r="E45" i="49" s="1"/>
  <c r="D45" i="49" s="1"/>
  <c r="M55" i="57"/>
  <c r="M54" i="57" s="1"/>
  <c r="H132" i="61"/>
  <c r="O90" i="57"/>
  <c r="N90" i="57" s="1"/>
  <c r="F65" i="49"/>
  <c r="E76" i="49"/>
  <c r="D76" i="49" s="1"/>
  <c r="M84" i="59"/>
  <c r="E112" i="52" s="1"/>
  <c r="E58" i="49"/>
  <c r="D58" i="49" s="1"/>
  <c r="E81" i="49"/>
  <c r="D81" i="49" s="1"/>
  <c r="E89" i="49"/>
  <c r="D89" i="49" s="1"/>
  <c r="M160" i="61"/>
  <c r="E108" i="52" s="1"/>
  <c r="M155" i="61"/>
  <c r="F15" i="49" s="1"/>
  <c r="M132" i="61"/>
  <c r="H85" i="61"/>
  <c r="H45" i="61"/>
  <c r="C10" i="49" s="1"/>
  <c r="O6" i="57"/>
  <c r="N6" i="57" s="1"/>
  <c r="F38" i="49"/>
  <c r="H38" i="49" s="1"/>
  <c r="G38" i="49" s="1"/>
  <c r="M5" i="57"/>
  <c r="O30" i="57"/>
  <c r="N30" i="57" s="1"/>
  <c r="F42" i="49"/>
  <c r="O54" i="57"/>
  <c r="N54" i="57" s="1"/>
  <c r="F45" i="49"/>
  <c r="C48" i="49"/>
  <c r="H84" i="57"/>
  <c r="C57" i="49"/>
  <c r="E57" i="49" s="1"/>
  <c r="D57" i="49" s="1"/>
  <c r="H20" i="58"/>
  <c r="C72" i="49"/>
  <c r="H5" i="59"/>
  <c r="O90" i="59"/>
  <c r="N90" i="59" s="1"/>
  <c r="F82" i="49"/>
  <c r="M20" i="57"/>
  <c r="O54" i="58"/>
  <c r="N54" i="58" s="1"/>
  <c r="F62" i="49"/>
  <c r="H62" i="49" s="1"/>
  <c r="G62" i="49" s="1"/>
  <c r="O90" i="58"/>
  <c r="N90" i="58" s="1"/>
  <c r="O6" i="59"/>
  <c r="N6" i="59" s="1"/>
  <c r="F72" i="49"/>
  <c r="M5" i="59"/>
  <c r="O21" i="60"/>
  <c r="N21" i="60" s="1"/>
  <c r="F91" i="49"/>
  <c r="H91" i="49" s="1"/>
  <c r="G91" i="49" s="1"/>
  <c r="M20" i="60"/>
  <c r="C40" i="49"/>
  <c r="E40" i="49" s="1"/>
  <c r="D40" i="49" s="1"/>
  <c r="F55" i="49"/>
  <c r="H55" i="49" s="1"/>
  <c r="G55" i="49" s="1"/>
  <c r="M5" i="58"/>
  <c r="H42" i="49"/>
  <c r="G42" i="49" s="1"/>
  <c r="O54" i="59"/>
  <c r="N54" i="59" s="1"/>
  <c r="F79" i="49"/>
  <c r="O30" i="60"/>
  <c r="N30" i="60" s="1"/>
  <c r="F93" i="49"/>
  <c r="H93" i="49" s="1"/>
  <c r="G93" i="49" s="1"/>
  <c r="F96" i="49"/>
  <c r="O27" i="57"/>
  <c r="N27" i="57" s="1"/>
  <c r="F41" i="49"/>
  <c r="H41" i="49" s="1"/>
  <c r="G41" i="49" s="1"/>
  <c r="E49" i="49"/>
  <c r="D49" i="49" s="1"/>
  <c r="O21" i="58"/>
  <c r="N21" i="58" s="1"/>
  <c r="F57" i="49"/>
  <c r="O30" i="58"/>
  <c r="N30" i="58" s="1"/>
  <c r="F59" i="49"/>
  <c r="H59" i="49" s="1"/>
  <c r="G59" i="49" s="1"/>
  <c r="O45" i="58"/>
  <c r="N45" i="58" s="1"/>
  <c r="F61" i="49"/>
  <c r="H61" i="49" s="1"/>
  <c r="G61" i="49" s="1"/>
  <c r="O85" i="58"/>
  <c r="N85" i="58" s="1"/>
  <c r="F64" i="49"/>
  <c r="H64" i="49" s="1"/>
  <c r="G64" i="49" s="1"/>
  <c r="E66" i="49"/>
  <c r="D66" i="49" s="1"/>
  <c r="E75" i="49"/>
  <c r="D75" i="49" s="1"/>
  <c r="O160" i="59"/>
  <c r="N160" i="59" s="1"/>
  <c r="F84" i="49"/>
  <c r="H84" i="49" s="1"/>
  <c r="G84" i="49" s="1"/>
  <c r="O27" i="60"/>
  <c r="N27" i="60" s="1"/>
  <c r="F92" i="49"/>
  <c r="H92" i="49" s="1"/>
  <c r="G92" i="49" s="1"/>
  <c r="O41" i="60"/>
  <c r="N41" i="60" s="1"/>
  <c r="F94" i="49"/>
  <c r="H94" i="49" s="1"/>
  <c r="G94" i="49" s="1"/>
  <c r="E96" i="49"/>
  <c r="D96" i="49" s="1"/>
  <c r="E98" i="49"/>
  <c r="D98" i="49" s="1"/>
  <c r="O155" i="60"/>
  <c r="N155" i="60" s="1"/>
  <c r="F100" i="49"/>
  <c r="H100" i="49" s="1"/>
  <c r="G100" i="49" s="1"/>
  <c r="E48" i="49"/>
  <c r="D48" i="49" s="1"/>
  <c r="E78" i="49"/>
  <c r="D78" i="49" s="1"/>
  <c r="M41" i="61"/>
  <c r="F9" i="49" s="1"/>
  <c r="O45" i="57"/>
  <c r="N45" i="57" s="1"/>
  <c r="F44" i="49"/>
  <c r="H44" i="49" s="1"/>
  <c r="G44" i="49" s="1"/>
  <c r="O85" i="57"/>
  <c r="N85" i="57" s="1"/>
  <c r="F47" i="49"/>
  <c r="H47" i="49" s="1"/>
  <c r="G47" i="49" s="1"/>
  <c r="O160" i="57"/>
  <c r="N160" i="57" s="1"/>
  <c r="F50" i="49"/>
  <c r="H50" i="49" s="1"/>
  <c r="G50" i="49" s="1"/>
  <c r="O27" i="58"/>
  <c r="N27" i="58" s="1"/>
  <c r="F58" i="49"/>
  <c r="H58" i="49" s="1"/>
  <c r="G58" i="49" s="1"/>
  <c r="O41" i="58"/>
  <c r="N41" i="58" s="1"/>
  <c r="F60" i="49"/>
  <c r="H60" i="49" s="1"/>
  <c r="G60" i="49" s="1"/>
  <c r="E62" i="49"/>
  <c r="D62" i="49" s="1"/>
  <c r="O160" i="58"/>
  <c r="N160" i="58" s="1"/>
  <c r="F67" i="49"/>
  <c r="H67" i="49" s="1"/>
  <c r="G67" i="49" s="1"/>
  <c r="O21" i="59"/>
  <c r="N21" i="59" s="1"/>
  <c r="F74" i="49"/>
  <c r="H74" i="49" s="1"/>
  <c r="G74" i="49" s="1"/>
  <c r="O30" i="59"/>
  <c r="N30" i="59" s="1"/>
  <c r="F76" i="49"/>
  <c r="H76" i="49" s="1"/>
  <c r="G76" i="49" s="1"/>
  <c r="O41" i="59"/>
  <c r="N41" i="59" s="1"/>
  <c r="F77" i="49"/>
  <c r="H77" i="49" s="1"/>
  <c r="G77" i="49" s="1"/>
  <c r="O155" i="59"/>
  <c r="N155" i="59" s="1"/>
  <c r="F83" i="49"/>
  <c r="H83" i="49" s="1"/>
  <c r="G83" i="49" s="1"/>
  <c r="O6" i="60"/>
  <c r="N6" i="60" s="1"/>
  <c r="F89" i="49"/>
  <c r="H89" i="49" s="1"/>
  <c r="G89" i="49" s="1"/>
  <c r="E91" i="49"/>
  <c r="D91" i="49" s="1"/>
  <c r="E93" i="49"/>
  <c r="D93" i="49" s="1"/>
  <c r="F99" i="49"/>
  <c r="H5" i="57"/>
  <c r="E41" i="49"/>
  <c r="D41" i="49" s="1"/>
  <c r="O41" i="57"/>
  <c r="N41" i="57" s="1"/>
  <c r="F43" i="49"/>
  <c r="H43" i="49" s="1"/>
  <c r="G43" i="49" s="1"/>
  <c r="O155" i="57"/>
  <c r="N155" i="57" s="1"/>
  <c r="F49" i="49"/>
  <c r="H49" i="49" s="1"/>
  <c r="G49" i="49" s="1"/>
  <c r="M20" i="58"/>
  <c r="E59" i="49"/>
  <c r="D59" i="49" s="1"/>
  <c r="E61" i="49"/>
  <c r="D61" i="49" s="1"/>
  <c r="E64" i="49"/>
  <c r="D64" i="49" s="1"/>
  <c r="O155" i="58"/>
  <c r="N155" i="58" s="1"/>
  <c r="F66" i="49"/>
  <c r="H66" i="49" s="1"/>
  <c r="G66" i="49" s="1"/>
  <c r="O27" i="59"/>
  <c r="N27" i="59" s="1"/>
  <c r="F75" i="49"/>
  <c r="H75" i="49" s="1"/>
  <c r="G75" i="49" s="1"/>
  <c r="E84" i="49"/>
  <c r="D84" i="49" s="1"/>
  <c r="M5" i="60"/>
  <c r="E92" i="49"/>
  <c r="D92" i="49" s="1"/>
  <c r="E94" i="49"/>
  <c r="D94" i="49" s="1"/>
  <c r="O85" i="60"/>
  <c r="N85" i="60" s="1"/>
  <c r="F98" i="49"/>
  <c r="H98" i="49" s="1"/>
  <c r="G98" i="49" s="1"/>
  <c r="E100" i="49"/>
  <c r="D100" i="49" s="1"/>
  <c r="E42" i="49"/>
  <c r="D42" i="49" s="1"/>
  <c r="E74" i="49"/>
  <c r="D74" i="49" s="1"/>
  <c r="O21" i="57"/>
  <c r="N21" i="57" s="1"/>
  <c r="F40" i="49"/>
  <c r="M20" i="59"/>
  <c r="O45" i="59"/>
  <c r="N45" i="59" s="1"/>
  <c r="F78" i="49"/>
  <c r="H78" i="49" s="1"/>
  <c r="G78" i="49" s="1"/>
  <c r="H84" i="59"/>
  <c r="O85" i="59"/>
  <c r="N85" i="59" s="1"/>
  <c r="F81" i="49"/>
  <c r="H81" i="49" s="1"/>
  <c r="G81" i="49" s="1"/>
  <c r="O45" i="60"/>
  <c r="N45" i="60" s="1"/>
  <c r="F95" i="49"/>
  <c r="H95" i="49" s="1"/>
  <c r="G95" i="49" s="1"/>
  <c r="O160" i="60"/>
  <c r="N160" i="60" s="1"/>
  <c r="F101" i="49"/>
  <c r="H101" i="49" s="1"/>
  <c r="G101" i="49" s="1"/>
  <c r="E43" i="49"/>
  <c r="D43" i="49" s="1"/>
  <c r="E77" i="49"/>
  <c r="D77" i="49" s="1"/>
  <c r="S10" i="61"/>
  <c r="H22" i="61"/>
  <c r="H27" i="61"/>
  <c r="E49" i="52" s="1"/>
  <c r="H31" i="61"/>
  <c r="H41" i="61"/>
  <c r="E51" i="52" s="1"/>
  <c r="H56" i="61"/>
  <c r="S58" i="61"/>
  <c r="E56" i="52"/>
  <c r="H71" i="61"/>
  <c r="S73" i="61"/>
  <c r="E59" i="52"/>
  <c r="H76" i="61"/>
  <c r="H108" i="61"/>
  <c r="H145" i="61"/>
  <c r="S11" i="61"/>
  <c r="E58" i="52"/>
  <c r="E61" i="52"/>
  <c r="H155" i="61"/>
  <c r="C15" i="49" s="1"/>
  <c r="H160" i="61"/>
  <c r="C16" i="49" s="1"/>
  <c r="M27" i="61"/>
  <c r="E89" i="52" s="1"/>
  <c r="M31" i="61"/>
  <c r="M30" i="61" s="1"/>
  <c r="F8" i="49" s="1"/>
  <c r="M45" i="61"/>
  <c r="E92" i="52" s="1"/>
  <c r="M56" i="61"/>
  <c r="E95" i="52" s="1"/>
  <c r="M71" i="61"/>
  <c r="E97" i="52" s="1"/>
  <c r="M108" i="61"/>
  <c r="M8" i="61"/>
  <c r="H91" i="61"/>
  <c r="H101" i="61"/>
  <c r="M21" i="61"/>
  <c r="M76" i="61"/>
  <c r="E100" i="52" s="1"/>
  <c r="M85" i="61"/>
  <c r="M91" i="61"/>
  <c r="M101" i="61"/>
  <c r="M145" i="61"/>
  <c r="B10" i="49"/>
  <c r="E9" i="52"/>
  <c r="G54" i="61"/>
  <c r="J54" i="61" s="1"/>
  <c r="I54" i="61" s="1"/>
  <c r="E11" i="52"/>
  <c r="G5" i="60"/>
  <c r="G5" i="57"/>
  <c r="B38" i="49"/>
  <c r="E38" i="49" s="1"/>
  <c r="D38" i="49" s="1"/>
  <c r="G5" i="58"/>
  <c r="B55" i="49"/>
  <c r="E55" i="49" s="1"/>
  <c r="D55" i="49" s="1"/>
  <c r="G5" i="59"/>
  <c r="B72" i="49"/>
  <c r="G20" i="60"/>
  <c r="G84" i="59"/>
  <c r="J30" i="59"/>
  <c r="I30" i="59" s="1"/>
  <c r="J27" i="59"/>
  <c r="I27" i="59" s="1"/>
  <c r="G155" i="61"/>
  <c r="G160" i="61"/>
  <c r="G27" i="61"/>
  <c r="J27" i="61" s="1"/>
  <c r="I27" i="61" s="1"/>
  <c r="G41" i="61"/>
  <c r="G30" i="61"/>
  <c r="J30" i="61" s="1"/>
  <c r="G85" i="61"/>
  <c r="I45" i="61"/>
  <c r="J160" i="60"/>
  <c r="I160" i="60" s="1"/>
  <c r="J155" i="60"/>
  <c r="I155" i="60" s="1"/>
  <c r="G84" i="60"/>
  <c r="E33" i="52" s="1"/>
  <c r="J90" i="60"/>
  <c r="I90" i="60" s="1"/>
  <c r="J85" i="60"/>
  <c r="I85" i="60" s="1"/>
  <c r="J45" i="60"/>
  <c r="I45" i="60" s="1"/>
  <c r="J41" i="60"/>
  <c r="I41" i="60" s="1"/>
  <c r="J30" i="60"/>
  <c r="I30" i="60" s="1"/>
  <c r="J27" i="60"/>
  <c r="I27" i="60" s="1"/>
  <c r="J21" i="60"/>
  <c r="I21" i="60" s="1"/>
  <c r="J6" i="60"/>
  <c r="I6" i="60" s="1"/>
  <c r="J160" i="59"/>
  <c r="I160" i="59" s="1"/>
  <c r="J155" i="59"/>
  <c r="I155" i="59" s="1"/>
  <c r="J90" i="59"/>
  <c r="I90" i="59" s="1"/>
  <c r="J85" i="59"/>
  <c r="I85" i="59" s="1"/>
  <c r="J45" i="59"/>
  <c r="I45" i="59" s="1"/>
  <c r="J41" i="59"/>
  <c r="I41" i="59" s="1"/>
  <c r="G20" i="59"/>
  <c r="E28" i="52" s="1"/>
  <c r="J21" i="59"/>
  <c r="I21" i="59" s="1"/>
  <c r="J6" i="59"/>
  <c r="I6" i="59" s="1"/>
  <c r="J160" i="58"/>
  <c r="I160" i="58" s="1"/>
  <c r="J155" i="58"/>
  <c r="I155" i="58" s="1"/>
  <c r="G84" i="58"/>
  <c r="J90" i="58"/>
  <c r="I90" i="58" s="1"/>
  <c r="J85" i="58"/>
  <c r="I85" i="58" s="1"/>
  <c r="J54" i="58"/>
  <c r="I54" i="58" s="1"/>
  <c r="J45" i="58"/>
  <c r="I45" i="58" s="1"/>
  <c r="J41" i="58"/>
  <c r="I41" i="58" s="1"/>
  <c r="J30" i="58"/>
  <c r="I30" i="58" s="1"/>
  <c r="J27" i="58"/>
  <c r="I27" i="58" s="1"/>
  <c r="G20" i="58"/>
  <c r="E40" i="52" s="1"/>
  <c r="J21" i="58"/>
  <c r="I21" i="58" s="1"/>
  <c r="J6" i="58"/>
  <c r="I6" i="58" s="1"/>
  <c r="J160" i="57"/>
  <c r="I160" i="57" s="1"/>
  <c r="J155" i="57"/>
  <c r="I155" i="57" s="1"/>
  <c r="G84" i="57"/>
  <c r="E37" i="52" s="1"/>
  <c r="J90" i="57"/>
  <c r="I90" i="57" s="1"/>
  <c r="J85" i="57"/>
  <c r="I85" i="57" s="1"/>
  <c r="J54" i="57"/>
  <c r="I54" i="57" s="1"/>
  <c r="J45" i="57"/>
  <c r="I45" i="57" s="1"/>
  <c r="J41" i="57"/>
  <c r="I41" i="57" s="1"/>
  <c r="J30" i="57"/>
  <c r="I30" i="57" s="1"/>
  <c r="J27" i="57"/>
  <c r="I27" i="57" s="1"/>
  <c r="G20" i="57"/>
  <c r="E36" i="52" s="1"/>
  <c r="J21" i="57"/>
  <c r="I21" i="57" s="1"/>
  <c r="J6" i="57"/>
  <c r="I6" i="57" s="1"/>
  <c r="H5" i="60"/>
  <c r="H20" i="60"/>
  <c r="H5" i="58"/>
  <c r="O6" i="58"/>
  <c r="N6" i="58" s="1"/>
  <c r="M22" i="36"/>
  <c r="B4" i="49" l="1"/>
  <c r="G5" i="61"/>
  <c r="J5" i="61" s="1"/>
  <c r="I5" i="61" s="1"/>
  <c r="E5" i="52"/>
  <c r="B6" i="49"/>
  <c r="M84" i="60"/>
  <c r="O84" i="60" s="1"/>
  <c r="N84" i="60" s="1"/>
  <c r="H99" i="49"/>
  <c r="G99" i="49" s="1"/>
  <c r="J54" i="60"/>
  <c r="I54" i="60" s="1"/>
  <c r="H84" i="60"/>
  <c r="H172" i="60" s="1"/>
  <c r="C49" i="56" s="1"/>
  <c r="E165" i="52" s="1"/>
  <c r="O54" i="60"/>
  <c r="N54" i="60" s="1"/>
  <c r="J54" i="59"/>
  <c r="I54" i="59" s="1"/>
  <c r="J5" i="59"/>
  <c r="I5" i="59" s="1"/>
  <c r="H20" i="59"/>
  <c r="E71" i="52" s="1"/>
  <c r="H79" i="49"/>
  <c r="G79" i="49" s="1"/>
  <c r="H82" i="49"/>
  <c r="G82" i="49" s="1"/>
  <c r="C65" i="49"/>
  <c r="E65" i="49" s="1"/>
  <c r="D65" i="49" s="1"/>
  <c r="H65" i="49"/>
  <c r="G65" i="49" s="1"/>
  <c r="H20" i="57"/>
  <c r="H172" i="57" s="1"/>
  <c r="C46" i="56" s="1"/>
  <c r="E162" i="52" s="1"/>
  <c r="H45" i="49"/>
  <c r="G45" i="49" s="1"/>
  <c r="E65" i="52"/>
  <c r="C13" i="49"/>
  <c r="E63" i="52"/>
  <c r="H172" i="58"/>
  <c r="C47" i="56" s="1"/>
  <c r="E163" i="52" s="1"/>
  <c r="O84" i="59"/>
  <c r="N84" i="59" s="1"/>
  <c r="F80" i="49"/>
  <c r="E41" i="52"/>
  <c r="G172" i="58"/>
  <c r="E42" i="52" s="1"/>
  <c r="O5" i="60"/>
  <c r="N5" i="60" s="1"/>
  <c r="H96" i="49"/>
  <c r="G96" i="49" s="1"/>
  <c r="H172" i="59"/>
  <c r="C48" i="56" s="1"/>
  <c r="E164" i="52" s="1"/>
  <c r="C9" i="49"/>
  <c r="H9" i="49" s="1"/>
  <c r="G9" i="49" s="1"/>
  <c r="E72" i="49"/>
  <c r="D72" i="49" s="1"/>
  <c r="M172" i="59"/>
  <c r="D48" i="56" s="1"/>
  <c r="H57" i="49"/>
  <c r="G57" i="49" s="1"/>
  <c r="M84" i="58"/>
  <c r="O84" i="58" s="1"/>
  <c r="N84" i="58" s="1"/>
  <c r="J5" i="57"/>
  <c r="I5" i="57" s="1"/>
  <c r="M90" i="61"/>
  <c r="M84" i="61" s="1"/>
  <c r="E62" i="52"/>
  <c r="H90" i="61"/>
  <c r="H84" i="61" s="1"/>
  <c r="M6" i="61"/>
  <c r="M5" i="61" s="1"/>
  <c r="E103" i="52"/>
  <c r="E52" i="52"/>
  <c r="E91" i="52"/>
  <c r="E107" i="52"/>
  <c r="H55" i="61"/>
  <c r="H54" i="61" s="1"/>
  <c r="M84" i="57"/>
  <c r="O84" i="57" s="1"/>
  <c r="N84" i="57" s="1"/>
  <c r="H72" i="49"/>
  <c r="G72" i="49" s="1"/>
  <c r="H15" i="49"/>
  <c r="G15" i="49" s="1"/>
  <c r="F16" i="49"/>
  <c r="H16" i="49" s="1"/>
  <c r="G16" i="49" s="1"/>
  <c r="O155" i="61"/>
  <c r="N155" i="61" s="1"/>
  <c r="M55" i="61"/>
  <c r="M54" i="61" s="1"/>
  <c r="F10" i="49"/>
  <c r="H10" i="49" s="1"/>
  <c r="G10" i="49" s="1"/>
  <c r="O45" i="61"/>
  <c r="N45" i="61" s="1"/>
  <c r="O41" i="61"/>
  <c r="N41" i="61" s="1"/>
  <c r="E90" i="52"/>
  <c r="F7" i="49"/>
  <c r="O160" i="61"/>
  <c r="N160" i="61" s="1"/>
  <c r="E68" i="52"/>
  <c r="E67" i="52"/>
  <c r="O85" i="61"/>
  <c r="N85" i="61" s="1"/>
  <c r="E55" i="52"/>
  <c r="O27" i="61"/>
  <c r="N27" i="61" s="1"/>
  <c r="C7" i="49"/>
  <c r="F14" i="56"/>
  <c r="C102" i="49"/>
  <c r="D14" i="56"/>
  <c r="C68" i="49"/>
  <c r="E82" i="52"/>
  <c r="C54" i="49"/>
  <c r="E74" i="52"/>
  <c r="C88" i="49"/>
  <c r="B54" i="49"/>
  <c r="E39" i="52"/>
  <c r="E72" i="52"/>
  <c r="C80" i="49"/>
  <c r="E114" i="52"/>
  <c r="F88" i="49"/>
  <c r="H40" i="49"/>
  <c r="G40" i="49" s="1"/>
  <c r="O20" i="57"/>
  <c r="N20" i="57" s="1"/>
  <c r="E119" i="52"/>
  <c r="F39" i="49"/>
  <c r="H48" i="49"/>
  <c r="G48" i="49" s="1"/>
  <c r="B80" i="49"/>
  <c r="E29" i="52"/>
  <c r="E84" i="52"/>
  <c r="C63" i="49"/>
  <c r="E122" i="52"/>
  <c r="F54" i="49"/>
  <c r="E83" i="52"/>
  <c r="C56" i="49"/>
  <c r="O5" i="57"/>
  <c r="N5" i="57" s="1"/>
  <c r="E118" i="52"/>
  <c r="F37" i="49"/>
  <c r="C85" i="49"/>
  <c r="O5" i="58"/>
  <c r="N5" i="58" s="1"/>
  <c r="B90" i="49"/>
  <c r="E32" i="52"/>
  <c r="B71" i="49"/>
  <c r="E27" i="52"/>
  <c r="B37" i="49"/>
  <c r="E35" i="52"/>
  <c r="O20" i="58"/>
  <c r="N20" i="58" s="1"/>
  <c r="E123" i="52"/>
  <c r="F56" i="49"/>
  <c r="E78" i="52"/>
  <c r="C37" i="49"/>
  <c r="O5" i="59"/>
  <c r="N5" i="59" s="1"/>
  <c r="E110" i="52"/>
  <c r="F71" i="49"/>
  <c r="J20" i="60"/>
  <c r="I20" i="60" s="1"/>
  <c r="E75" i="52"/>
  <c r="C90" i="49"/>
  <c r="B88" i="49"/>
  <c r="E31" i="52"/>
  <c r="E76" i="52"/>
  <c r="E111" i="52"/>
  <c r="F73" i="49"/>
  <c r="C39" i="49"/>
  <c r="E115" i="52"/>
  <c r="F90" i="49"/>
  <c r="E70" i="52"/>
  <c r="C71" i="49"/>
  <c r="E80" i="52"/>
  <c r="C46" i="49"/>
  <c r="J5" i="60"/>
  <c r="I5" i="60" s="1"/>
  <c r="E60" i="52"/>
  <c r="E57" i="52"/>
  <c r="H30" i="61"/>
  <c r="H21" i="61"/>
  <c r="E22" i="52"/>
  <c r="J85" i="61"/>
  <c r="I85" i="61" s="1"/>
  <c r="E8" i="52"/>
  <c r="J41" i="61"/>
  <c r="I41" i="61" s="1"/>
  <c r="E25" i="52"/>
  <c r="J160" i="61"/>
  <c r="I160" i="61" s="1"/>
  <c r="E24" i="52"/>
  <c r="J155" i="61"/>
  <c r="I155" i="61" s="1"/>
  <c r="E105" i="52"/>
  <c r="F13" i="49"/>
  <c r="E88" i="52"/>
  <c r="F6" i="49"/>
  <c r="B7" i="49"/>
  <c r="E6" i="52"/>
  <c r="B14" i="49"/>
  <c r="E23" i="52"/>
  <c r="B8" i="49"/>
  <c r="E7" i="52"/>
  <c r="B11" i="49"/>
  <c r="E10" i="52"/>
  <c r="J84" i="59"/>
  <c r="I84" i="59" s="1"/>
  <c r="J5" i="58"/>
  <c r="I5" i="58" s="1"/>
  <c r="J20" i="57"/>
  <c r="I20" i="57" s="1"/>
  <c r="B39" i="49"/>
  <c r="E39" i="49" s="1"/>
  <c r="D39" i="49" s="1"/>
  <c r="J84" i="57"/>
  <c r="I84" i="57" s="1"/>
  <c r="B46" i="49"/>
  <c r="J20" i="58"/>
  <c r="I20" i="58" s="1"/>
  <c r="B56" i="49"/>
  <c r="J84" i="58"/>
  <c r="I84" i="58" s="1"/>
  <c r="B63" i="49"/>
  <c r="J84" i="60"/>
  <c r="I84" i="60" s="1"/>
  <c r="B97" i="49"/>
  <c r="B15" i="49"/>
  <c r="J20" i="59"/>
  <c r="I20" i="59" s="1"/>
  <c r="B73" i="49"/>
  <c r="B13" i="49"/>
  <c r="B9" i="49"/>
  <c r="B16" i="49"/>
  <c r="G172" i="60"/>
  <c r="E34" i="52" s="1"/>
  <c r="G20" i="61"/>
  <c r="J20" i="61" s="1"/>
  <c r="I20" i="61" s="1"/>
  <c r="G84" i="61"/>
  <c r="I30" i="61"/>
  <c r="G172" i="59"/>
  <c r="E30" i="52" s="1"/>
  <c r="G172" i="57"/>
  <c r="E38" i="52" s="1"/>
  <c r="M172" i="60"/>
  <c r="D49" i="56" s="1"/>
  <c r="O20" i="60"/>
  <c r="N20" i="60" s="1"/>
  <c r="E19" i="52" l="1"/>
  <c r="B3" i="49"/>
  <c r="F97" i="49"/>
  <c r="E116" i="52"/>
  <c r="E49" i="56"/>
  <c r="F49" i="56" s="1"/>
  <c r="E77" i="52"/>
  <c r="C97" i="49"/>
  <c r="H97" i="49" s="1"/>
  <c r="G97" i="49" s="1"/>
  <c r="H80" i="49"/>
  <c r="G80" i="49" s="1"/>
  <c r="E73" i="52"/>
  <c r="O20" i="59"/>
  <c r="N20" i="59" s="1"/>
  <c r="C73" i="49"/>
  <c r="H73" i="49" s="1"/>
  <c r="G73" i="49" s="1"/>
  <c r="E73" i="49"/>
  <c r="D73" i="49" s="1"/>
  <c r="E14" i="56"/>
  <c r="E124" i="52"/>
  <c r="E79" i="52"/>
  <c r="E85" i="52"/>
  <c r="C14" i="56"/>
  <c r="C51" i="49"/>
  <c r="E81" i="52"/>
  <c r="E48" i="56"/>
  <c r="F48" i="56" s="1"/>
  <c r="M172" i="58"/>
  <c r="D47" i="56" s="1"/>
  <c r="E47" i="56" s="1"/>
  <c r="F47" i="56" s="1"/>
  <c r="M172" i="57"/>
  <c r="D46" i="56" s="1"/>
  <c r="E46" i="56" s="1"/>
  <c r="F46" i="56" s="1"/>
  <c r="E88" i="49"/>
  <c r="D88" i="49" s="1"/>
  <c r="H88" i="49"/>
  <c r="G88" i="49" s="1"/>
  <c r="E16" i="56"/>
  <c r="H13" i="49"/>
  <c r="G13" i="49" s="1"/>
  <c r="H90" i="49"/>
  <c r="G90" i="49" s="1"/>
  <c r="E97" i="49"/>
  <c r="D97" i="49" s="1"/>
  <c r="C3" i="49"/>
  <c r="O172" i="59"/>
  <c r="N172" i="59" s="1"/>
  <c r="E113" i="52"/>
  <c r="F85" i="49"/>
  <c r="H85" i="49" s="1"/>
  <c r="G85" i="49" s="1"/>
  <c r="F4" i="49"/>
  <c r="E56" i="49"/>
  <c r="D56" i="49" s="1"/>
  <c r="F63" i="49"/>
  <c r="H63" i="49" s="1"/>
  <c r="G63" i="49" s="1"/>
  <c r="B27" i="56"/>
  <c r="E46" i="49"/>
  <c r="D46" i="49" s="1"/>
  <c r="C4" i="49"/>
  <c r="O6" i="61"/>
  <c r="N6" i="61" s="1"/>
  <c r="E63" i="49"/>
  <c r="D63" i="49" s="1"/>
  <c r="E54" i="52"/>
  <c r="H56" i="49"/>
  <c r="G56" i="49" s="1"/>
  <c r="H54" i="49"/>
  <c r="G54" i="49" s="1"/>
  <c r="F46" i="49"/>
  <c r="H46" i="49" s="1"/>
  <c r="G46" i="49" s="1"/>
  <c r="E80" i="49"/>
  <c r="D80" i="49" s="1"/>
  <c r="E120" i="52"/>
  <c r="E94" i="52"/>
  <c r="H7" i="49"/>
  <c r="G7" i="49" s="1"/>
  <c r="O90" i="61"/>
  <c r="N90" i="61" s="1"/>
  <c r="E66" i="52"/>
  <c r="O172" i="60"/>
  <c r="N172" i="60" s="1"/>
  <c r="E117" i="52"/>
  <c r="F16" i="56"/>
  <c r="F17" i="56" s="1"/>
  <c r="F102" i="49"/>
  <c r="H102" i="49" s="1"/>
  <c r="G102" i="49" s="1"/>
  <c r="C14" i="49"/>
  <c r="E71" i="49"/>
  <c r="D71" i="49" s="1"/>
  <c r="C16" i="56"/>
  <c r="D16" i="56"/>
  <c r="D17" i="56" s="1"/>
  <c r="E17" i="56"/>
  <c r="H71" i="49"/>
  <c r="G71" i="49" s="1"/>
  <c r="E37" i="49"/>
  <c r="D37" i="49" s="1"/>
  <c r="E90" i="49"/>
  <c r="D90" i="49" s="1"/>
  <c r="H37" i="49"/>
  <c r="G37" i="49" s="1"/>
  <c r="H39" i="49"/>
  <c r="G39" i="49" s="1"/>
  <c r="E54" i="49"/>
  <c r="D54" i="49" s="1"/>
  <c r="C6" i="49"/>
  <c r="H6" i="49" s="1"/>
  <c r="G6" i="49" s="1"/>
  <c r="O21" i="61"/>
  <c r="N21" i="61" s="1"/>
  <c r="E48" i="52"/>
  <c r="C8" i="49"/>
  <c r="H8" i="49" s="1"/>
  <c r="G8" i="49" s="1"/>
  <c r="O30" i="61"/>
  <c r="N30" i="61" s="1"/>
  <c r="E50" i="52"/>
  <c r="E21" i="52"/>
  <c r="J84" i="61"/>
  <c r="I84" i="61" s="1"/>
  <c r="E53" i="52"/>
  <c r="C11" i="49"/>
  <c r="H20" i="61"/>
  <c r="E93" i="52"/>
  <c r="F11" i="49"/>
  <c r="O54" i="61"/>
  <c r="N54" i="61" s="1"/>
  <c r="M20" i="61"/>
  <c r="E102" i="52"/>
  <c r="F3" i="49"/>
  <c r="C27" i="56"/>
  <c r="O5" i="61"/>
  <c r="N5" i="61" s="1"/>
  <c r="O84" i="61"/>
  <c r="N84" i="61" s="1"/>
  <c r="E64" i="52"/>
  <c r="C12" i="49"/>
  <c r="B29" i="56"/>
  <c r="E104" i="52"/>
  <c r="F12" i="49"/>
  <c r="C29" i="56"/>
  <c r="E106" i="52"/>
  <c r="F14" i="49"/>
  <c r="B5" i="49"/>
  <c r="E4" i="52"/>
  <c r="J172" i="57"/>
  <c r="I172" i="57" s="1"/>
  <c r="B51" i="49"/>
  <c r="C13" i="56"/>
  <c r="J172" i="58"/>
  <c r="I172" i="58" s="1"/>
  <c r="B68" i="49"/>
  <c r="E68" i="49" s="1"/>
  <c r="D68" i="49" s="1"/>
  <c r="D13" i="56"/>
  <c r="D15" i="56" s="1"/>
  <c r="J172" i="60"/>
  <c r="I172" i="60" s="1"/>
  <c r="B102" i="49"/>
  <c r="E102" i="49" s="1"/>
  <c r="D102" i="49" s="1"/>
  <c r="F13" i="56"/>
  <c r="F15" i="56" s="1"/>
  <c r="J172" i="59"/>
  <c r="I172" i="59" s="1"/>
  <c r="E13" i="56"/>
  <c r="E15" i="56" s="1"/>
  <c r="B85" i="49"/>
  <c r="E85" i="49" s="1"/>
  <c r="D85" i="49" s="1"/>
  <c r="B12" i="49"/>
  <c r="G172" i="61"/>
  <c r="E26" i="52" s="1"/>
  <c r="E51" i="49" l="1"/>
  <c r="D51" i="49" s="1"/>
  <c r="E125" i="52"/>
  <c r="O172" i="58"/>
  <c r="N172" i="58" s="1"/>
  <c r="F68" i="49"/>
  <c r="H68" i="49" s="1"/>
  <c r="G68" i="49" s="1"/>
  <c r="C15" i="56"/>
  <c r="C17" i="56"/>
  <c r="H3" i="49"/>
  <c r="G3" i="49" s="1"/>
  <c r="F51" i="49"/>
  <c r="H51" i="49" s="1"/>
  <c r="G51" i="49" s="1"/>
  <c r="E121" i="52"/>
  <c r="O172" i="57"/>
  <c r="N172" i="57" s="1"/>
  <c r="H14" i="49"/>
  <c r="G14" i="49" s="1"/>
  <c r="H4" i="49"/>
  <c r="G4" i="49" s="1"/>
  <c r="H12" i="49"/>
  <c r="G12" i="49" s="1"/>
  <c r="H11" i="49"/>
  <c r="G11" i="49" s="1"/>
  <c r="D29" i="56"/>
  <c r="E29" i="56" s="1"/>
  <c r="E87" i="52"/>
  <c r="C28" i="56"/>
  <c r="C30" i="56" s="1"/>
  <c r="F5" i="49"/>
  <c r="O20" i="61"/>
  <c r="N20" i="61" s="1"/>
  <c r="M172" i="61"/>
  <c r="E47" i="52"/>
  <c r="C5" i="49"/>
  <c r="B28" i="56"/>
  <c r="B30" i="56" s="1"/>
  <c r="H172" i="61"/>
  <c r="D27" i="56"/>
  <c r="E27" i="56" s="1"/>
  <c r="J172" i="61"/>
  <c r="I172" i="61" s="1"/>
  <c r="G13" i="56"/>
  <c r="B17" i="49"/>
  <c r="G21" i="36"/>
  <c r="G27" i="36"/>
  <c r="G30" i="36"/>
  <c r="G54" i="36"/>
  <c r="G155" i="36"/>
  <c r="E69" i="52" l="1"/>
  <c r="C17" i="49"/>
  <c r="G14" i="56"/>
  <c r="G15" i="56" s="1"/>
  <c r="E109" i="52"/>
  <c r="F17" i="49"/>
  <c r="G16" i="56"/>
  <c r="O172" i="61"/>
  <c r="N172" i="61" s="1"/>
  <c r="H5" i="49"/>
  <c r="G5" i="49" s="1"/>
  <c r="D30" i="56"/>
  <c r="E30" i="56" s="1"/>
  <c r="D28" i="56"/>
  <c r="E28" i="56" s="1"/>
  <c r="B32" i="49"/>
  <c r="B28" i="49"/>
  <c r="B24" i="49"/>
  <c r="B31" i="49"/>
  <c r="B25" i="49"/>
  <c r="B23" i="49"/>
  <c r="G45" i="36"/>
  <c r="G6" i="36"/>
  <c r="G85" i="36"/>
  <c r="G160" i="36"/>
  <c r="G41" i="36"/>
  <c r="G17" i="56" l="1"/>
  <c r="G19" i="56" s="1"/>
  <c r="H17" i="49"/>
  <c r="G17" i="49" s="1"/>
  <c r="B26" i="49"/>
  <c r="B30" i="49"/>
  <c r="B27" i="49"/>
  <c r="B33" i="49"/>
  <c r="G5" i="36"/>
  <c r="B20" i="49" s="1"/>
  <c r="B21" i="49"/>
  <c r="G20" i="36"/>
  <c r="G84" i="36"/>
  <c r="B22" i="49" l="1"/>
  <c r="B29" i="49"/>
  <c r="G172" i="36"/>
  <c r="B34" i="49" l="1"/>
  <c r="B13" i="56"/>
  <c r="G86" i="49"/>
  <c r="G69" i="49"/>
  <c r="G52" i="49"/>
  <c r="G18" i="49"/>
  <c r="B1" i="47" l="1"/>
  <c r="I804" i="54"/>
  <c r="H804" i="54"/>
  <c r="I803" i="54"/>
  <c r="H803" i="54"/>
  <c r="I802" i="54"/>
  <c r="H802" i="54"/>
  <c r="I801" i="54"/>
  <c r="H801" i="54"/>
  <c r="I800" i="54"/>
  <c r="H800" i="54"/>
  <c r="I799" i="54"/>
  <c r="H799" i="54"/>
  <c r="I798" i="54"/>
  <c r="H798" i="54"/>
  <c r="I797" i="54"/>
  <c r="H797" i="54"/>
  <c r="I796" i="54"/>
  <c r="H796" i="54"/>
  <c r="I795" i="54"/>
  <c r="H795" i="54"/>
  <c r="I794" i="54"/>
  <c r="H794" i="54"/>
  <c r="I793" i="54"/>
  <c r="H793" i="54"/>
  <c r="I792" i="54"/>
  <c r="H792" i="54"/>
  <c r="I791" i="54"/>
  <c r="H791" i="54"/>
  <c r="I790" i="54"/>
  <c r="H790" i="54"/>
  <c r="I789" i="54"/>
  <c r="H789" i="54"/>
  <c r="I788" i="54"/>
  <c r="H788" i="54"/>
  <c r="I787" i="54"/>
  <c r="H787" i="54"/>
  <c r="I786" i="54"/>
  <c r="H786" i="54"/>
  <c r="I785" i="54"/>
  <c r="H785" i="54"/>
  <c r="I784" i="54"/>
  <c r="H784" i="54"/>
  <c r="I783" i="54"/>
  <c r="H783" i="54"/>
  <c r="I782" i="54"/>
  <c r="H782" i="54"/>
  <c r="I781" i="54"/>
  <c r="H781" i="54"/>
  <c r="I780" i="54"/>
  <c r="H780" i="54"/>
  <c r="I779" i="54"/>
  <c r="H779" i="54"/>
  <c r="I778" i="54"/>
  <c r="H778" i="54"/>
  <c r="I777" i="54"/>
  <c r="H777" i="54"/>
  <c r="I776" i="54"/>
  <c r="H776" i="54"/>
  <c r="I775" i="54"/>
  <c r="H775" i="54"/>
  <c r="I774" i="54"/>
  <c r="H774" i="54"/>
  <c r="I773" i="54"/>
  <c r="H773" i="54"/>
  <c r="I772" i="54"/>
  <c r="H772" i="54"/>
  <c r="I771" i="54"/>
  <c r="H771" i="54"/>
  <c r="I770" i="54"/>
  <c r="H770" i="54"/>
  <c r="I769" i="54"/>
  <c r="H769" i="54"/>
  <c r="I768" i="54"/>
  <c r="H768" i="54"/>
  <c r="I767" i="54"/>
  <c r="H767" i="54"/>
  <c r="I766" i="54"/>
  <c r="H766" i="54"/>
  <c r="I765" i="54"/>
  <c r="H765" i="54"/>
  <c r="I764" i="54"/>
  <c r="H764" i="54"/>
  <c r="I763" i="54"/>
  <c r="H763" i="54"/>
  <c r="I762" i="54"/>
  <c r="H762" i="54"/>
  <c r="I761" i="54"/>
  <c r="H761" i="54"/>
  <c r="I760" i="54"/>
  <c r="H760" i="54"/>
  <c r="I759" i="54"/>
  <c r="H759" i="54"/>
  <c r="I758" i="54"/>
  <c r="H758" i="54"/>
  <c r="I757" i="54"/>
  <c r="H757" i="54"/>
  <c r="I756" i="54"/>
  <c r="H756" i="54"/>
  <c r="I755" i="54"/>
  <c r="H755" i="54"/>
  <c r="I754" i="54"/>
  <c r="H754" i="54"/>
  <c r="I753" i="54"/>
  <c r="H753" i="54"/>
  <c r="I752" i="54"/>
  <c r="H752" i="54"/>
  <c r="I751" i="54"/>
  <c r="H751" i="54"/>
  <c r="I750" i="54"/>
  <c r="H750" i="54"/>
  <c r="I749" i="54"/>
  <c r="H749" i="54"/>
  <c r="I748" i="54"/>
  <c r="H748" i="54"/>
  <c r="I747" i="54"/>
  <c r="H747" i="54"/>
  <c r="I746" i="54"/>
  <c r="H746" i="54"/>
  <c r="I745" i="54"/>
  <c r="H745" i="54"/>
  <c r="I744" i="54"/>
  <c r="H744" i="54"/>
  <c r="I743" i="54"/>
  <c r="H743" i="54"/>
  <c r="I742" i="54"/>
  <c r="H742" i="54"/>
  <c r="I741" i="54"/>
  <c r="H741" i="54"/>
  <c r="I740" i="54"/>
  <c r="H740" i="54"/>
  <c r="I739" i="54"/>
  <c r="H739" i="54"/>
  <c r="I738" i="54"/>
  <c r="H738" i="54"/>
  <c r="I737" i="54"/>
  <c r="H737" i="54"/>
  <c r="I736" i="54"/>
  <c r="H736" i="54"/>
  <c r="I735" i="54"/>
  <c r="H735" i="54"/>
  <c r="I734" i="54"/>
  <c r="H734" i="54"/>
  <c r="I733" i="54"/>
  <c r="H733" i="54"/>
  <c r="I732" i="54"/>
  <c r="H732" i="54"/>
  <c r="I731" i="54"/>
  <c r="H731" i="54"/>
  <c r="I730" i="54"/>
  <c r="H730" i="54"/>
  <c r="I729" i="54"/>
  <c r="H729" i="54"/>
  <c r="I728" i="54"/>
  <c r="H728" i="54"/>
  <c r="I727" i="54"/>
  <c r="H727" i="54"/>
  <c r="I726" i="54"/>
  <c r="H726" i="54"/>
  <c r="I725" i="54"/>
  <c r="H725" i="54"/>
  <c r="I724" i="54"/>
  <c r="H724" i="54"/>
  <c r="I723" i="54"/>
  <c r="H723" i="54"/>
  <c r="I722" i="54"/>
  <c r="H722" i="54"/>
  <c r="I721" i="54"/>
  <c r="H721" i="54"/>
  <c r="I720" i="54"/>
  <c r="H720" i="54"/>
  <c r="I719" i="54"/>
  <c r="H719" i="54"/>
  <c r="I718" i="54"/>
  <c r="H718" i="54"/>
  <c r="I717" i="54"/>
  <c r="H717" i="54"/>
  <c r="I716" i="54"/>
  <c r="H716" i="54"/>
  <c r="I715" i="54"/>
  <c r="H715" i="54"/>
  <c r="I714" i="54"/>
  <c r="H714" i="54"/>
  <c r="I713" i="54"/>
  <c r="H713" i="54"/>
  <c r="I712" i="54"/>
  <c r="H712" i="54"/>
  <c r="I711" i="54"/>
  <c r="H711" i="54"/>
  <c r="I710" i="54"/>
  <c r="H710" i="54"/>
  <c r="I709" i="54"/>
  <c r="H709" i="54"/>
  <c r="I708" i="54"/>
  <c r="H708" i="54"/>
  <c r="I707" i="54"/>
  <c r="H707" i="54"/>
  <c r="I706" i="54"/>
  <c r="H706" i="54"/>
  <c r="I705" i="54"/>
  <c r="H705" i="54"/>
  <c r="I704" i="54"/>
  <c r="H704" i="54"/>
  <c r="I703" i="54"/>
  <c r="H703" i="54"/>
  <c r="I702" i="54"/>
  <c r="H702" i="54"/>
  <c r="I701" i="54"/>
  <c r="H701" i="54"/>
  <c r="I700" i="54"/>
  <c r="H700" i="54"/>
  <c r="I699" i="54"/>
  <c r="H699" i="54"/>
  <c r="I698" i="54"/>
  <c r="H698" i="54"/>
  <c r="I697" i="54"/>
  <c r="H697" i="54"/>
  <c r="I696" i="54"/>
  <c r="H696" i="54"/>
  <c r="I695" i="54"/>
  <c r="H695" i="54"/>
  <c r="I694" i="54"/>
  <c r="H694" i="54"/>
  <c r="I693" i="54"/>
  <c r="H693" i="54"/>
  <c r="I692" i="54"/>
  <c r="H692" i="54"/>
  <c r="I691" i="54"/>
  <c r="H691" i="54"/>
  <c r="I690" i="54"/>
  <c r="H690" i="54"/>
  <c r="I689" i="54"/>
  <c r="H689" i="54"/>
  <c r="I688" i="54"/>
  <c r="H688" i="54"/>
  <c r="I687" i="54"/>
  <c r="H687" i="54"/>
  <c r="I686" i="54"/>
  <c r="H686" i="54"/>
  <c r="I685" i="54"/>
  <c r="H685" i="54"/>
  <c r="I684" i="54"/>
  <c r="H684" i="54"/>
  <c r="I683" i="54"/>
  <c r="H683" i="54"/>
  <c r="I682" i="54"/>
  <c r="H682" i="54"/>
  <c r="I681" i="54"/>
  <c r="H681" i="54"/>
  <c r="I680" i="54"/>
  <c r="H680" i="54"/>
  <c r="I679" i="54"/>
  <c r="H679" i="54"/>
  <c r="I678" i="54"/>
  <c r="H678" i="54"/>
  <c r="I677" i="54"/>
  <c r="H677" i="54"/>
  <c r="I676" i="54"/>
  <c r="H676" i="54"/>
  <c r="I675" i="54"/>
  <c r="H675" i="54"/>
  <c r="I674" i="54"/>
  <c r="H674" i="54"/>
  <c r="I673" i="54"/>
  <c r="H673" i="54"/>
  <c r="I672" i="54"/>
  <c r="H672" i="54"/>
  <c r="I671" i="54"/>
  <c r="H671" i="54"/>
  <c r="I670" i="54"/>
  <c r="H670" i="54"/>
  <c r="I669" i="54"/>
  <c r="H669" i="54"/>
  <c r="I668" i="54"/>
  <c r="H668" i="54"/>
  <c r="I667" i="54"/>
  <c r="H667" i="54"/>
  <c r="I666" i="54"/>
  <c r="H666" i="54"/>
  <c r="I665" i="54"/>
  <c r="H665" i="54"/>
  <c r="I664" i="54"/>
  <c r="H664" i="54"/>
  <c r="I663" i="54"/>
  <c r="H663" i="54"/>
  <c r="I662" i="54"/>
  <c r="H662" i="54"/>
  <c r="I661" i="54"/>
  <c r="H661" i="54"/>
  <c r="I660" i="54"/>
  <c r="H660" i="54"/>
  <c r="I659" i="54"/>
  <c r="H659" i="54"/>
  <c r="I658" i="54"/>
  <c r="H658" i="54"/>
  <c r="I657" i="54"/>
  <c r="H657" i="54"/>
  <c r="I656" i="54"/>
  <c r="H656" i="54"/>
  <c r="I655" i="54"/>
  <c r="H655" i="54"/>
  <c r="I654" i="54"/>
  <c r="H654" i="54"/>
  <c r="I653" i="54"/>
  <c r="H653" i="54"/>
  <c r="I652" i="54"/>
  <c r="H652" i="54"/>
  <c r="I651" i="54"/>
  <c r="H651" i="54"/>
  <c r="I650" i="54"/>
  <c r="H650" i="54"/>
  <c r="I649" i="54"/>
  <c r="H649" i="54"/>
  <c r="I648" i="54"/>
  <c r="H648" i="54"/>
  <c r="I647" i="54"/>
  <c r="H647" i="54"/>
  <c r="I646" i="54"/>
  <c r="H646" i="54"/>
  <c r="I645" i="54"/>
  <c r="H645" i="54"/>
  <c r="I644" i="54"/>
  <c r="H644" i="54"/>
  <c r="I643" i="54"/>
  <c r="H643" i="54"/>
  <c r="I642" i="54"/>
  <c r="H642" i="54"/>
  <c r="I641" i="54"/>
  <c r="H641" i="54"/>
  <c r="I640" i="54"/>
  <c r="H640" i="54"/>
  <c r="I639" i="54"/>
  <c r="H639" i="54"/>
  <c r="I638" i="54"/>
  <c r="H638" i="54"/>
  <c r="I637" i="54"/>
  <c r="H637" i="54"/>
  <c r="I636" i="54"/>
  <c r="H636" i="54"/>
  <c r="I635" i="54"/>
  <c r="H635" i="54"/>
  <c r="I634" i="54"/>
  <c r="H634" i="54"/>
  <c r="I633" i="54"/>
  <c r="H633" i="54"/>
  <c r="I632" i="54"/>
  <c r="H632" i="54"/>
  <c r="I631" i="54"/>
  <c r="H631" i="54"/>
  <c r="I630" i="54"/>
  <c r="H630" i="54"/>
  <c r="I629" i="54"/>
  <c r="H629" i="54"/>
  <c r="I628" i="54"/>
  <c r="H628" i="54"/>
  <c r="I627" i="54"/>
  <c r="H627" i="54"/>
  <c r="I626" i="54"/>
  <c r="H626" i="54"/>
  <c r="I625" i="54"/>
  <c r="H625" i="54"/>
  <c r="I624" i="54"/>
  <c r="H624" i="54"/>
  <c r="I623" i="54"/>
  <c r="H623" i="54"/>
  <c r="I622" i="54"/>
  <c r="H622" i="54"/>
  <c r="I621" i="54"/>
  <c r="H621" i="54"/>
  <c r="I620" i="54"/>
  <c r="H620" i="54"/>
  <c r="I619" i="54"/>
  <c r="H619" i="54"/>
  <c r="I618" i="54"/>
  <c r="H618" i="54"/>
  <c r="I617" i="54"/>
  <c r="H617" i="54"/>
  <c r="I616" i="54"/>
  <c r="H616" i="54"/>
  <c r="I615" i="54"/>
  <c r="H615" i="54"/>
  <c r="I614" i="54"/>
  <c r="H614" i="54"/>
  <c r="I613" i="54"/>
  <c r="H613" i="54"/>
  <c r="I612" i="54"/>
  <c r="H612" i="54"/>
  <c r="I611" i="54"/>
  <c r="H611" i="54"/>
  <c r="I610" i="54"/>
  <c r="H610" i="54"/>
  <c r="I609" i="54"/>
  <c r="H609" i="54"/>
  <c r="I608" i="54"/>
  <c r="H608" i="54"/>
  <c r="I607" i="54"/>
  <c r="H607" i="54"/>
  <c r="I606" i="54"/>
  <c r="H606" i="54"/>
  <c r="I605" i="54"/>
  <c r="H605" i="54"/>
  <c r="I604" i="54"/>
  <c r="H604" i="54"/>
  <c r="I603" i="54"/>
  <c r="H603" i="54"/>
  <c r="I602" i="54"/>
  <c r="H602" i="54"/>
  <c r="I601" i="54"/>
  <c r="H601" i="54"/>
  <c r="I600" i="54"/>
  <c r="H600" i="54"/>
  <c r="I599" i="54"/>
  <c r="H599" i="54"/>
  <c r="I598" i="54"/>
  <c r="H598" i="54"/>
  <c r="I597" i="54"/>
  <c r="H597" i="54"/>
  <c r="I596" i="54"/>
  <c r="H596" i="54"/>
  <c r="I595" i="54"/>
  <c r="H595" i="54"/>
  <c r="I594" i="54"/>
  <c r="H594" i="54"/>
  <c r="I593" i="54"/>
  <c r="H593" i="54"/>
  <c r="I592" i="54"/>
  <c r="H592" i="54"/>
  <c r="I591" i="54"/>
  <c r="H591" i="54"/>
  <c r="I590" i="54"/>
  <c r="H590" i="54"/>
  <c r="I589" i="54"/>
  <c r="H589" i="54"/>
  <c r="I588" i="54"/>
  <c r="H588" i="54"/>
  <c r="I587" i="54"/>
  <c r="H587" i="54"/>
  <c r="I586" i="54"/>
  <c r="H586" i="54"/>
  <c r="I585" i="54"/>
  <c r="H585" i="54"/>
  <c r="I584" i="54"/>
  <c r="H584" i="54"/>
  <c r="I583" i="54"/>
  <c r="H583" i="54"/>
  <c r="I582" i="54"/>
  <c r="H582" i="54"/>
  <c r="I581" i="54"/>
  <c r="H581" i="54"/>
  <c r="I580" i="54"/>
  <c r="H580" i="54"/>
  <c r="I579" i="54"/>
  <c r="H579" i="54"/>
  <c r="I578" i="54"/>
  <c r="H578" i="54"/>
  <c r="I577" i="54"/>
  <c r="H577" i="54"/>
  <c r="I576" i="54"/>
  <c r="H576" i="54"/>
  <c r="I575" i="54"/>
  <c r="H575" i="54"/>
  <c r="I574" i="54"/>
  <c r="H574" i="54"/>
  <c r="I573" i="54"/>
  <c r="H573" i="54"/>
  <c r="I572" i="54"/>
  <c r="H572" i="54"/>
  <c r="I571" i="54"/>
  <c r="H571" i="54"/>
  <c r="I570" i="54"/>
  <c r="H570" i="54"/>
  <c r="I569" i="54"/>
  <c r="H569" i="54"/>
  <c r="I568" i="54"/>
  <c r="H568" i="54"/>
  <c r="I567" i="54"/>
  <c r="H567" i="54"/>
  <c r="I566" i="54"/>
  <c r="H566" i="54"/>
  <c r="I565" i="54"/>
  <c r="H565" i="54"/>
  <c r="I564" i="54"/>
  <c r="H564" i="54"/>
  <c r="I563" i="54"/>
  <c r="H563" i="54"/>
  <c r="I562" i="54"/>
  <c r="H562" i="54"/>
  <c r="I561" i="54"/>
  <c r="H561" i="54"/>
  <c r="I560" i="54"/>
  <c r="H560" i="54"/>
  <c r="I559" i="54"/>
  <c r="H559" i="54"/>
  <c r="I558" i="54"/>
  <c r="H558" i="54"/>
  <c r="I557" i="54"/>
  <c r="H557" i="54"/>
  <c r="I556" i="54"/>
  <c r="H556" i="54"/>
  <c r="I555" i="54"/>
  <c r="H555" i="54"/>
  <c r="I554" i="54"/>
  <c r="H554" i="54"/>
  <c r="I553" i="54"/>
  <c r="H553" i="54"/>
  <c r="I552" i="54"/>
  <c r="H552" i="54"/>
  <c r="I551" i="54"/>
  <c r="H551" i="54"/>
  <c r="I550" i="54"/>
  <c r="H550" i="54"/>
  <c r="I549" i="54"/>
  <c r="H549" i="54"/>
  <c r="I548" i="54"/>
  <c r="H548" i="54"/>
  <c r="I547" i="54"/>
  <c r="H547" i="54"/>
  <c r="I546" i="54"/>
  <c r="H546" i="54"/>
  <c r="I545" i="54"/>
  <c r="H545" i="54"/>
  <c r="I544" i="54"/>
  <c r="H544" i="54"/>
  <c r="I543" i="54"/>
  <c r="H543" i="54"/>
  <c r="I542" i="54"/>
  <c r="H542" i="54"/>
  <c r="I541" i="54"/>
  <c r="H541" i="54"/>
  <c r="I540" i="54"/>
  <c r="H540" i="54"/>
  <c r="I539" i="54"/>
  <c r="H539" i="54"/>
  <c r="I538" i="54"/>
  <c r="H538" i="54"/>
  <c r="I537" i="54"/>
  <c r="H537" i="54"/>
  <c r="I536" i="54"/>
  <c r="H536" i="54"/>
  <c r="I535" i="54"/>
  <c r="H535" i="54"/>
  <c r="I534" i="54"/>
  <c r="H534" i="54"/>
  <c r="I533" i="54"/>
  <c r="H533" i="54"/>
  <c r="I532" i="54"/>
  <c r="H532" i="54"/>
  <c r="I531" i="54"/>
  <c r="H531" i="54"/>
  <c r="I530" i="54"/>
  <c r="H530" i="54"/>
  <c r="I529" i="54"/>
  <c r="H529" i="54"/>
  <c r="I528" i="54"/>
  <c r="H528" i="54"/>
  <c r="I527" i="54"/>
  <c r="H527" i="54"/>
  <c r="I526" i="54"/>
  <c r="H526" i="54"/>
  <c r="I525" i="54"/>
  <c r="H525" i="54"/>
  <c r="I524" i="54"/>
  <c r="H524" i="54"/>
  <c r="I523" i="54"/>
  <c r="H523" i="54"/>
  <c r="I522" i="54"/>
  <c r="H522" i="54"/>
  <c r="I521" i="54"/>
  <c r="H521" i="54"/>
  <c r="I520" i="54"/>
  <c r="H520" i="54"/>
  <c r="I519" i="54"/>
  <c r="H519" i="54"/>
  <c r="I518" i="54"/>
  <c r="H518" i="54"/>
  <c r="I517" i="54"/>
  <c r="H517" i="54"/>
  <c r="I516" i="54"/>
  <c r="H516" i="54"/>
  <c r="I515" i="54"/>
  <c r="H515" i="54"/>
  <c r="I514" i="54"/>
  <c r="H514" i="54"/>
  <c r="I513" i="54"/>
  <c r="H513" i="54"/>
  <c r="I512" i="54"/>
  <c r="H512" i="54"/>
  <c r="I511" i="54"/>
  <c r="H511" i="54"/>
  <c r="I510" i="54"/>
  <c r="H510" i="54"/>
  <c r="I509" i="54"/>
  <c r="H509" i="54"/>
  <c r="I508" i="54"/>
  <c r="H508" i="54"/>
  <c r="I507" i="54"/>
  <c r="H507" i="54"/>
  <c r="I506" i="54"/>
  <c r="H506" i="54"/>
  <c r="I505" i="54"/>
  <c r="H505" i="54"/>
  <c r="I504" i="54"/>
  <c r="H504" i="54"/>
  <c r="I503" i="54"/>
  <c r="H503" i="54"/>
  <c r="I502" i="54"/>
  <c r="H502" i="54"/>
  <c r="I501" i="54"/>
  <c r="H501" i="54"/>
  <c r="I500" i="54"/>
  <c r="H500" i="54"/>
  <c r="I499" i="54"/>
  <c r="H499" i="54"/>
  <c r="I498" i="54"/>
  <c r="H498" i="54"/>
  <c r="I497" i="54"/>
  <c r="H497" i="54"/>
  <c r="I496" i="54"/>
  <c r="H496" i="54"/>
  <c r="I495" i="54"/>
  <c r="H495" i="54"/>
  <c r="I494" i="54"/>
  <c r="H494" i="54"/>
  <c r="I493" i="54"/>
  <c r="H493" i="54"/>
  <c r="I492" i="54"/>
  <c r="H492" i="54"/>
  <c r="I491" i="54"/>
  <c r="H491" i="54"/>
  <c r="I490" i="54"/>
  <c r="H490" i="54"/>
  <c r="I489" i="54"/>
  <c r="H489" i="54"/>
  <c r="I488" i="54"/>
  <c r="H488" i="54"/>
  <c r="I487" i="54"/>
  <c r="H487" i="54"/>
  <c r="I486" i="54"/>
  <c r="H486" i="54"/>
  <c r="I485" i="54"/>
  <c r="H485" i="54"/>
  <c r="I484" i="54"/>
  <c r="H484" i="54"/>
  <c r="I483" i="54"/>
  <c r="H483" i="54"/>
  <c r="I482" i="54"/>
  <c r="H482" i="54"/>
  <c r="I481" i="54"/>
  <c r="H481" i="54"/>
  <c r="I480" i="54"/>
  <c r="H480" i="54"/>
  <c r="I479" i="54"/>
  <c r="H479" i="54"/>
  <c r="I478" i="54"/>
  <c r="H478" i="54"/>
  <c r="I477" i="54"/>
  <c r="H477" i="54"/>
  <c r="I476" i="54"/>
  <c r="H476" i="54"/>
  <c r="I475" i="54"/>
  <c r="H475" i="54"/>
  <c r="I474" i="54"/>
  <c r="H474" i="54"/>
  <c r="I473" i="54"/>
  <c r="H473" i="54"/>
  <c r="I472" i="54"/>
  <c r="H472" i="54"/>
  <c r="I471" i="54"/>
  <c r="H471" i="54"/>
  <c r="I470" i="54"/>
  <c r="H470" i="54"/>
  <c r="I469" i="54"/>
  <c r="H469" i="54"/>
  <c r="I468" i="54"/>
  <c r="H468" i="54"/>
  <c r="I467" i="54"/>
  <c r="H467" i="54"/>
  <c r="I466" i="54"/>
  <c r="H466" i="54"/>
  <c r="I465" i="54"/>
  <c r="H465" i="54"/>
  <c r="I464" i="54"/>
  <c r="H464" i="54"/>
  <c r="I463" i="54"/>
  <c r="H463" i="54"/>
  <c r="I462" i="54"/>
  <c r="H462" i="54"/>
  <c r="I461" i="54"/>
  <c r="H461" i="54"/>
  <c r="I460" i="54"/>
  <c r="H460" i="54"/>
  <c r="I459" i="54"/>
  <c r="H459" i="54"/>
  <c r="I458" i="54"/>
  <c r="H458" i="54"/>
  <c r="I457" i="54"/>
  <c r="H457" i="54"/>
  <c r="I456" i="54"/>
  <c r="H456" i="54"/>
  <c r="I455" i="54"/>
  <c r="H455" i="54"/>
  <c r="I454" i="54"/>
  <c r="H454" i="54"/>
  <c r="I453" i="54"/>
  <c r="H453" i="54"/>
  <c r="I452" i="54"/>
  <c r="H452" i="54"/>
  <c r="I451" i="54"/>
  <c r="H451" i="54"/>
  <c r="I450" i="54"/>
  <c r="H450" i="54"/>
  <c r="I449" i="54"/>
  <c r="H449" i="54"/>
  <c r="I448" i="54"/>
  <c r="H448" i="54"/>
  <c r="I447" i="54"/>
  <c r="H447" i="54"/>
  <c r="I446" i="54"/>
  <c r="H446" i="54"/>
  <c r="I445" i="54"/>
  <c r="H445" i="54"/>
  <c r="I444" i="54"/>
  <c r="H444" i="54"/>
  <c r="I443" i="54"/>
  <c r="H443" i="54"/>
  <c r="I442" i="54"/>
  <c r="H442" i="54"/>
  <c r="I441" i="54"/>
  <c r="H441" i="54"/>
  <c r="I440" i="54"/>
  <c r="H440" i="54"/>
  <c r="I439" i="54"/>
  <c r="H439" i="54"/>
  <c r="I438" i="54"/>
  <c r="H438" i="54"/>
  <c r="I437" i="54"/>
  <c r="H437" i="54"/>
  <c r="I436" i="54"/>
  <c r="H436" i="54"/>
  <c r="I435" i="54"/>
  <c r="H435" i="54"/>
  <c r="I434" i="54"/>
  <c r="H434" i="54"/>
  <c r="I433" i="54"/>
  <c r="H433" i="54"/>
  <c r="I432" i="54"/>
  <c r="H432" i="54"/>
  <c r="I431" i="54"/>
  <c r="H431" i="54"/>
  <c r="I430" i="54"/>
  <c r="H430" i="54"/>
  <c r="I429" i="54"/>
  <c r="H429" i="54"/>
  <c r="I428" i="54"/>
  <c r="H428" i="54"/>
  <c r="I427" i="54"/>
  <c r="H427" i="54"/>
  <c r="I426" i="54"/>
  <c r="H426" i="54"/>
  <c r="I425" i="54"/>
  <c r="H425" i="54"/>
  <c r="I424" i="54"/>
  <c r="H424" i="54"/>
  <c r="I423" i="54"/>
  <c r="H423" i="54"/>
  <c r="I422" i="54"/>
  <c r="H422" i="54"/>
  <c r="I421" i="54"/>
  <c r="H421" i="54"/>
  <c r="I420" i="54"/>
  <c r="H420" i="54"/>
  <c r="I419" i="54"/>
  <c r="H419" i="54"/>
  <c r="I418" i="54"/>
  <c r="H418" i="54"/>
  <c r="I417" i="54"/>
  <c r="H417" i="54"/>
  <c r="I416" i="54"/>
  <c r="H416" i="54"/>
  <c r="I415" i="54"/>
  <c r="H415" i="54"/>
  <c r="I414" i="54"/>
  <c r="H414" i="54"/>
  <c r="I413" i="54"/>
  <c r="H413" i="54"/>
  <c r="I412" i="54"/>
  <c r="H412" i="54"/>
  <c r="I411" i="54"/>
  <c r="H411" i="54"/>
  <c r="I410" i="54"/>
  <c r="H410" i="54"/>
  <c r="I409" i="54"/>
  <c r="H409" i="54"/>
  <c r="I408" i="54"/>
  <c r="H408" i="54"/>
  <c r="I407" i="54"/>
  <c r="H407" i="54"/>
  <c r="I406" i="54"/>
  <c r="H406" i="54"/>
  <c r="I405" i="54"/>
  <c r="H405" i="54"/>
  <c r="I404" i="54"/>
  <c r="H404" i="54"/>
  <c r="I403" i="54"/>
  <c r="H403" i="54"/>
  <c r="I402" i="54"/>
  <c r="H402" i="54"/>
  <c r="I401" i="54"/>
  <c r="H401" i="54"/>
  <c r="I400" i="54"/>
  <c r="H400" i="54"/>
  <c r="I399" i="54"/>
  <c r="H399" i="54"/>
  <c r="I398" i="54"/>
  <c r="H398" i="54"/>
  <c r="I397" i="54"/>
  <c r="H397" i="54"/>
  <c r="I396" i="54"/>
  <c r="H396" i="54"/>
  <c r="I395" i="54"/>
  <c r="H395" i="54"/>
  <c r="I394" i="54"/>
  <c r="H394" i="54"/>
  <c r="I393" i="54"/>
  <c r="H393" i="54"/>
  <c r="I392" i="54"/>
  <c r="H392" i="54"/>
  <c r="I391" i="54"/>
  <c r="H391" i="54"/>
  <c r="I390" i="54"/>
  <c r="H390" i="54"/>
  <c r="I389" i="54"/>
  <c r="H389" i="54"/>
  <c r="I388" i="54"/>
  <c r="H388" i="54"/>
  <c r="I387" i="54"/>
  <c r="H387" i="54"/>
  <c r="I386" i="54"/>
  <c r="H386" i="54"/>
  <c r="I385" i="54"/>
  <c r="H385" i="54"/>
  <c r="I384" i="54"/>
  <c r="H384" i="54"/>
  <c r="I383" i="54"/>
  <c r="H383" i="54"/>
  <c r="I382" i="54"/>
  <c r="H382" i="54"/>
  <c r="I381" i="54"/>
  <c r="H381" i="54"/>
  <c r="I380" i="54"/>
  <c r="H380" i="54"/>
  <c r="I379" i="54"/>
  <c r="H379" i="54"/>
  <c r="I378" i="54"/>
  <c r="H378" i="54"/>
  <c r="I377" i="54"/>
  <c r="H377" i="54"/>
  <c r="I376" i="54"/>
  <c r="H376" i="54"/>
  <c r="I375" i="54"/>
  <c r="H375" i="54"/>
  <c r="I374" i="54"/>
  <c r="H374" i="54"/>
  <c r="I373" i="54"/>
  <c r="H373" i="54"/>
  <c r="I372" i="54"/>
  <c r="H372" i="54"/>
  <c r="I371" i="54"/>
  <c r="H371" i="54"/>
  <c r="I370" i="54"/>
  <c r="H370" i="54"/>
  <c r="I369" i="54"/>
  <c r="H369" i="54"/>
  <c r="I368" i="54"/>
  <c r="H368" i="54"/>
  <c r="I367" i="54"/>
  <c r="H367" i="54"/>
  <c r="I366" i="54"/>
  <c r="H366" i="54"/>
  <c r="I365" i="54"/>
  <c r="H365" i="54"/>
  <c r="I364" i="54"/>
  <c r="H364" i="54"/>
  <c r="I363" i="54"/>
  <c r="H363" i="54"/>
  <c r="I362" i="54"/>
  <c r="H362" i="54"/>
  <c r="I361" i="54"/>
  <c r="H361" i="54"/>
  <c r="I360" i="54"/>
  <c r="H360" i="54"/>
  <c r="I359" i="54"/>
  <c r="H359" i="54"/>
  <c r="I358" i="54"/>
  <c r="H358" i="54"/>
  <c r="I357" i="54"/>
  <c r="H357" i="54"/>
  <c r="I356" i="54"/>
  <c r="H356" i="54"/>
  <c r="I355" i="54"/>
  <c r="H355" i="54"/>
  <c r="I354" i="54"/>
  <c r="H354" i="54"/>
  <c r="I353" i="54"/>
  <c r="H353" i="54"/>
  <c r="I352" i="54"/>
  <c r="H352" i="54"/>
  <c r="I351" i="54"/>
  <c r="H351" i="54"/>
  <c r="I350" i="54"/>
  <c r="H350" i="54"/>
  <c r="I349" i="54"/>
  <c r="H349" i="54"/>
  <c r="I348" i="54"/>
  <c r="H348" i="54"/>
  <c r="I347" i="54"/>
  <c r="H347" i="54"/>
  <c r="I346" i="54"/>
  <c r="H346" i="54"/>
  <c r="I345" i="54"/>
  <c r="H345" i="54"/>
  <c r="I344" i="54"/>
  <c r="H344" i="54"/>
  <c r="I343" i="54"/>
  <c r="H343" i="54"/>
  <c r="I342" i="54"/>
  <c r="H342" i="54"/>
  <c r="I341" i="54"/>
  <c r="H341" i="54"/>
  <c r="I340" i="54"/>
  <c r="H340" i="54"/>
  <c r="I339" i="54"/>
  <c r="H339" i="54"/>
  <c r="I338" i="54"/>
  <c r="H338" i="54"/>
  <c r="I337" i="54"/>
  <c r="H337" i="54"/>
  <c r="I336" i="54"/>
  <c r="H336" i="54"/>
  <c r="I335" i="54"/>
  <c r="H335" i="54"/>
  <c r="I334" i="54"/>
  <c r="H334" i="54"/>
  <c r="I333" i="54"/>
  <c r="H333" i="54"/>
  <c r="I332" i="54"/>
  <c r="H332" i="54"/>
  <c r="I331" i="54"/>
  <c r="H331" i="54"/>
  <c r="I330" i="54"/>
  <c r="H330" i="54"/>
  <c r="I329" i="54"/>
  <c r="H329" i="54"/>
  <c r="I328" i="54"/>
  <c r="H328" i="54"/>
  <c r="I327" i="54"/>
  <c r="H327" i="54"/>
  <c r="I326" i="54"/>
  <c r="H326" i="54"/>
  <c r="I325" i="54"/>
  <c r="H325" i="54"/>
  <c r="I324" i="54"/>
  <c r="H324" i="54"/>
  <c r="I323" i="54"/>
  <c r="H323" i="54"/>
  <c r="I322" i="54"/>
  <c r="H322" i="54"/>
  <c r="I321" i="54"/>
  <c r="H321" i="54"/>
  <c r="I320" i="54"/>
  <c r="H320" i="54"/>
  <c r="I319" i="54"/>
  <c r="H319" i="54"/>
  <c r="I318" i="54"/>
  <c r="H318" i="54"/>
  <c r="I317" i="54"/>
  <c r="H317" i="54"/>
  <c r="I316" i="54"/>
  <c r="H316" i="54"/>
  <c r="I315" i="54"/>
  <c r="H315" i="54"/>
  <c r="I314" i="54"/>
  <c r="H314" i="54"/>
  <c r="I313" i="54"/>
  <c r="H313" i="54"/>
  <c r="I312" i="54"/>
  <c r="H312" i="54"/>
  <c r="I311" i="54"/>
  <c r="H311" i="54"/>
  <c r="I310" i="54"/>
  <c r="H310" i="54"/>
  <c r="I309" i="54"/>
  <c r="H309" i="54"/>
  <c r="I308" i="54"/>
  <c r="H308" i="54"/>
  <c r="I307" i="54"/>
  <c r="H307" i="54"/>
  <c r="I306" i="54"/>
  <c r="H306" i="54"/>
  <c r="I305" i="54"/>
  <c r="H305" i="54"/>
  <c r="I304" i="54"/>
  <c r="H304" i="54"/>
  <c r="I303" i="54"/>
  <c r="H303" i="54"/>
  <c r="I302" i="54"/>
  <c r="H302" i="54"/>
  <c r="I301" i="54"/>
  <c r="H301" i="54"/>
  <c r="I300" i="54"/>
  <c r="H300" i="54"/>
  <c r="I299" i="54"/>
  <c r="H299" i="54"/>
  <c r="I298" i="54"/>
  <c r="H298" i="54"/>
  <c r="I297" i="54"/>
  <c r="H297" i="54"/>
  <c r="I296" i="54"/>
  <c r="H296" i="54"/>
  <c r="I295" i="54"/>
  <c r="H295" i="54"/>
  <c r="I294" i="54"/>
  <c r="H294" i="54"/>
  <c r="I293" i="54"/>
  <c r="H293" i="54"/>
  <c r="I292" i="54"/>
  <c r="H292" i="54"/>
  <c r="I291" i="54"/>
  <c r="H291" i="54"/>
  <c r="I290" i="54"/>
  <c r="H290" i="54"/>
  <c r="I289" i="54"/>
  <c r="H289" i="54"/>
  <c r="I288" i="54"/>
  <c r="H288" i="54"/>
  <c r="I287" i="54"/>
  <c r="H287" i="54"/>
  <c r="I286" i="54"/>
  <c r="H286" i="54"/>
  <c r="I285" i="54"/>
  <c r="H285" i="54"/>
  <c r="I284" i="54"/>
  <c r="H284" i="54"/>
  <c r="I283" i="54"/>
  <c r="H283" i="54"/>
  <c r="I282" i="54"/>
  <c r="H282" i="54"/>
  <c r="I281" i="54"/>
  <c r="H281" i="54"/>
  <c r="I280" i="54"/>
  <c r="H280" i="54"/>
  <c r="I279" i="54"/>
  <c r="H279" i="54"/>
  <c r="I278" i="54"/>
  <c r="H278" i="54"/>
  <c r="I277" i="54"/>
  <c r="H277" i="54"/>
  <c r="I276" i="54"/>
  <c r="H276" i="54"/>
  <c r="I275" i="54"/>
  <c r="H275" i="54"/>
  <c r="I274" i="54"/>
  <c r="H274" i="54"/>
  <c r="I273" i="54"/>
  <c r="H273" i="54"/>
  <c r="I272" i="54"/>
  <c r="H272" i="54"/>
  <c r="I271" i="54"/>
  <c r="H271" i="54"/>
  <c r="I270" i="54"/>
  <c r="H270" i="54"/>
  <c r="I269" i="54"/>
  <c r="H269" i="54"/>
  <c r="I268" i="54"/>
  <c r="H268" i="54"/>
  <c r="I267" i="54"/>
  <c r="H267" i="54"/>
  <c r="I266" i="54"/>
  <c r="H266" i="54"/>
  <c r="I265" i="54"/>
  <c r="H265" i="54"/>
  <c r="I264" i="54"/>
  <c r="H264" i="54"/>
  <c r="I263" i="54"/>
  <c r="H263" i="54"/>
  <c r="I262" i="54"/>
  <c r="H262" i="54"/>
  <c r="I261" i="54"/>
  <c r="H261" i="54"/>
  <c r="I260" i="54"/>
  <c r="H260" i="54"/>
  <c r="I259" i="54"/>
  <c r="H259" i="54"/>
  <c r="I258" i="54"/>
  <c r="H258" i="54"/>
  <c r="I257" i="54"/>
  <c r="H257" i="54"/>
  <c r="I256" i="54"/>
  <c r="H256" i="54"/>
  <c r="I255" i="54"/>
  <c r="H255" i="54"/>
  <c r="I254" i="54"/>
  <c r="H254" i="54"/>
  <c r="I253" i="54"/>
  <c r="H253" i="54"/>
  <c r="I252" i="54"/>
  <c r="H252" i="54"/>
  <c r="I251" i="54"/>
  <c r="H251" i="54"/>
  <c r="I250" i="54"/>
  <c r="H250" i="54"/>
  <c r="I249" i="54"/>
  <c r="H249" i="54"/>
  <c r="I248" i="54"/>
  <c r="H248" i="54"/>
  <c r="I247" i="54"/>
  <c r="H247" i="54"/>
  <c r="I246" i="54"/>
  <c r="H246" i="54"/>
  <c r="I245" i="54"/>
  <c r="H245" i="54"/>
  <c r="I244" i="54"/>
  <c r="H244" i="54"/>
  <c r="I243" i="54"/>
  <c r="H243" i="54"/>
  <c r="I242" i="54"/>
  <c r="H242" i="54"/>
  <c r="I241" i="54"/>
  <c r="H241" i="54"/>
  <c r="I240" i="54"/>
  <c r="H240" i="54"/>
  <c r="I239" i="54"/>
  <c r="H239" i="54"/>
  <c r="I238" i="54"/>
  <c r="H238" i="54"/>
  <c r="I237" i="54"/>
  <c r="H237" i="54"/>
  <c r="I236" i="54"/>
  <c r="H236" i="54"/>
  <c r="I235" i="54"/>
  <c r="H235" i="54"/>
  <c r="I234" i="54"/>
  <c r="H234" i="54"/>
  <c r="I233" i="54"/>
  <c r="H233" i="54"/>
  <c r="I232" i="54"/>
  <c r="H232" i="54"/>
  <c r="I231" i="54"/>
  <c r="H231" i="54"/>
  <c r="I230" i="54"/>
  <c r="H230" i="54"/>
  <c r="I229" i="54"/>
  <c r="H229" i="54"/>
  <c r="I228" i="54"/>
  <c r="H228" i="54"/>
  <c r="I227" i="54"/>
  <c r="H227" i="54"/>
  <c r="I226" i="54"/>
  <c r="H226" i="54"/>
  <c r="I225" i="54"/>
  <c r="H225" i="54"/>
  <c r="I224" i="54"/>
  <c r="H224" i="54"/>
  <c r="I223" i="54"/>
  <c r="H223" i="54"/>
  <c r="I222" i="54"/>
  <c r="H222" i="54"/>
  <c r="I221" i="54"/>
  <c r="H221" i="54"/>
  <c r="I220" i="54"/>
  <c r="H220" i="54"/>
  <c r="I219" i="54"/>
  <c r="H219" i="54"/>
  <c r="I218" i="54"/>
  <c r="H218" i="54"/>
  <c r="I217" i="54"/>
  <c r="H217" i="54"/>
  <c r="I216" i="54"/>
  <c r="H216" i="54"/>
  <c r="I215" i="54"/>
  <c r="H215" i="54"/>
  <c r="I214" i="54"/>
  <c r="H214" i="54"/>
  <c r="I213" i="54"/>
  <c r="H213" i="54"/>
  <c r="I212" i="54"/>
  <c r="H212" i="54"/>
  <c r="I211" i="54"/>
  <c r="H211" i="54"/>
  <c r="I210" i="54"/>
  <c r="H210" i="54"/>
  <c r="I209" i="54"/>
  <c r="H209" i="54"/>
  <c r="I208" i="54"/>
  <c r="H208" i="54"/>
  <c r="I207" i="54"/>
  <c r="H207" i="54"/>
  <c r="I206" i="54"/>
  <c r="H206" i="54"/>
  <c r="I205" i="54"/>
  <c r="H205" i="54"/>
  <c r="I204" i="54"/>
  <c r="H204" i="54"/>
  <c r="I203" i="54"/>
  <c r="H203" i="54"/>
  <c r="I202" i="54"/>
  <c r="H202" i="54"/>
  <c r="I201" i="54"/>
  <c r="H201" i="54"/>
  <c r="I200" i="54"/>
  <c r="H200" i="54"/>
  <c r="I199" i="54"/>
  <c r="H199" i="54"/>
  <c r="I198" i="54"/>
  <c r="H198" i="54"/>
  <c r="I197" i="54"/>
  <c r="H197" i="54"/>
  <c r="I196" i="54"/>
  <c r="H196" i="54"/>
  <c r="I195" i="54"/>
  <c r="H195" i="54"/>
  <c r="I194" i="54"/>
  <c r="H194" i="54"/>
  <c r="I193" i="54"/>
  <c r="H193" i="54"/>
  <c r="I192" i="54"/>
  <c r="H192" i="54"/>
  <c r="I191" i="54"/>
  <c r="H191" i="54"/>
  <c r="I190" i="54"/>
  <c r="H190" i="54"/>
  <c r="I189" i="54"/>
  <c r="H189" i="54"/>
  <c r="I188" i="54"/>
  <c r="H188" i="54"/>
  <c r="I187" i="54"/>
  <c r="H187" i="54"/>
  <c r="I186" i="54"/>
  <c r="H186" i="54"/>
  <c r="I185" i="54"/>
  <c r="H185" i="54"/>
  <c r="I184" i="54"/>
  <c r="H184" i="54"/>
  <c r="I183" i="54"/>
  <c r="H183" i="54"/>
  <c r="I182" i="54"/>
  <c r="H182" i="54"/>
  <c r="I181" i="54"/>
  <c r="H181" i="54"/>
  <c r="I180" i="54"/>
  <c r="H180" i="54"/>
  <c r="I179" i="54"/>
  <c r="H179" i="54"/>
  <c r="I178" i="54"/>
  <c r="H178" i="54"/>
  <c r="I177" i="54"/>
  <c r="H177" i="54"/>
  <c r="I176" i="54"/>
  <c r="H176" i="54"/>
  <c r="I175" i="54"/>
  <c r="H175" i="54"/>
  <c r="I174" i="54"/>
  <c r="H174" i="54"/>
  <c r="I173" i="54"/>
  <c r="H173" i="54"/>
  <c r="I172" i="54"/>
  <c r="H172" i="54"/>
  <c r="I171" i="54"/>
  <c r="H171" i="54"/>
  <c r="I170" i="54"/>
  <c r="H170" i="54"/>
  <c r="I169" i="54"/>
  <c r="H169" i="54"/>
  <c r="I168" i="54"/>
  <c r="H168" i="54"/>
  <c r="I167" i="54"/>
  <c r="H167" i="54"/>
  <c r="I166" i="54"/>
  <c r="H166" i="54"/>
  <c r="I165" i="54"/>
  <c r="H165" i="54"/>
  <c r="I164" i="54"/>
  <c r="H164" i="54"/>
  <c r="I163" i="54"/>
  <c r="H163" i="54"/>
  <c r="I162" i="54"/>
  <c r="H162" i="54"/>
  <c r="I161" i="54"/>
  <c r="H161" i="54"/>
  <c r="I160" i="54"/>
  <c r="H160" i="54"/>
  <c r="I159" i="54"/>
  <c r="H159" i="54"/>
  <c r="I158" i="54"/>
  <c r="H158" i="54"/>
  <c r="I157" i="54"/>
  <c r="H157" i="54"/>
  <c r="I156" i="54"/>
  <c r="H156" i="54"/>
  <c r="I155" i="54"/>
  <c r="H155" i="54"/>
  <c r="I154" i="54"/>
  <c r="H154" i="54"/>
  <c r="I153" i="54"/>
  <c r="H153" i="54"/>
  <c r="I152" i="54"/>
  <c r="H152" i="54"/>
  <c r="I151" i="54"/>
  <c r="H151" i="54"/>
  <c r="I150" i="54"/>
  <c r="H150" i="54"/>
  <c r="I149" i="54"/>
  <c r="H149" i="54"/>
  <c r="I148" i="54"/>
  <c r="H148" i="54"/>
  <c r="I147" i="54"/>
  <c r="H147" i="54"/>
  <c r="I146" i="54"/>
  <c r="H146" i="54"/>
  <c r="I145" i="54"/>
  <c r="H145" i="54"/>
  <c r="I144" i="54"/>
  <c r="H144" i="54"/>
  <c r="I143" i="54"/>
  <c r="H143" i="54"/>
  <c r="I142" i="54"/>
  <c r="H142" i="54"/>
  <c r="I141" i="54"/>
  <c r="H141" i="54"/>
  <c r="I140" i="54"/>
  <c r="H140" i="54"/>
  <c r="I139" i="54"/>
  <c r="H139" i="54"/>
  <c r="I138" i="54"/>
  <c r="H138" i="54"/>
  <c r="I137" i="54"/>
  <c r="H137" i="54"/>
  <c r="I136" i="54"/>
  <c r="H136" i="54"/>
  <c r="I135" i="54"/>
  <c r="H135" i="54"/>
  <c r="I134" i="54"/>
  <c r="H134" i="54"/>
  <c r="I133" i="54"/>
  <c r="H133" i="54"/>
  <c r="I132" i="54"/>
  <c r="H132" i="54"/>
  <c r="I131" i="54"/>
  <c r="H131" i="54"/>
  <c r="I130" i="54"/>
  <c r="H130" i="54"/>
  <c r="I129" i="54"/>
  <c r="H129" i="54"/>
  <c r="I128" i="54"/>
  <c r="H128" i="54"/>
  <c r="I127" i="54"/>
  <c r="H127" i="54"/>
  <c r="I126" i="54"/>
  <c r="H126" i="54"/>
  <c r="I125" i="54"/>
  <c r="H125" i="54"/>
  <c r="I124" i="54"/>
  <c r="H124" i="54"/>
  <c r="I123" i="54"/>
  <c r="H123" i="54"/>
  <c r="I122" i="54"/>
  <c r="H122" i="54"/>
  <c r="I121" i="54"/>
  <c r="H121" i="54"/>
  <c r="I120" i="54"/>
  <c r="H120" i="54"/>
  <c r="I119" i="54"/>
  <c r="H119" i="54"/>
  <c r="I118" i="54"/>
  <c r="H118" i="54"/>
  <c r="I117" i="54"/>
  <c r="H117" i="54"/>
  <c r="I116" i="54"/>
  <c r="H116" i="54"/>
  <c r="I115" i="54"/>
  <c r="H115" i="54"/>
  <c r="I114" i="54"/>
  <c r="H114" i="54"/>
  <c r="I113" i="54"/>
  <c r="H113" i="54"/>
  <c r="I112" i="54"/>
  <c r="H112" i="54"/>
  <c r="I111" i="54"/>
  <c r="H111" i="54"/>
  <c r="I110" i="54"/>
  <c r="H110" i="54"/>
  <c r="I109" i="54"/>
  <c r="H109" i="54"/>
  <c r="I108" i="54"/>
  <c r="H108" i="54"/>
  <c r="I107" i="54"/>
  <c r="H107" i="54"/>
  <c r="I106" i="54"/>
  <c r="H106" i="54"/>
  <c r="I105" i="54"/>
  <c r="H105" i="54"/>
  <c r="I104" i="54"/>
  <c r="H104" i="54"/>
  <c r="I103" i="54"/>
  <c r="H103" i="54"/>
  <c r="I102" i="54"/>
  <c r="H102" i="54"/>
  <c r="I101" i="54"/>
  <c r="H101" i="54"/>
  <c r="I100" i="54"/>
  <c r="H100" i="54"/>
  <c r="I99" i="54"/>
  <c r="H99" i="54"/>
  <c r="I98" i="54"/>
  <c r="H98" i="54"/>
  <c r="I97" i="54"/>
  <c r="H97" i="54"/>
  <c r="I96" i="54"/>
  <c r="H96" i="54"/>
  <c r="I95" i="54"/>
  <c r="H95" i="54"/>
  <c r="I94" i="54"/>
  <c r="H94" i="54"/>
  <c r="I93" i="54"/>
  <c r="H93" i="54"/>
  <c r="I92" i="54"/>
  <c r="H92" i="54"/>
  <c r="I91" i="54"/>
  <c r="H91" i="54"/>
  <c r="I90" i="54"/>
  <c r="H90" i="54"/>
  <c r="I89" i="54"/>
  <c r="H89" i="54"/>
  <c r="I88" i="54"/>
  <c r="H88" i="54"/>
  <c r="I87" i="54"/>
  <c r="H87" i="54"/>
  <c r="I86" i="54"/>
  <c r="H86" i="54"/>
  <c r="I85" i="54"/>
  <c r="H85" i="54"/>
  <c r="I84" i="54"/>
  <c r="H84" i="54"/>
  <c r="I83" i="54"/>
  <c r="H83" i="54"/>
  <c r="I82" i="54"/>
  <c r="H82" i="54"/>
  <c r="I81" i="54"/>
  <c r="H81" i="54"/>
  <c r="I80" i="54"/>
  <c r="H80" i="54"/>
  <c r="I79" i="54"/>
  <c r="H79" i="54"/>
  <c r="I78" i="54"/>
  <c r="H78" i="54"/>
  <c r="I77" i="54"/>
  <c r="H77" i="54"/>
  <c r="I76" i="54"/>
  <c r="H76" i="54"/>
  <c r="I75" i="54"/>
  <c r="H75" i="54"/>
  <c r="I74" i="54"/>
  <c r="H74" i="54"/>
  <c r="I73" i="54"/>
  <c r="H73" i="54"/>
  <c r="I72" i="54"/>
  <c r="H72" i="54"/>
  <c r="I71" i="54"/>
  <c r="H71" i="54"/>
  <c r="I70" i="54"/>
  <c r="H70" i="54"/>
  <c r="I69" i="54"/>
  <c r="H69" i="54"/>
  <c r="I68" i="54"/>
  <c r="H68" i="54"/>
  <c r="I67" i="54"/>
  <c r="H67" i="54"/>
  <c r="I66" i="54"/>
  <c r="H66" i="54"/>
  <c r="I65" i="54"/>
  <c r="H65" i="54"/>
  <c r="I64" i="54"/>
  <c r="H64" i="54"/>
  <c r="I63" i="54"/>
  <c r="H63" i="54"/>
  <c r="I62" i="54"/>
  <c r="H62" i="54"/>
  <c r="I61" i="54"/>
  <c r="H61" i="54"/>
  <c r="I60" i="54"/>
  <c r="H60" i="54"/>
  <c r="I59" i="54"/>
  <c r="H59" i="54"/>
  <c r="I58" i="54"/>
  <c r="H58" i="54"/>
  <c r="I57" i="54"/>
  <c r="H57" i="54"/>
  <c r="I56" i="54"/>
  <c r="H56" i="54"/>
  <c r="I55" i="54"/>
  <c r="H55" i="54"/>
  <c r="I54" i="54"/>
  <c r="H54" i="54"/>
  <c r="I53" i="54"/>
  <c r="H53" i="54"/>
  <c r="I52" i="54"/>
  <c r="H52" i="54"/>
  <c r="I51" i="54"/>
  <c r="H51" i="54"/>
  <c r="I50" i="54"/>
  <c r="H50" i="54"/>
  <c r="I49" i="54"/>
  <c r="H49" i="54"/>
  <c r="I48" i="54"/>
  <c r="H48" i="54"/>
  <c r="I47" i="54"/>
  <c r="H47" i="54"/>
  <c r="I46" i="54"/>
  <c r="H46" i="54"/>
  <c r="I45" i="54"/>
  <c r="H45" i="54"/>
  <c r="I44" i="54"/>
  <c r="H44" i="54"/>
  <c r="I43" i="54"/>
  <c r="H43" i="54"/>
  <c r="I42" i="54"/>
  <c r="H42" i="54"/>
  <c r="I41" i="54"/>
  <c r="H41" i="54"/>
  <c r="I40" i="54"/>
  <c r="H40" i="54"/>
  <c r="I39" i="54"/>
  <c r="H39" i="54"/>
  <c r="I38" i="54"/>
  <c r="H38" i="54"/>
  <c r="I37" i="54"/>
  <c r="H37" i="54"/>
  <c r="I36" i="54"/>
  <c r="H36" i="54"/>
  <c r="I35" i="54"/>
  <c r="H35" i="54"/>
  <c r="I34" i="54"/>
  <c r="H34" i="54"/>
  <c r="I33" i="54"/>
  <c r="H33" i="54"/>
  <c r="I32" i="54"/>
  <c r="H32" i="54"/>
  <c r="I31" i="54"/>
  <c r="H31" i="54"/>
  <c r="I30" i="54"/>
  <c r="H30" i="54"/>
  <c r="I29" i="54"/>
  <c r="H29" i="54"/>
  <c r="I28" i="54"/>
  <c r="H28" i="54"/>
  <c r="I27" i="54"/>
  <c r="H27" i="54"/>
  <c r="I26" i="54"/>
  <c r="H26" i="54"/>
  <c r="I25" i="54"/>
  <c r="H25" i="54"/>
  <c r="I24" i="54"/>
  <c r="H24" i="54"/>
  <c r="I23" i="54"/>
  <c r="H23" i="54"/>
  <c r="I22" i="54"/>
  <c r="H22" i="54"/>
  <c r="I21" i="54"/>
  <c r="H21" i="54"/>
  <c r="I20" i="54"/>
  <c r="H20" i="54"/>
  <c r="I19" i="54"/>
  <c r="H19" i="54"/>
  <c r="I18" i="54"/>
  <c r="H18" i="54"/>
  <c r="I17" i="54"/>
  <c r="H17" i="54"/>
  <c r="I16" i="54"/>
  <c r="H16" i="54"/>
  <c r="I15" i="54"/>
  <c r="H15" i="54"/>
  <c r="I14" i="54"/>
  <c r="H14" i="54"/>
  <c r="I13" i="54"/>
  <c r="H13" i="54"/>
  <c r="I12" i="54"/>
  <c r="H12" i="54"/>
  <c r="H11" i="54"/>
  <c r="I10" i="54"/>
  <c r="H10" i="54"/>
  <c r="I9" i="54"/>
  <c r="H9" i="54"/>
  <c r="I8" i="54"/>
  <c r="H8" i="54"/>
  <c r="I7" i="54"/>
  <c r="H7" i="54"/>
  <c r="I6" i="54"/>
  <c r="H6" i="54"/>
  <c r="I5" i="54"/>
  <c r="H5" i="54"/>
  <c r="I4" i="54"/>
  <c r="H4" i="54"/>
  <c r="I3" i="54"/>
  <c r="I2" i="54"/>
  <c r="H2" i="54"/>
  <c r="R170" i="61" l="1"/>
  <c r="R134" i="61"/>
  <c r="S134" i="61" s="1"/>
  <c r="R124" i="61"/>
  <c r="S124" i="61" s="1"/>
  <c r="R102" i="61"/>
  <c r="R169" i="61"/>
  <c r="R165" i="61"/>
  <c r="S165" i="61" s="1"/>
  <c r="R161" i="61"/>
  <c r="R153" i="61"/>
  <c r="R149" i="61"/>
  <c r="R144" i="61"/>
  <c r="S144" i="61" s="1"/>
  <c r="R139" i="61"/>
  <c r="S139" i="61" s="1"/>
  <c r="R135" i="61"/>
  <c r="S135" i="61" s="1"/>
  <c r="R128" i="61"/>
  <c r="R120" i="61"/>
  <c r="R116" i="61"/>
  <c r="S116" i="61" s="1"/>
  <c r="R111" i="61"/>
  <c r="S111" i="61" s="1"/>
  <c r="R105" i="61"/>
  <c r="R99" i="61"/>
  <c r="R95" i="61"/>
  <c r="S95" i="61" s="1"/>
  <c r="R88" i="61"/>
  <c r="S88" i="61" s="1"/>
  <c r="R81" i="61"/>
  <c r="R77" i="61"/>
  <c r="R70" i="61"/>
  <c r="R56" i="61"/>
  <c r="R50" i="61"/>
  <c r="R46" i="61"/>
  <c r="R40" i="61"/>
  <c r="S40" i="61" s="1"/>
  <c r="R36" i="61"/>
  <c r="S36" i="61" s="1"/>
  <c r="R32" i="61"/>
  <c r="R25" i="61"/>
  <c r="R17" i="61"/>
  <c r="S17" i="61" s="1"/>
  <c r="R13" i="61"/>
  <c r="S13" i="61" s="1"/>
  <c r="R159" i="61"/>
  <c r="R129" i="61"/>
  <c r="R123" i="61"/>
  <c r="S123" i="61" s="1"/>
  <c r="R89" i="61"/>
  <c r="S89" i="61" s="1"/>
  <c r="R168" i="61"/>
  <c r="R164" i="61"/>
  <c r="S164" i="61" s="1"/>
  <c r="R158" i="61"/>
  <c r="S158" i="61" s="1"/>
  <c r="R152" i="61"/>
  <c r="S152" i="61" s="1"/>
  <c r="R148" i="61"/>
  <c r="R143" i="61"/>
  <c r="S143" i="61" s="1"/>
  <c r="R138" i="61"/>
  <c r="S138" i="61" s="1"/>
  <c r="R133" i="61"/>
  <c r="R126" i="61"/>
  <c r="R119" i="61"/>
  <c r="R115" i="61"/>
  <c r="S115" i="61" s="1"/>
  <c r="R110" i="61"/>
  <c r="S110" i="61" s="1"/>
  <c r="R104" i="61"/>
  <c r="R98" i="61"/>
  <c r="S98" i="61" s="1"/>
  <c r="R94" i="61"/>
  <c r="R87" i="61"/>
  <c r="S87" i="61" s="1"/>
  <c r="R80" i="61"/>
  <c r="R75" i="61"/>
  <c r="G41" i="56" s="1"/>
  <c r="R69" i="61"/>
  <c r="S69" i="61" s="1"/>
  <c r="R53" i="61"/>
  <c r="S53" i="61" s="1"/>
  <c r="R49" i="61"/>
  <c r="R44" i="61"/>
  <c r="S44" i="61" s="1"/>
  <c r="R39" i="61"/>
  <c r="S39" i="61" s="1"/>
  <c r="R35" i="61"/>
  <c r="S35" i="61" s="1"/>
  <c r="R29" i="61"/>
  <c r="R23" i="61"/>
  <c r="R16" i="61"/>
  <c r="S16" i="61" s="1"/>
  <c r="R12" i="61"/>
  <c r="S12" i="61" s="1"/>
  <c r="R156" i="61"/>
  <c r="R127" i="61"/>
  <c r="S127" i="61" s="1"/>
  <c r="R112" i="61"/>
  <c r="S112" i="61" s="1"/>
  <c r="R86" i="61"/>
  <c r="R167" i="61"/>
  <c r="R163" i="61"/>
  <c r="S163" i="61" s="1"/>
  <c r="R157" i="61"/>
  <c r="S157" i="61" s="1"/>
  <c r="R151" i="61"/>
  <c r="S151" i="61" s="1"/>
  <c r="R147" i="61"/>
  <c r="R142" i="61"/>
  <c r="R137" i="61"/>
  <c r="S137" i="61" s="1"/>
  <c r="R131" i="61"/>
  <c r="S131" i="61" s="1"/>
  <c r="R122" i="61"/>
  <c r="R118" i="61"/>
  <c r="S118" i="61" s="1"/>
  <c r="R114" i="61"/>
  <c r="S114" i="61" s="1"/>
  <c r="R109" i="61"/>
  <c r="R103" i="61"/>
  <c r="R97" i="61"/>
  <c r="S97" i="61" s="1"/>
  <c r="R93" i="61"/>
  <c r="S93" i="61" s="1"/>
  <c r="R83" i="61"/>
  <c r="S83" i="61" s="1"/>
  <c r="R79" i="61"/>
  <c r="S79" i="61" s="1"/>
  <c r="R140" i="61"/>
  <c r="R166" i="61"/>
  <c r="S166" i="61" s="1"/>
  <c r="R146" i="61"/>
  <c r="G53" i="56" s="1"/>
  <c r="R121" i="61"/>
  <c r="S121" i="61" s="1"/>
  <c r="R100" i="61"/>
  <c r="S100" i="61" s="1"/>
  <c r="R78" i="61"/>
  <c r="S78" i="61" s="1"/>
  <c r="R67" i="61"/>
  <c r="R47" i="61"/>
  <c r="R37" i="61"/>
  <c r="S37" i="61" s="1"/>
  <c r="R26" i="61"/>
  <c r="S26" i="61" s="1"/>
  <c r="R14" i="61"/>
  <c r="S14" i="61" s="1"/>
  <c r="R125" i="61"/>
  <c r="S125" i="61" s="1"/>
  <c r="R162" i="61"/>
  <c r="S162" i="61" s="1"/>
  <c r="R141" i="61"/>
  <c r="R117" i="61"/>
  <c r="S117" i="61" s="1"/>
  <c r="R96" i="61"/>
  <c r="S96" i="61" s="1"/>
  <c r="R74" i="61"/>
  <c r="G54" i="56" s="1"/>
  <c r="R52" i="61"/>
  <c r="S52" i="61" s="1"/>
  <c r="R43" i="61"/>
  <c r="S43" i="61" s="1"/>
  <c r="R34" i="61"/>
  <c r="S34" i="61" s="1"/>
  <c r="R19" i="61"/>
  <c r="S19" i="61" s="1"/>
  <c r="R8" i="61"/>
  <c r="R106" i="61"/>
  <c r="S106" i="61" s="1"/>
  <c r="R154" i="61"/>
  <c r="S154" i="61" s="1"/>
  <c r="R136" i="61"/>
  <c r="R113" i="61"/>
  <c r="S113" i="61" s="1"/>
  <c r="R92" i="61"/>
  <c r="R71" i="61"/>
  <c r="R51" i="61"/>
  <c r="R42" i="61"/>
  <c r="R33" i="61"/>
  <c r="S33" i="61" s="1"/>
  <c r="R18" i="61"/>
  <c r="R7" i="61"/>
  <c r="R171" i="61"/>
  <c r="S171" i="61" s="1"/>
  <c r="R150" i="61"/>
  <c r="S150" i="61" s="1"/>
  <c r="R130" i="61"/>
  <c r="R107" i="61"/>
  <c r="S107" i="61" s="1"/>
  <c r="R82" i="61"/>
  <c r="S82" i="61" s="1"/>
  <c r="R68" i="61"/>
  <c r="S68" i="61" s="1"/>
  <c r="R48" i="61"/>
  <c r="R38" i="61"/>
  <c r="S38" i="61" s="1"/>
  <c r="R28" i="61"/>
  <c r="R15" i="61"/>
  <c r="S15" i="61" s="1"/>
  <c r="S18" i="61"/>
  <c r="S51" i="61"/>
  <c r="S94" i="61"/>
  <c r="S103" i="61"/>
  <c r="S120" i="61"/>
  <c r="S128" i="61"/>
  <c r="S141" i="61"/>
  <c r="S147" i="61"/>
  <c r="S169" i="61"/>
  <c r="S170" i="61"/>
  <c r="S140" i="61"/>
  <c r="S168" i="61"/>
  <c r="S48" i="61"/>
  <c r="S99" i="61"/>
  <c r="S104" i="61"/>
  <c r="S129" i="61"/>
  <c r="S148" i="61"/>
  <c r="S130" i="61"/>
  <c r="S149" i="61"/>
  <c r="S167" i="61"/>
  <c r="S159" i="61"/>
  <c r="S29" i="61"/>
  <c r="S49" i="61"/>
  <c r="S80" i="61"/>
  <c r="S105" i="61"/>
  <c r="S122" i="61"/>
  <c r="S126" i="61"/>
  <c r="S25" i="61"/>
  <c r="S50" i="61"/>
  <c r="S119" i="61"/>
  <c r="T167" i="47"/>
  <c r="T102" i="47"/>
  <c r="T174" i="47"/>
  <c r="T32" i="47"/>
  <c r="T113" i="47"/>
  <c r="T50" i="47"/>
  <c r="T141" i="47"/>
  <c r="T81" i="47"/>
  <c r="T154" i="47"/>
  <c r="T36" i="47"/>
  <c r="T56" i="47"/>
  <c r="T87" i="47"/>
  <c r="T104" i="47"/>
  <c r="T123" i="47"/>
  <c r="T135" i="47"/>
  <c r="T156" i="47"/>
  <c r="T170" i="47"/>
  <c r="T15" i="47"/>
  <c r="T40" i="47"/>
  <c r="T69" i="47"/>
  <c r="T99" i="47"/>
  <c r="T121" i="47"/>
  <c r="T127" i="47"/>
  <c r="T134" i="47"/>
  <c r="T162" i="47"/>
  <c r="T25" i="47"/>
  <c r="T46" i="47"/>
  <c r="T77" i="47"/>
  <c r="T95" i="47"/>
  <c r="T117" i="47"/>
  <c r="T131" i="47"/>
  <c r="T149" i="47"/>
  <c r="T14" i="47"/>
  <c r="T175" i="47"/>
  <c r="T179" i="47"/>
  <c r="T12" i="47"/>
  <c r="T17" i="47"/>
  <c r="T26" i="47"/>
  <c r="T53" i="47"/>
  <c r="T67" i="47"/>
  <c r="T79" i="47"/>
  <c r="T83" i="47"/>
  <c r="T94" i="47"/>
  <c r="T107" i="47"/>
  <c r="T116" i="47"/>
  <c r="T124" i="47"/>
  <c r="T133" i="47"/>
  <c r="T144" i="47"/>
  <c r="T148" i="47"/>
  <c r="T155" i="47"/>
  <c r="T169" i="47"/>
  <c r="T178" i="47"/>
  <c r="T8" i="47"/>
  <c r="T19" i="47"/>
  <c r="T28" i="47"/>
  <c r="T38" i="47"/>
  <c r="T34" i="47"/>
  <c r="T44" i="47"/>
  <c r="T52" i="47"/>
  <c r="T48" i="47"/>
  <c r="T71" i="47"/>
  <c r="T74" i="47"/>
  <c r="T78" i="47"/>
  <c r="T82" i="47"/>
  <c r="T89" i="47"/>
  <c r="T97" i="47"/>
  <c r="T93" i="47"/>
  <c r="T106" i="47"/>
  <c r="T109" i="47"/>
  <c r="T119" i="47"/>
  <c r="T115" i="47"/>
  <c r="T110" i="47"/>
  <c r="T125" i="47"/>
  <c r="T129" i="47"/>
  <c r="T143" i="47"/>
  <c r="T138" i="47"/>
  <c r="T140" i="47"/>
  <c r="T151" i="47"/>
  <c r="T147" i="47"/>
  <c r="T158" i="47"/>
  <c r="T160" i="47"/>
  <c r="T165" i="47"/>
  <c r="T177" i="47"/>
  <c r="T172" i="47"/>
  <c r="T13" i="47"/>
  <c r="T39" i="47"/>
  <c r="T35" i="47"/>
  <c r="T42" i="47"/>
  <c r="T49" i="47"/>
  <c r="T68" i="47"/>
  <c r="T88" i="47"/>
  <c r="T98" i="47"/>
  <c r="T103" i="47"/>
  <c r="T120" i="47"/>
  <c r="T111" i="47"/>
  <c r="T128" i="47"/>
  <c r="T139" i="47"/>
  <c r="T146" i="47"/>
  <c r="T159" i="47"/>
  <c r="T164" i="47"/>
  <c r="T173" i="47"/>
  <c r="T16" i="47"/>
  <c r="T18" i="47"/>
  <c r="T29" i="47"/>
  <c r="T37" i="47"/>
  <c r="T33" i="47"/>
  <c r="T43" i="47"/>
  <c r="T51" i="47"/>
  <c r="T47" i="47"/>
  <c r="T70" i="47"/>
  <c r="T75" i="47"/>
  <c r="T80" i="47"/>
  <c r="T86" i="47"/>
  <c r="T92" i="47"/>
  <c r="T96" i="47"/>
  <c r="T100" i="47"/>
  <c r="T105" i="47"/>
  <c r="T122" i="47"/>
  <c r="T118" i="47"/>
  <c r="T114" i="47"/>
  <c r="T112" i="47"/>
  <c r="T126" i="47"/>
  <c r="T130" i="47"/>
  <c r="T142" i="47"/>
  <c r="T137" i="47"/>
  <c r="T136" i="47"/>
  <c r="T150" i="47"/>
  <c r="T152" i="47"/>
  <c r="T157" i="47"/>
  <c r="T161" i="47"/>
  <c r="T166" i="47"/>
  <c r="T176" i="47"/>
  <c r="T171" i="47"/>
  <c r="T7" i="47"/>
  <c r="T23" i="47"/>
  <c r="T22" i="47" s="1"/>
  <c r="H13" i="47"/>
  <c r="H12" i="47"/>
  <c r="H91" i="36"/>
  <c r="C57" i="56"/>
  <c r="H71" i="36"/>
  <c r="M85" i="36"/>
  <c r="D42" i="56" s="1"/>
  <c r="M91" i="36"/>
  <c r="M101" i="36"/>
  <c r="M108" i="36"/>
  <c r="M132" i="36"/>
  <c r="M145" i="36"/>
  <c r="M155" i="36"/>
  <c r="M160" i="36"/>
  <c r="M56" i="36"/>
  <c r="M71" i="36"/>
  <c r="D40" i="56" s="1"/>
  <c r="M76" i="36"/>
  <c r="D57" i="56" s="1"/>
  <c r="M27" i="36"/>
  <c r="M31" i="36"/>
  <c r="M41" i="36"/>
  <c r="D37" i="56" s="1"/>
  <c r="M8" i="36"/>
  <c r="P178" i="47"/>
  <c r="P177" i="47"/>
  <c r="P176" i="47"/>
  <c r="P175" i="47"/>
  <c r="P174" i="47"/>
  <c r="P173" i="47"/>
  <c r="P172" i="47"/>
  <c r="P171" i="47"/>
  <c r="P170" i="47"/>
  <c r="P169" i="47"/>
  <c r="P167" i="47"/>
  <c r="P166" i="47"/>
  <c r="P165" i="47"/>
  <c r="P164" i="47"/>
  <c r="P162" i="47"/>
  <c r="P161" i="47"/>
  <c r="P160" i="47"/>
  <c r="P159" i="47"/>
  <c r="P158" i="47"/>
  <c r="P157" i="47"/>
  <c r="P156" i="47"/>
  <c r="P155" i="47"/>
  <c r="P154" i="47"/>
  <c r="P152" i="47"/>
  <c r="P151" i="47"/>
  <c r="P150" i="47"/>
  <c r="P149" i="47"/>
  <c r="P148" i="47"/>
  <c r="P147" i="47"/>
  <c r="P146" i="47"/>
  <c r="P144" i="47"/>
  <c r="P143" i="47"/>
  <c r="P142" i="47"/>
  <c r="P141" i="47"/>
  <c r="P140" i="47"/>
  <c r="P139" i="47"/>
  <c r="P138" i="47"/>
  <c r="P137" i="47"/>
  <c r="P136" i="47"/>
  <c r="P135" i="47"/>
  <c r="P134" i="47"/>
  <c r="P133" i="47"/>
  <c r="P131" i="47"/>
  <c r="P130" i="47"/>
  <c r="P129" i="47"/>
  <c r="P128" i="47"/>
  <c r="P127" i="47"/>
  <c r="P126" i="47"/>
  <c r="P125" i="47"/>
  <c r="P124" i="47"/>
  <c r="P123" i="47"/>
  <c r="P122" i="47"/>
  <c r="P121" i="47"/>
  <c r="P120" i="47"/>
  <c r="P119" i="47"/>
  <c r="P118" i="47"/>
  <c r="P117" i="47"/>
  <c r="P116" i="47"/>
  <c r="P115" i="47"/>
  <c r="P114" i="47"/>
  <c r="P113" i="47"/>
  <c r="P112" i="47"/>
  <c r="P111" i="47"/>
  <c r="P110" i="47"/>
  <c r="P109" i="47"/>
  <c r="P107" i="47"/>
  <c r="P106" i="47"/>
  <c r="P105" i="47"/>
  <c r="P104" i="47"/>
  <c r="P103" i="47"/>
  <c r="P102" i="47"/>
  <c r="P100" i="47"/>
  <c r="P99" i="47"/>
  <c r="P98" i="47"/>
  <c r="P97" i="47"/>
  <c r="P96" i="47"/>
  <c r="P95" i="47"/>
  <c r="P94" i="47"/>
  <c r="P93" i="47"/>
  <c r="P92" i="47"/>
  <c r="P89" i="47"/>
  <c r="P88" i="47"/>
  <c r="P87" i="47"/>
  <c r="P86" i="47"/>
  <c r="P82" i="47"/>
  <c r="P81" i="47"/>
  <c r="P80" i="47"/>
  <c r="P79" i="47"/>
  <c r="P78" i="47"/>
  <c r="P77" i="47"/>
  <c r="P75" i="47"/>
  <c r="P74" i="47"/>
  <c r="P73" i="47"/>
  <c r="P72" i="47"/>
  <c r="P70" i="47"/>
  <c r="P69" i="47"/>
  <c r="P68" i="47"/>
  <c r="P67" i="47"/>
  <c r="P66" i="47"/>
  <c r="P65" i="47"/>
  <c r="P64" i="47"/>
  <c r="P63" i="47"/>
  <c r="U63" i="47" s="1"/>
  <c r="P62" i="47"/>
  <c r="P61" i="47"/>
  <c r="P60" i="47"/>
  <c r="P59" i="47"/>
  <c r="P58" i="47"/>
  <c r="P57" i="47"/>
  <c r="P53" i="47"/>
  <c r="P52" i="47"/>
  <c r="P51" i="47"/>
  <c r="P50" i="47"/>
  <c r="P49" i="47"/>
  <c r="P48" i="47"/>
  <c r="P47" i="47"/>
  <c r="P46" i="47"/>
  <c r="P44" i="47"/>
  <c r="P43" i="47"/>
  <c r="P42" i="47"/>
  <c r="P40" i="47"/>
  <c r="P39" i="47"/>
  <c r="P38" i="47"/>
  <c r="P37" i="47"/>
  <c r="P36" i="47"/>
  <c r="P35" i="47"/>
  <c r="P34" i="47"/>
  <c r="P33" i="47"/>
  <c r="P32" i="47"/>
  <c r="P29" i="47"/>
  <c r="P28" i="47"/>
  <c r="P26" i="47"/>
  <c r="P25" i="47"/>
  <c r="P23" i="47"/>
  <c r="P11" i="47"/>
  <c r="P10" i="47"/>
  <c r="P9" i="47"/>
  <c r="L177" i="47"/>
  <c r="L178" i="47"/>
  <c r="L176" i="47"/>
  <c r="L175" i="47"/>
  <c r="L174" i="47"/>
  <c r="L173" i="47"/>
  <c r="L172" i="47"/>
  <c r="L171" i="47"/>
  <c r="L170" i="47"/>
  <c r="L169" i="47"/>
  <c r="L167" i="47"/>
  <c r="L166" i="47"/>
  <c r="L165" i="47"/>
  <c r="L164" i="47"/>
  <c r="L162" i="47"/>
  <c r="L161" i="47"/>
  <c r="L160" i="47"/>
  <c r="L159" i="47"/>
  <c r="L158" i="47"/>
  <c r="L157" i="47"/>
  <c r="L156" i="47"/>
  <c r="L155" i="47"/>
  <c r="L154" i="47"/>
  <c r="L152" i="47"/>
  <c r="L151" i="47"/>
  <c r="L150" i="47"/>
  <c r="L149" i="47"/>
  <c r="L148" i="47"/>
  <c r="L147" i="47"/>
  <c r="L146" i="47"/>
  <c r="L144" i="47"/>
  <c r="L143" i="47"/>
  <c r="L142" i="47"/>
  <c r="L141" i="47"/>
  <c r="L140" i="47"/>
  <c r="L139" i="47"/>
  <c r="L138" i="47"/>
  <c r="L137" i="47"/>
  <c r="L136" i="47"/>
  <c r="L135" i="47"/>
  <c r="L134" i="47"/>
  <c r="L133" i="47"/>
  <c r="L131" i="47"/>
  <c r="L130" i="47"/>
  <c r="L129" i="47"/>
  <c r="L128" i="47"/>
  <c r="L127" i="47"/>
  <c r="L126" i="47"/>
  <c r="L125" i="47"/>
  <c r="L124" i="47"/>
  <c r="L123" i="47"/>
  <c r="L122" i="47"/>
  <c r="L121" i="47"/>
  <c r="L120" i="47"/>
  <c r="L119" i="47"/>
  <c r="L118" i="47"/>
  <c r="L117" i="47"/>
  <c r="L116" i="47"/>
  <c r="L115" i="47"/>
  <c r="L114" i="47"/>
  <c r="L113" i="47"/>
  <c r="L112" i="47"/>
  <c r="L111" i="47"/>
  <c r="L110" i="47"/>
  <c r="L109" i="47"/>
  <c r="L107" i="47"/>
  <c r="L106" i="47"/>
  <c r="L105" i="47"/>
  <c r="L104" i="47"/>
  <c r="L103" i="47"/>
  <c r="L102" i="47"/>
  <c r="L100" i="47"/>
  <c r="L99" i="47"/>
  <c r="L98" i="47"/>
  <c r="L97" i="47"/>
  <c r="L96" i="47"/>
  <c r="L95" i="47"/>
  <c r="L94" i="47"/>
  <c r="L93" i="47"/>
  <c r="L92" i="47"/>
  <c r="L89" i="47"/>
  <c r="L88" i="47"/>
  <c r="L87" i="47"/>
  <c r="L86" i="47"/>
  <c r="L82" i="47"/>
  <c r="L81" i="47"/>
  <c r="L80" i="47"/>
  <c r="L79" i="47"/>
  <c r="L78" i="47"/>
  <c r="L77" i="47"/>
  <c r="L75" i="47"/>
  <c r="L74" i="47"/>
  <c r="L73" i="47"/>
  <c r="L72" i="47"/>
  <c r="L70" i="47"/>
  <c r="L69" i="47"/>
  <c r="L68" i="47"/>
  <c r="L67" i="47"/>
  <c r="L66" i="47"/>
  <c r="L65" i="47"/>
  <c r="L64" i="47"/>
  <c r="L63" i="47"/>
  <c r="L62" i="47"/>
  <c r="L61" i="47"/>
  <c r="L60" i="47"/>
  <c r="L59" i="47"/>
  <c r="L58" i="47"/>
  <c r="L57" i="47"/>
  <c r="L53" i="47"/>
  <c r="L52" i="47"/>
  <c r="L51" i="47"/>
  <c r="L50" i="47"/>
  <c r="L49" i="47"/>
  <c r="L48" i="47"/>
  <c r="L47" i="47"/>
  <c r="L46" i="47"/>
  <c r="L44" i="47"/>
  <c r="L43" i="47"/>
  <c r="L42" i="47"/>
  <c r="L40" i="47"/>
  <c r="L39" i="47"/>
  <c r="L38" i="47"/>
  <c r="L37" i="47"/>
  <c r="L36" i="47"/>
  <c r="L35" i="47"/>
  <c r="L34" i="47"/>
  <c r="L33" i="47"/>
  <c r="L32" i="47"/>
  <c r="L29" i="47"/>
  <c r="L28" i="47"/>
  <c r="L26" i="47"/>
  <c r="L25" i="47"/>
  <c r="L23" i="47"/>
  <c r="L11" i="47"/>
  <c r="L10" i="47"/>
  <c r="L9" i="47"/>
  <c r="H8" i="36"/>
  <c r="C34" i="56" s="1"/>
  <c r="H85" i="36"/>
  <c r="H101" i="36"/>
  <c r="H108" i="36"/>
  <c r="H132" i="36"/>
  <c r="H145" i="36"/>
  <c r="E160" i="52" s="1"/>
  <c r="H155" i="36"/>
  <c r="H160" i="36"/>
  <c r="H56" i="36"/>
  <c r="H27" i="36"/>
  <c r="H31" i="36"/>
  <c r="H30" i="36" s="1"/>
  <c r="H41" i="36"/>
  <c r="H45" i="36"/>
  <c r="H178" i="47"/>
  <c r="H177" i="47"/>
  <c r="H176" i="47"/>
  <c r="H175" i="47"/>
  <c r="H174" i="47"/>
  <c r="H173" i="47"/>
  <c r="H172" i="47"/>
  <c r="H171" i="47"/>
  <c r="H170" i="47"/>
  <c r="H169" i="47"/>
  <c r="H167" i="47"/>
  <c r="H166" i="47"/>
  <c r="H165" i="47"/>
  <c r="H164" i="47"/>
  <c r="H162" i="47"/>
  <c r="H161" i="47"/>
  <c r="H160" i="47"/>
  <c r="H159" i="47"/>
  <c r="H158" i="47"/>
  <c r="H157" i="47"/>
  <c r="H156" i="47"/>
  <c r="H155" i="47"/>
  <c r="H154" i="47"/>
  <c r="H152" i="47"/>
  <c r="H151" i="47"/>
  <c r="H150" i="47"/>
  <c r="H149" i="47"/>
  <c r="H148" i="47"/>
  <c r="H147" i="47"/>
  <c r="H146" i="47"/>
  <c r="H144" i="47"/>
  <c r="H143" i="47"/>
  <c r="H142" i="47"/>
  <c r="H141" i="47"/>
  <c r="H140" i="47"/>
  <c r="H139" i="47"/>
  <c r="H138" i="47"/>
  <c r="H137" i="47"/>
  <c r="H136" i="47"/>
  <c r="H135" i="47"/>
  <c r="H134" i="47"/>
  <c r="H133" i="47"/>
  <c r="H131" i="47"/>
  <c r="H130" i="47"/>
  <c r="H129" i="47"/>
  <c r="H128" i="47"/>
  <c r="H127" i="47"/>
  <c r="H126" i="47"/>
  <c r="H125" i="47"/>
  <c r="H124" i="47"/>
  <c r="H123" i="47"/>
  <c r="H122" i="47"/>
  <c r="H121" i="47"/>
  <c r="H120" i="47"/>
  <c r="H119" i="47"/>
  <c r="H118" i="47"/>
  <c r="H117" i="47"/>
  <c r="H116" i="47"/>
  <c r="H115" i="47"/>
  <c r="H114" i="47"/>
  <c r="H113" i="47"/>
  <c r="H112" i="47"/>
  <c r="H111" i="47"/>
  <c r="H110" i="47"/>
  <c r="H109" i="47"/>
  <c r="H107" i="47"/>
  <c r="H106" i="47"/>
  <c r="H105" i="47"/>
  <c r="H104" i="47"/>
  <c r="H103" i="47"/>
  <c r="H102" i="47"/>
  <c r="H100" i="47"/>
  <c r="H99" i="47"/>
  <c r="H98" i="47"/>
  <c r="H97" i="47"/>
  <c r="H96" i="47"/>
  <c r="H95" i="47"/>
  <c r="H94" i="47"/>
  <c r="H93" i="47"/>
  <c r="H92" i="47"/>
  <c r="H89" i="47"/>
  <c r="H88" i="47"/>
  <c r="H87" i="47"/>
  <c r="H86" i="47"/>
  <c r="H82" i="47"/>
  <c r="H81" i="47"/>
  <c r="H80" i="47"/>
  <c r="H79" i="47"/>
  <c r="H78" i="47"/>
  <c r="H77" i="47"/>
  <c r="H75" i="47"/>
  <c r="H74" i="47"/>
  <c r="H73" i="47"/>
  <c r="H72" i="47"/>
  <c r="H70" i="47"/>
  <c r="H69" i="47"/>
  <c r="H68" i="47"/>
  <c r="H67" i="47"/>
  <c r="H66" i="47"/>
  <c r="H65" i="47"/>
  <c r="H64" i="47"/>
  <c r="H63" i="47"/>
  <c r="H62" i="47"/>
  <c r="H61" i="47"/>
  <c r="H60" i="47"/>
  <c r="H59" i="47"/>
  <c r="H58" i="47"/>
  <c r="H57" i="47"/>
  <c r="H53" i="47"/>
  <c r="H52" i="47"/>
  <c r="H51" i="47"/>
  <c r="H50" i="47"/>
  <c r="H49" i="47"/>
  <c r="H48" i="47"/>
  <c r="H47" i="47"/>
  <c r="H46" i="47"/>
  <c r="H44" i="47"/>
  <c r="H43" i="47"/>
  <c r="H42" i="47"/>
  <c r="H40" i="47"/>
  <c r="H39" i="47"/>
  <c r="H38" i="47"/>
  <c r="H37" i="47"/>
  <c r="H36" i="47"/>
  <c r="H35" i="47"/>
  <c r="H34" i="47"/>
  <c r="H33" i="47"/>
  <c r="H32" i="47"/>
  <c r="H29" i="47"/>
  <c r="H28" i="47"/>
  <c r="H26" i="47"/>
  <c r="H25" i="47"/>
  <c r="H23" i="47"/>
  <c r="H11" i="47"/>
  <c r="H10" i="47"/>
  <c r="H9" i="47"/>
  <c r="M90" i="36" l="1"/>
  <c r="D52" i="56" s="1"/>
  <c r="D43" i="56"/>
  <c r="G40" i="56"/>
  <c r="S153" i="61"/>
  <c r="G44" i="56"/>
  <c r="S47" i="61"/>
  <c r="G56" i="56"/>
  <c r="S142" i="61"/>
  <c r="G45" i="56"/>
  <c r="S8" i="61"/>
  <c r="E142" i="52"/>
  <c r="G34" i="56"/>
  <c r="S67" i="61"/>
  <c r="G39" i="56"/>
  <c r="S136" i="61"/>
  <c r="G55" i="56"/>
  <c r="E44" i="56"/>
  <c r="F44" i="56" s="1"/>
  <c r="E57" i="56"/>
  <c r="F57" i="56" s="1"/>
  <c r="E43" i="56"/>
  <c r="F43" i="56" s="1"/>
  <c r="C42" i="56"/>
  <c r="E42" i="56" s="1"/>
  <c r="F42" i="56" s="1"/>
  <c r="C40" i="56"/>
  <c r="E40" i="56" s="1"/>
  <c r="F40" i="56" s="1"/>
  <c r="C38" i="56"/>
  <c r="E38" i="56" s="1"/>
  <c r="F38" i="56" s="1"/>
  <c r="C37" i="56"/>
  <c r="E37" i="56" s="1"/>
  <c r="F37" i="56" s="1"/>
  <c r="C36" i="56"/>
  <c r="E152" i="52" s="1"/>
  <c r="M6" i="36"/>
  <c r="F21" i="49" s="1"/>
  <c r="D34" i="56"/>
  <c r="E34" i="56" s="1"/>
  <c r="F34" i="56" s="1"/>
  <c r="E159" i="52"/>
  <c r="E173" i="52"/>
  <c r="E150" i="52"/>
  <c r="F26" i="49"/>
  <c r="O41" i="36"/>
  <c r="N41" i="36" s="1"/>
  <c r="C25" i="49"/>
  <c r="E25" i="49" s="1"/>
  <c r="D25" i="49" s="1"/>
  <c r="J30" i="36"/>
  <c r="I30" i="36" s="1"/>
  <c r="F24" i="49"/>
  <c r="O27" i="36"/>
  <c r="N27" i="36" s="1"/>
  <c r="F33" i="49"/>
  <c r="O160" i="36"/>
  <c r="N160" i="36" s="1"/>
  <c r="F30" i="49"/>
  <c r="O85" i="36"/>
  <c r="N85" i="36" s="1"/>
  <c r="R76" i="61"/>
  <c r="G57" i="56" s="1"/>
  <c r="S77" i="61"/>
  <c r="R45" i="61"/>
  <c r="G38" i="56" s="1"/>
  <c r="S46" i="61"/>
  <c r="R27" i="61"/>
  <c r="S28" i="61"/>
  <c r="R160" i="61"/>
  <c r="S161" i="61"/>
  <c r="R132" i="61"/>
  <c r="S132" i="61" s="1"/>
  <c r="S133" i="61"/>
  <c r="C32" i="49"/>
  <c r="E32" i="49" s="1"/>
  <c r="D32" i="49" s="1"/>
  <c r="J155" i="36"/>
  <c r="I155" i="36" s="1"/>
  <c r="C24" i="49"/>
  <c r="E24" i="49" s="1"/>
  <c r="D24" i="49" s="1"/>
  <c r="J27" i="36"/>
  <c r="I27" i="36" s="1"/>
  <c r="O45" i="36"/>
  <c r="N45" i="36" s="1"/>
  <c r="F27" i="49"/>
  <c r="F32" i="49"/>
  <c r="O155" i="36"/>
  <c r="N155" i="36" s="1"/>
  <c r="E135" i="52"/>
  <c r="S70" i="61"/>
  <c r="E138" i="52"/>
  <c r="S75" i="61"/>
  <c r="R22" i="61"/>
  <c r="S23" i="61"/>
  <c r="R145" i="61"/>
  <c r="S145" i="61" s="1"/>
  <c r="S146" i="61"/>
  <c r="E137" i="52"/>
  <c r="S74" i="61"/>
  <c r="R155" i="61"/>
  <c r="S156" i="61"/>
  <c r="E136" i="52"/>
  <c r="S71" i="61"/>
  <c r="R41" i="61"/>
  <c r="G37" i="56" s="1"/>
  <c r="S42" i="61"/>
  <c r="C27" i="49"/>
  <c r="E27" i="49" s="1"/>
  <c r="D27" i="49" s="1"/>
  <c r="J45" i="36"/>
  <c r="I45" i="36" s="1"/>
  <c r="E134" i="52"/>
  <c r="R55" i="61"/>
  <c r="S56" i="61"/>
  <c r="R91" i="61"/>
  <c r="S92" i="61"/>
  <c r="R108" i="61"/>
  <c r="S108" i="61" s="1"/>
  <c r="S109" i="61"/>
  <c r="C30" i="49"/>
  <c r="E30" i="49" s="1"/>
  <c r="D30" i="49" s="1"/>
  <c r="J85" i="36"/>
  <c r="I85" i="36" s="1"/>
  <c r="C26" i="49"/>
  <c r="E26" i="49" s="1"/>
  <c r="D26" i="49" s="1"/>
  <c r="J41" i="36"/>
  <c r="I41" i="36" s="1"/>
  <c r="C33" i="49"/>
  <c r="E33" i="49" s="1"/>
  <c r="D33" i="49" s="1"/>
  <c r="J160" i="36"/>
  <c r="I160" i="36" s="1"/>
  <c r="R101" i="61"/>
  <c r="S101" i="61" s="1"/>
  <c r="S102" i="61"/>
  <c r="E140" i="52"/>
  <c r="S81" i="61"/>
  <c r="R31" i="61"/>
  <c r="S32" i="61"/>
  <c r="R85" i="61"/>
  <c r="G42" i="56" s="1"/>
  <c r="S86" i="61"/>
  <c r="R6" i="61"/>
  <c r="S7" i="61"/>
  <c r="P71" i="47"/>
  <c r="U71" i="47" s="1"/>
  <c r="P85" i="47"/>
  <c r="U142" i="47"/>
  <c r="L101" i="47"/>
  <c r="H18" i="47"/>
  <c r="N115" i="47"/>
  <c r="M115" i="47" s="1"/>
  <c r="R178" i="47"/>
  <c r="Q178" i="47" s="1"/>
  <c r="R10" i="47"/>
  <c r="Q10" i="47" s="1"/>
  <c r="R26" i="47"/>
  <c r="Q26" i="47" s="1"/>
  <c r="R33" i="47"/>
  <c r="Q33" i="47" s="1"/>
  <c r="U37" i="47"/>
  <c r="R37" i="47"/>
  <c r="Q37" i="47" s="1"/>
  <c r="R42" i="47"/>
  <c r="Q42" i="47" s="1"/>
  <c r="R47" i="47"/>
  <c r="Q47" i="47" s="1"/>
  <c r="R51" i="47"/>
  <c r="Q51" i="47" s="1"/>
  <c r="U58" i="47"/>
  <c r="R58" i="47"/>
  <c r="Q58" i="47" s="1"/>
  <c r="R62" i="47"/>
  <c r="Q62" i="47" s="1"/>
  <c r="R66" i="47"/>
  <c r="Q66" i="47" s="1"/>
  <c r="R70" i="47"/>
  <c r="Q70" i="47" s="1"/>
  <c r="R75" i="47"/>
  <c r="Q75" i="47" s="1"/>
  <c r="R80" i="47"/>
  <c r="Q80" i="47" s="1"/>
  <c r="U87" i="47"/>
  <c r="R87" i="47"/>
  <c r="Q87" i="47" s="1"/>
  <c r="R93" i="47"/>
  <c r="Q93" i="47" s="1"/>
  <c r="R97" i="47"/>
  <c r="Q97" i="47" s="1"/>
  <c r="R102" i="47"/>
  <c r="Q102" i="47" s="1"/>
  <c r="R106" i="47"/>
  <c r="Q106" i="47" s="1"/>
  <c r="R111" i="47"/>
  <c r="Q111" i="47" s="1"/>
  <c r="R115" i="47"/>
  <c r="Q115" i="47" s="1"/>
  <c r="R119" i="47"/>
  <c r="Q119" i="47" s="1"/>
  <c r="R123" i="47"/>
  <c r="Q123" i="47" s="1"/>
  <c r="R127" i="47"/>
  <c r="Q127" i="47" s="1"/>
  <c r="R131" i="47"/>
  <c r="Q131" i="47" s="1"/>
  <c r="R136" i="47"/>
  <c r="Q136" i="47" s="1"/>
  <c r="U140" i="47"/>
  <c r="R140" i="47"/>
  <c r="Q140" i="47" s="1"/>
  <c r="R144" i="47"/>
  <c r="Q144" i="47" s="1"/>
  <c r="R149" i="47"/>
  <c r="Q149" i="47" s="1"/>
  <c r="R154" i="47"/>
  <c r="Q154" i="47" s="1"/>
  <c r="R158" i="47"/>
  <c r="Q158" i="47" s="1"/>
  <c r="R162" i="47"/>
  <c r="Q162" i="47" s="1"/>
  <c r="U167" i="47"/>
  <c r="R167" i="47"/>
  <c r="Q167" i="47" s="1"/>
  <c r="U172" i="47"/>
  <c r="R172" i="47"/>
  <c r="Q172" i="47" s="1"/>
  <c r="R176" i="47"/>
  <c r="Q176" i="47" s="1"/>
  <c r="N160" i="47"/>
  <c r="M160" i="47" s="1"/>
  <c r="N170" i="47"/>
  <c r="M170" i="47" s="1"/>
  <c r="U11" i="47"/>
  <c r="R11" i="47"/>
  <c r="Q11" i="47" s="1"/>
  <c r="R28" i="47"/>
  <c r="Q28" i="47" s="1"/>
  <c r="R34" i="47"/>
  <c r="Q34" i="47" s="1"/>
  <c r="R38" i="47"/>
  <c r="Q38" i="47" s="1"/>
  <c r="R43" i="47"/>
  <c r="Q43" i="47" s="1"/>
  <c r="R48" i="47"/>
  <c r="Q48" i="47" s="1"/>
  <c r="R52" i="47"/>
  <c r="Q52" i="47" s="1"/>
  <c r="U59" i="47"/>
  <c r="R59" i="47"/>
  <c r="Q59" i="47" s="1"/>
  <c r="R63" i="47"/>
  <c r="Q63" i="47" s="1"/>
  <c r="R67" i="47"/>
  <c r="Q67" i="47" s="1"/>
  <c r="U72" i="47"/>
  <c r="R72" i="47"/>
  <c r="Q72" i="47" s="1"/>
  <c r="U77" i="47"/>
  <c r="R77" i="47"/>
  <c r="Q77" i="47" s="1"/>
  <c r="U81" i="47"/>
  <c r="R81" i="47"/>
  <c r="Q81" i="47" s="1"/>
  <c r="R88" i="47"/>
  <c r="Q88" i="47" s="1"/>
  <c r="R94" i="47"/>
  <c r="Q94" i="47" s="1"/>
  <c r="R98" i="47"/>
  <c r="Q98" i="47" s="1"/>
  <c r="R103" i="47"/>
  <c r="Q103" i="47" s="1"/>
  <c r="R107" i="47"/>
  <c r="Q107" i="47" s="1"/>
  <c r="R112" i="47"/>
  <c r="Q112" i="47" s="1"/>
  <c r="R116" i="47"/>
  <c r="Q116" i="47" s="1"/>
  <c r="U120" i="47"/>
  <c r="R120" i="47"/>
  <c r="Q120" i="47" s="1"/>
  <c r="R124" i="47"/>
  <c r="Q124" i="47" s="1"/>
  <c r="U128" i="47"/>
  <c r="R128" i="47"/>
  <c r="Q128" i="47" s="1"/>
  <c r="U133" i="47"/>
  <c r="R133" i="47"/>
  <c r="Q133" i="47" s="1"/>
  <c r="R137" i="47"/>
  <c r="Q137" i="47" s="1"/>
  <c r="R141" i="47"/>
  <c r="Q141" i="47" s="1"/>
  <c r="R146" i="47"/>
  <c r="Q146" i="47" s="1"/>
  <c r="R150" i="47"/>
  <c r="Q150" i="47" s="1"/>
  <c r="U155" i="47"/>
  <c r="R155" i="47"/>
  <c r="Q155" i="47" s="1"/>
  <c r="R159" i="47"/>
  <c r="Q159" i="47" s="1"/>
  <c r="R164" i="47"/>
  <c r="Q164" i="47" s="1"/>
  <c r="U169" i="47"/>
  <c r="R169" i="47"/>
  <c r="Q169" i="47" s="1"/>
  <c r="R173" i="47"/>
  <c r="Q173" i="47" s="1"/>
  <c r="R177" i="47"/>
  <c r="Q177" i="47" s="1"/>
  <c r="T27" i="47"/>
  <c r="R23" i="47"/>
  <c r="Q23" i="47" s="1"/>
  <c r="R29" i="47"/>
  <c r="Q29" i="47" s="1"/>
  <c r="R35" i="47"/>
  <c r="Q35" i="47" s="1"/>
  <c r="R39" i="47"/>
  <c r="Q39" i="47" s="1"/>
  <c r="R44" i="47"/>
  <c r="Q44" i="47" s="1"/>
  <c r="R49" i="47"/>
  <c r="Q49" i="47" s="1"/>
  <c r="R53" i="47"/>
  <c r="Q53" i="47" s="1"/>
  <c r="U60" i="47"/>
  <c r="R60" i="47"/>
  <c r="Q60" i="47" s="1"/>
  <c r="U64" i="47"/>
  <c r="R64" i="47"/>
  <c r="Q64" i="47" s="1"/>
  <c r="R68" i="47"/>
  <c r="Q68" i="47" s="1"/>
  <c r="R73" i="47"/>
  <c r="Q73" i="47" s="1"/>
  <c r="R78" i="47"/>
  <c r="Q78" i="47" s="1"/>
  <c r="R82" i="47"/>
  <c r="Q82" i="47" s="1"/>
  <c r="R89" i="47"/>
  <c r="Q89" i="47" s="1"/>
  <c r="R95" i="47"/>
  <c r="Q95" i="47" s="1"/>
  <c r="R99" i="47"/>
  <c r="Q99" i="47" s="1"/>
  <c r="U104" i="47"/>
  <c r="R104" i="47"/>
  <c r="Q104" i="47" s="1"/>
  <c r="U109" i="47"/>
  <c r="R109" i="47"/>
  <c r="Q109" i="47" s="1"/>
  <c r="R113" i="47"/>
  <c r="Q113" i="47" s="1"/>
  <c r="R117" i="47"/>
  <c r="Q117" i="47" s="1"/>
  <c r="R121" i="47"/>
  <c r="Q121" i="47" s="1"/>
  <c r="U125" i="47"/>
  <c r="R125" i="47"/>
  <c r="Q125" i="47" s="1"/>
  <c r="R129" i="47"/>
  <c r="Q129" i="47" s="1"/>
  <c r="U134" i="47"/>
  <c r="R134" i="47"/>
  <c r="Q134" i="47" s="1"/>
  <c r="R138" i="47"/>
  <c r="Q138" i="47" s="1"/>
  <c r="R142" i="47"/>
  <c r="Q142" i="47" s="1"/>
  <c r="R147" i="47"/>
  <c r="Q147" i="47" s="1"/>
  <c r="R151" i="47"/>
  <c r="Q151" i="47" s="1"/>
  <c r="R156" i="47"/>
  <c r="Q156" i="47" s="1"/>
  <c r="R160" i="47"/>
  <c r="Q160" i="47" s="1"/>
  <c r="R165" i="47"/>
  <c r="Q165" i="47" s="1"/>
  <c r="R170" i="47"/>
  <c r="Q170" i="47" s="1"/>
  <c r="R174" i="47"/>
  <c r="Q174" i="47" s="1"/>
  <c r="U9" i="47"/>
  <c r="R9" i="47"/>
  <c r="Q9" i="47" s="1"/>
  <c r="R25" i="47"/>
  <c r="Q25" i="47" s="1"/>
  <c r="R32" i="47"/>
  <c r="Q32" i="47" s="1"/>
  <c r="R36" i="47"/>
  <c r="Q36" i="47" s="1"/>
  <c r="R40" i="47"/>
  <c r="Q40" i="47" s="1"/>
  <c r="R46" i="47"/>
  <c r="Q46" i="47" s="1"/>
  <c r="R50" i="47"/>
  <c r="Q50" i="47" s="1"/>
  <c r="R57" i="47"/>
  <c r="Q57" i="47" s="1"/>
  <c r="U61" i="47"/>
  <c r="R61" i="47"/>
  <c r="Q61" i="47" s="1"/>
  <c r="R65" i="47"/>
  <c r="Q65" i="47" s="1"/>
  <c r="U69" i="47"/>
  <c r="R69" i="47"/>
  <c r="Q69" i="47" s="1"/>
  <c r="R74" i="47"/>
  <c r="Q74" i="47" s="1"/>
  <c r="R79" i="47"/>
  <c r="Q79" i="47" s="1"/>
  <c r="R86" i="47"/>
  <c r="Q86" i="47" s="1"/>
  <c r="R92" i="47"/>
  <c r="Q92" i="47" s="1"/>
  <c r="R96" i="47"/>
  <c r="Q96" i="47" s="1"/>
  <c r="R100" i="47"/>
  <c r="Q100" i="47" s="1"/>
  <c r="R105" i="47"/>
  <c r="Q105" i="47" s="1"/>
  <c r="R110" i="47"/>
  <c r="Q110" i="47" s="1"/>
  <c r="R114" i="47"/>
  <c r="Q114" i="47" s="1"/>
  <c r="R118" i="47"/>
  <c r="Q118" i="47" s="1"/>
  <c r="R122" i="47"/>
  <c r="Q122" i="47" s="1"/>
  <c r="R126" i="47"/>
  <c r="Q126" i="47" s="1"/>
  <c r="R130" i="47"/>
  <c r="Q130" i="47" s="1"/>
  <c r="R135" i="47"/>
  <c r="Q135" i="47" s="1"/>
  <c r="R139" i="47"/>
  <c r="Q139" i="47" s="1"/>
  <c r="R143" i="47"/>
  <c r="Q143" i="47" s="1"/>
  <c r="R148" i="47"/>
  <c r="Q148" i="47" s="1"/>
  <c r="R152" i="47"/>
  <c r="Q152" i="47" s="1"/>
  <c r="R157" i="47"/>
  <c r="Q157" i="47" s="1"/>
  <c r="R161" i="47"/>
  <c r="Q161" i="47" s="1"/>
  <c r="R166" i="47"/>
  <c r="Q166" i="47" s="1"/>
  <c r="R171" i="47"/>
  <c r="Q171" i="47" s="1"/>
  <c r="R175" i="47"/>
  <c r="Q175" i="47" s="1"/>
  <c r="U50" i="47"/>
  <c r="U96" i="47"/>
  <c r="U118" i="47"/>
  <c r="U130" i="47"/>
  <c r="U143" i="47"/>
  <c r="U161" i="47"/>
  <c r="U166" i="47"/>
  <c r="N9" i="47"/>
  <c r="M9" i="47" s="1"/>
  <c r="N100" i="47"/>
  <c r="M100" i="47" s="1"/>
  <c r="N126" i="47"/>
  <c r="M126" i="47" s="1"/>
  <c r="N130" i="47"/>
  <c r="M130" i="47" s="1"/>
  <c r="H132" i="47"/>
  <c r="P153" i="47"/>
  <c r="N10" i="47"/>
  <c r="M10" i="47" s="1"/>
  <c r="N26" i="47"/>
  <c r="M26" i="47" s="1"/>
  <c r="N51" i="47"/>
  <c r="M51" i="47" s="1"/>
  <c r="N127" i="47"/>
  <c r="M127" i="47" s="1"/>
  <c r="N144" i="47"/>
  <c r="M144" i="47" s="1"/>
  <c r="N154" i="47"/>
  <c r="M154" i="47" s="1"/>
  <c r="U35" i="47"/>
  <c r="U53" i="47"/>
  <c r="N34" i="47"/>
  <c r="M34" i="47" s="1"/>
  <c r="P132" i="47"/>
  <c r="H76" i="47"/>
  <c r="N39" i="47"/>
  <c r="M39" i="47" s="1"/>
  <c r="U40" i="47"/>
  <c r="N129" i="47"/>
  <c r="M129" i="47" s="1"/>
  <c r="P27" i="47"/>
  <c r="H91" i="47"/>
  <c r="U173" i="47"/>
  <c r="U46" i="47"/>
  <c r="N43" i="47"/>
  <c r="M43" i="47" s="1"/>
  <c r="N48" i="47"/>
  <c r="M48" i="47" s="1"/>
  <c r="N52" i="47"/>
  <c r="M52" i="47" s="1"/>
  <c r="H101" i="47"/>
  <c r="N97" i="47"/>
  <c r="M97" i="47" s="1"/>
  <c r="N106" i="47"/>
  <c r="M106" i="47" s="1"/>
  <c r="N140" i="47"/>
  <c r="M140" i="47" s="1"/>
  <c r="P7" i="47"/>
  <c r="T85" i="47"/>
  <c r="T45" i="47"/>
  <c r="U93" i="47"/>
  <c r="U123" i="47"/>
  <c r="U127" i="47"/>
  <c r="U131" i="47"/>
  <c r="U165" i="47"/>
  <c r="U174" i="47"/>
  <c r="U49" i="47"/>
  <c r="U34" i="47"/>
  <c r="U162" i="47"/>
  <c r="U154" i="47"/>
  <c r="N32" i="47"/>
  <c r="M32" i="47" s="1"/>
  <c r="N36" i="47"/>
  <c r="M36" i="47" s="1"/>
  <c r="N99" i="47"/>
  <c r="M99" i="47" s="1"/>
  <c r="N113" i="47"/>
  <c r="M113" i="47" s="1"/>
  <c r="N134" i="47"/>
  <c r="M134" i="47" s="1"/>
  <c r="N142" i="47"/>
  <c r="M142" i="47" s="1"/>
  <c r="N151" i="47"/>
  <c r="M151" i="47" s="1"/>
  <c r="N156" i="47"/>
  <c r="M156" i="47" s="1"/>
  <c r="N58" i="47"/>
  <c r="M58" i="47" s="1"/>
  <c r="N62" i="47"/>
  <c r="M62" i="47" s="1"/>
  <c r="N66" i="47"/>
  <c r="M66" i="47" s="1"/>
  <c r="N157" i="47"/>
  <c r="M157" i="47" s="1"/>
  <c r="N124" i="47"/>
  <c r="M124" i="47" s="1"/>
  <c r="N128" i="47"/>
  <c r="M128" i="47" s="1"/>
  <c r="N155" i="47"/>
  <c r="M155" i="47" s="1"/>
  <c r="U148" i="47"/>
  <c r="U157" i="47"/>
  <c r="N60" i="47"/>
  <c r="M60" i="47" s="1"/>
  <c r="N72" i="47"/>
  <c r="M72" i="47" s="1"/>
  <c r="P101" i="47"/>
  <c r="N162" i="47"/>
  <c r="M162" i="47" s="1"/>
  <c r="N167" i="47"/>
  <c r="M167" i="47" s="1"/>
  <c r="N176" i="47"/>
  <c r="M176" i="47" s="1"/>
  <c r="N148" i="47"/>
  <c r="M148" i="47" s="1"/>
  <c r="N178" i="47"/>
  <c r="M178" i="47" s="1"/>
  <c r="L14" i="47"/>
  <c r="U43" i="47"/>
  <c r="U159" i="47"/>
  <c r="U177" i="47"/>
  <c r="U28" i="47"/>
  <c r="N29" i="47"/>
  <c r="M29" i="47" s="1"/>
  <c r="N88" i="47"/>
  <c r="M88" i="47" s="1"/>
  <c r="L132" i="47"/>
  <c r="N23" i="47"/>
  <c r="M23" i="47" s="1"/>
  <c r="N28" i="47"/>
  <c r="M28" i="47" s="1"/>
  <c r="N37" i="47"/>
  <c r="M37" i="47" s="1"/>
  <c r="N40" i="47"/>
  <c r="M40" i="47" s="1"/>
  <c r="N53" i="47"/>
  <c r="M53" i="47" s="1"/>
  <c r="N64" i="47"/>
  <c r="M64" i="47" s="1"/>
  <c r="N133" i="47"/>
  <c r="M133" i="47" s="1"/>
  <c r="N177" i="47"/>
  <c r="M177" i="47" s="1"/>
  <c r="N57" i="47"/>
  <c r="M57" i="47" s="1"/>
  <c r="N169" i="47"/>
  <c r="M169" i="47" s="1"/>
  <c r="N173" i="47"/>
  <c r="M173" i="47" s="1"/>
  <c r="U137" i="47"/>
  <c r="U105" i="47"/>
  <c r="U79" i="47"/>
  <c r="U95" i="47"/>
  <c r="U99" i="47"/>
  <c r="U113" i="47"/>
  <c r="N122" i="47"/>
  <c r="M122" i="47" s="1"/>
  <c r="U102" i="47"/>
  <c r="N79" i="47"/>
  <c r="M79" i="47" s="1"/>
  <c r="N86" i="47"/>
  <c r="M86" i="47" s="1"/>
  <c r="N102" i="47"/>
  <c r="M102" i="47" s="1"/>
  <c r="N47" i="47"/>
  <c r="M47" i="47" s="1"/>
  <c r="N141" i="47"/>
  <c r="M141" i="47" s="1"/>
  <c r="N161" i="47"/>
  <c r="M161" i="47" s="1"/>
  <c r="N166" i="47"/>
  <c r="M166" i="47" s="1"/>
  <c r="U75" i="47"/>
  <c r="U115" i="47"/>
  <c r="U78" i="47"/>
  <c r="N94" i="47"/>
  <c r="M94" i="47" s="1"/>
  <c r="N81" i="47"/>
  <c r="M81" i="47" s="1"/>
  <c r="N158" i="47"/>
  <c r="M158" i="47" s="1"/>
  <c r="N82" i="47"/>
  <c r="M82" i="47" s="1"/>
  <c r="N95" i="47"/>
  <c r="M95" i="47" s="1"/>
  <c r="N65" i="47"/>
  <c r="M65" i="47" s="1"/>
  <c r="N74" i="47"/>
  <c r="M74" i="47" s="1"/>
  <c r="N110" i="47"/>
  <c r="M110" i="47" s="1"/>
  <c r="L108" i="47"/>
  <c r="L16" i="47"/>
  <c r="L13" i="47"/>
  <c r="U170" i="47"/>
  <c r="N137" i="47"/>
  <c r="M137" i="47" s="1"/>
  <c r="L145" i="47"/>
  <c r="N78" i="47"/>
  <c r="M78" i="47" s="1"/>
  <c r="N112" i="47"/>
  <c r="M112" i="47" s="1"/>
  <c r="N87" i="47"/>
  <c r="M87" i="47" s="1"/>
  <c r="N93" i="47"/>
  <c r="M93" i="47" s="1"/>
  <c r="N131" i="47"/>
  <c r="M131" i="47" s="1"/>
  <c r="N136" i="47"/>
  <c r="M136" i="47" s="1"/>
  <c r="U57" i="47"/>
  <c r="U65" i="47"/>
  <c r="N67" i="47"/>
  <c r="M67" i="47" s="1"/>
  <c r="N107" i="47"/>
  <c r="M107" i="47" s="1"/>
  <c r="L15" i="47"/>
  <c r="P145" i="47"/>
  <c r="L91" i="47"/>
  <c r="L85" i="47"/>
  <c r="L41" i="47"/>
  <c r="N63" i="47"/>
  <c r="M63" i="47" s="1"/>
  <c r="N175" i="47"/>
  <c r="M175" i="47" s="1"/>
  <c r="N104" i="47"/>
  <c r="M104" i="47" s="1"/>
  <c r="N121" i="47"/>
  <c r="M121" i="47" s="1"/>
  <c r="L27" i="47"/>
  <c r="N69" i="47"/>
  <c r="M69" i="47" s="1"/>
  <c r="P45" i="47"/>
  <c r="N25" i="47"/>
  <c r="M25" i="47" s="1"/>
  <c r="N33" i="47"/>
  <c r="M33" i="47" s="1"/>
  <c r="N75" i="47"/>
  <c r="M75" i="47" s="1"/>
  <c r="N89" i="47"/>
  <c r="M89" i="47" s="1"/>
  <c r="N119" i="47"/>
  <c r="M119" i="47" s="1"/>
  <c r="N139" i="47"/>
  <c r="M139" i="47" s="1"/>
  <c r="N143" i="47"/>
  <c r="M143" i="47" s="1"/>
  <c r="N98" i="47"/>
  <c r="M98" i="47" s="1"/>
  <c r="N135" i="47"/>
  <c r="M135" i="47" s="1"/>
  <c r="U52" i="47"/>
  <c r="P15" i="47"/>
  <c r="N152" i="47"/>
  <c r="M152" i="47" s="1"/>
  <c r="N11" i="47"/>
  <c r="M11" i="47" s="1"/>
  <c r="N138" i="47"/>
  <c r="M138" i="47" s="1"/>
  <c r="H55" i="36"/>
  <c r="H85" i="47"/>
  <c r="N92" i="47"/>
  <c r="M92" i="47" s="1"/>
  <c r="N96" i="47"/>
  <c r="M96" i="47" s="1"/>
  <c r="N109" i="47"/>
  <c r="M109" i="47" s="1"/>
  <c r="N116" i="47"/>
  <c r="M116" i="47" s="1"/>
  <c r="N120" i="47"/>
  <c r="M120" i="47" s="1"/>
  <c r="U66" i="47"/>
  <c r="U135" i="47"/>
  <c r="M30" i="36"/>
  <c r="D36" i="56" s="1"/>
  <c r="M55" i="36"/>
  <c r="P91" i="47"/>
  <c r="H108" i="47"/>
  <c r="N35" i="47"/>
  <c r="M35" i="47" s="1"/>
  <c r="N59" i="47"/>
  <c r="M59" i="47" s="1"/>
  <c r="N103" i="47"/>
  <c r="M103" i="47" s="1"/>
  <c r="N111" i="47"/>
  <c r="M111" i="47" s="1"/>
  <c r="C58" i="56"/>
  <c r="N42" i="47"/>
  <c r="M42" i="47" s="1"/>
  <c r="N49" i="47"/>
  <c r="M49" i="47" s="1"/>
  <c r="N80" i="47"/>
  <c r="M80" i="47" s="1"/>
  <c r="N146" i="47"/>
  <c r="M146" i="47" s="1"/>
  <c r="N150" i="47"/>
  <c r="M150" i="47" s="1"/>
  <c r="P31" i="47"/>
  <c r="N105" i="47"/>
  <c r="M105" i="47" s="1"/>
  <c r="N125" i="47"/>
  <c r="M125" i="47" s="1"/>
  <c r="N68" i="47"/>
  <c r="M68" i="47" s="1"/>
  <c r="N123" i="47"/>
  <c r="M123" i="47" s="1"/>
  <c r="N172" i="47"/>
  <c r="M172" i="47" s="1"/>
  <c r="U73" i="47"/>
  <c r="U80" i="47"/>
  <c r="U141" i="47"/>
  <c r="N46" i="47"/>
  <c r="M46" i="47" s="1"/>
  <c r="N149" i="47"/>
  <c r="M149" i="47" s="1"/>
  <c r="N174" i="47"/>
  <c r="M174" i="47" s="1"/>
  <c r="U146" i="47"/>
  <c r="U150" i="47"/>
  <c r="P41" i="47"/>
  <c r="H145" i="47"/>
  <c r="N70" i="47"/>
  <c r="M70" i="47" s="1"/>
  <c r="N118" i="47"/>
  <c r="M118" i="47" s="1"/>
  <c r="N164" i="47"/>
  <c r="M164" i="47" s="1"/>
  <c r="N114" i="47"/>
  <c r="M114" i="47" s="1"/>
  <c r="N117" i="47"/>
  <c r="M117" i="47" s="1"/>
  <c r="U176" i="47"/>
  <c r="U152" i="47"/>
  <c r="U100" i="47"/>
  <c r="U51" i="47"/>
  <c r="U29" i="47"/>
  <c r="U164" i="47"/>
  <c r="U98" i="47"/>
  <c r="U158" i="47"/>
  <c r="U138" i="47"/>
  <c r="U110" i="47"/>
  <c r="U82" i="47"/>
  <c r="U48" i="47"/>
  <c r="U38" i="47"/>
  <c r="U178" i="47"/>
  <c r="U144" i="47"/>
  <c r="U67" i="47"/>
  <c r="U156" i="47"/>
  <c r="U32" i="47"/>
  <c r="N77" i="47"/>
  <c r="M77" i="47" s="1"/>
  <c r="N165" i="47"/>
  <c r="M165" i="47" s="1"/>
  <c r="U122" i="47"/>
  <c r="U92" i="47"/>
  <c r="U33" i="47"/>
  <c r="U129" i="47"/>
  <c r="U119" i="47"/>
  <c r="U97" i="47"/>
  <c r="U74" i="47"/>
  <c r="U44" i="47"/>
  <c r="U175" i="47"/>
  <c r="U25" i="47"/>
  <c r="U36" i="47"/>
  <c r="T153" i="47"/>
  <c r="T101" i="47"/>
  <c r="U86" i="47"/>
  <c r="T21" i="47"/>
  <c r="T41" i="47"/>
  <c r="U39" i="47"/>
  <c r="U68" i="47"/>
  <c r="U117" i="47"/>
  <c r="U136" i="47"/>
  <c r="U47" i="47"/>
  <c r="U70" i="47"/>
  <c r="U112" i="47"/>
  <c r="U121" i="47"/>
  <c r="U126" i="47"/>
  <c r="T76" i="47"/>
  <c r="U89" i="47"/>
  <c r="U116" i="47"/>
  <c r="U139" i="47"/>
  <c r="T31" i="47"/>
  <c r="T145" i="47"/>
  <c r="T91" i="47"/>
  <c r="T168" i="47"/>
  <c r="T132" i="47"/>
  <c r="H7" i="47"/>
  <c r="P14" i="47"/>
  <c r="L7" i="47"/>
  <c r="P12" i="47"/>
  <c r="L12" i="47"/>
  <c r="P13" i="47"/>
  <c r="H14" i="47"/>
  <c r="H15" i="47"/>
  <c r="H16" i="47"/>
  <c r="T108" i="47"/>
  <c r="T163" i="47"/>
  <c r="U114" i="47"/>
  <c r="T55" i="47"/>
  <c r="U88" i="47"/>
  <c r="U94" i="47"/>
  <c r="U111" i="47"/>
  <c r="U171" i="47"/>
  <c r="T6" i="47"/>
  <c r="T5" i="47" s="1"/>
  <c r="U42" i="47"/>
  <c r="U107" i="47"/>
  <c r="H17" i="47"/>
  <c r="H8" i="47"/>
  <c r="P16" i="47"/>
  <c r="H31" i="47"/>
  <c r="L17" i="47"/>
  <c r="P76" i="47"/>
  <c r="P108" i="47"/>
  <c r="P163" i="47"/>
  <c r="H56" i="47"/>
  <c r="H41" i="47"/>
  <c r="P17" i="47"/>
  <c r="U147" i="47"/>
  <c r="U149" i="47"/>
  <c r="U151" i="47"/>
  <c r="U62" i="47"/>
  <c r="L56" i="47"/>
  <c r="L153" i="47"/>
  <c r="N171" i="47"/>
  <c r="M171" i="47" s="1"/>
  <c r="U106" i="47"/>
  <c r="P8" i="47"/>
  <c r="H27" i="47"/>
  <c r="H163" i="47"/>
  <c r="N38" i="47"/>
  <c r="M38" i="47" s="1"/>
  <c r="N44" i="47"/>
  <c r="M44" i="47" s="1"/>
  <c r="N147" i="47"/>
  <c r="M147" i="47" s="1"/>
  <c r="L31" i="47"/>
  <c r="U10" i="47"/>
  <c r="U23" i="47"/>
  <c r="U26" i="47"/>
  <c r="H153" i="47"/>
  <c r="N73" i="47"/>
  <c r="M73" i="47" s="1"/>
  <c r="L163" i="47"/>
  <c r="L8" i="47"/>
  <c r="U124" i="47"/>
  <c r="P56" i="47"/>
  <c r="H45" i="47"/>
  <c r="N50" i="47"/>
  <c r="M50" i="47" s="1"/>
  <c r="N61" i="47"/>
  <c r="M61" i="47" s="1"/>
  <c r="L71" i="47"/>
  <c r="U103" i="47"/>
  <c r="U160" i="47"/>
  <c r="L45" i="47"/>
  <c r="N159" i="47"/>
  <c r="M159" i="47" s="1"/>
  <c r="H71" i="47"/>
  <c r="L76" i="47"/>
  <c r="S155" i="61" l="1"/>
  <c r="G43" i="56"/>
  <c r="R90" i="61"/>
  <c r="D58" i="56"/>
  <c r="E177" i="52" s="1"/>
  <c r="E154" i="52"/>
  <c r="E153" i="52"/>
  <c r="E158" i="52"/>
  <c r="E36" i="56"/>
  <c r="F36" i="56" s="1"/>
  <c r="E168" i="52"/>
  <c r="E52" i="56"/>
  <c r="F52" i="56" s="1"/>
  <c r="E156" i="52"/>
  <c r="H32" i="49"/>
  <c r="G32" i="49" s="1"/>
  <c r="F25" i="49"/>
  <c r="H25" i="49" s="1"/>
  <c r="G25" i="49" s="1"/>
  <c r="O30" i="36"/>
  <c r="N30" i="36" s="1"/>
  <c r="R5" i="61"/>
  <c r="S6" i="61"/>
  <c r="R30" i="61"/>
  <c r="G36" i="56" s="1"/>
  <c r="S31" i="61"/>
  <c r="E133" i="52"/>
  <c r="R54" i="61"/>
  <c r="S55" i="61"/>
  <c r="H27" i="49"/>
  <c r="G27" i="49" s="1"/>
  <c r="F31" i="49"/>
  <c r="O90" i="36"/>
  <c r="N90" i="36" s="1"/>
  <c r="E130" i="52"/>
  <c r="S41" i="61"/>
  <c r="R21" i="61"/>
  <c r="G35" i="56" s="1"/>
  <c r="S22" i="61"/>
  <c r="E128" i="52"/>
  <c r="S27" i="61"/>
  <c r="E139" i="52"/>
  <c r="S76" i="61"/>
  <c r="H33" i="49"/>
  <c r="G33" i="49" s="1"/>
  <c r="E144" i="52"/>
  <c r="S85" i="61"/>
  <c r="S91" i="61"/>
  <c r="C31" i="49"/>
  <c r="E31" i="49" s="1"/>
  <c r="D31" i="49" s="1"/>
  <c r="J90" i="36"/>
  <c r="I90" i="36" s="1"/>
  <c r="E146" i="52"/>
  <c r="E147" i="52"/>
  <c r="S160" i="61"/>
  <c r="E131" i="52"/>
  <c r="S45" i="61"/>
  <c r="H30" i="49"/>
  <c r="G30" i="49" s="1"/>
  <c r="H24" i="49"/>
  <c r="G24" i="49" s="1"/>
  <c r="H26" i="49"/>
  <c r="G26" i="49" s="1"/>
  <c r="H30" i="47"/>
  <c r="R101" i="47"/>
  <c r="Q101" i="47" s="1"/>
  <c r="R71" i="47"/>
  <c r="Q71" i="47" s="1"/>
  <c r="T54" i="47"/>
  <c r="U101" i="47"/>
  <c r="N101" i="47"/>
  <c r="M101" i="47" s="1"/>
  <c r="R85" i="47"/>
  <c r="Q85" i="47" s="1"/>
  <c r="U85" i="47"/>
  <c r="H6" i="36"/>
  <c r="R56" i="47"/>
  <c r="Q56" i="47" s="1"/>
  <c r="R145" i="47"/>
  <c r="Q145" i="47" s="1"/>
  <c r="R41" i="47"/>
  <c r="Q41" i="47" s="1"/>
  <c r="M84" i="36"/>
  <c r="R76" i="47"/>
  <c r="Q76" i="47" s="1"/>
  <c r="U153" i="47"/>
  <c r="R15" i="47"/>
  <c r="Q15" i="47" s="1"/>
  <c r="R8" i="47"/>
  <c r="Q8" i="47" s="1"/>
  <c r="R16" i="47"/>
  <c r="Q16" i="47" s="1"/>
  <c r="R14" i="47"/>
  <c r="Q14" i="47" s="1"/>
  <c r="R17" i="47"/>
  <c r="Q17" i="47" s="1"/>
  <c r="R163" i="47"/>
  <c r="Q163" i="47" s="1"/>
  <c r="R45" i="47"/>
  <c r="Q45" i="47" s="1"/>
  <c r="R27" i="47"/>
  <c r="Q27" i="47" s="1"/>
  <c r="R132" i="47"/>
  <c r="Q132" i="47" s="1"/>
  <c r="R108" i="47"/>
  <c r="Q108" i="47" s="1"/>
  <c r="U13" i="47"/>
  <c r="R13" i="47"/>
  <c r="Q13" i="47" s="1"/>
  <c r="R12" i="47"/>
  <c r="Q12" i="47" s="1"/>
  <c r="U27" i="47"/>
  <c r="R31" i="47"/>
  <c r="Q31" i="47" s="1"/>
  <c r="R91" i="47"/>
  <c r="Q91" i="47" s="1"/>
  <c r="R7" i="47"/>
  <c r="Q7" i="47" s="1"/>
  <c r="R153" i="47"/>
  <c r="Q153" i="47" s="1"/>
  <c r="N91" i="47"/>
  <c r="M91" i="47" s="1"/>
  <c r="U7" i="47"/>
  <c r="U145" i="47"/>
  <c r="U15" i="47"/>
  <c r="N108" i="47"/>
  <c r="M108" i="47" s="1"/>
  <c r="N14" i="47"/>
  <c r="M14" i="47" s="1"/>
  <c r="U132" i="47"/>
  <c r="N145" i="47"/>
  <c r="M145" i="47" s="1"/>
  <c r="N132" i="47"/>
  <c r="M132" i="47" s="1"/>
  <c r="U91" i="47"/>
  <c r="N13" i="47"/>
  <c r="M13" i="47" s="1"/>
  <c r="M5" i="36"/>
  <c r="N7" i="47"/>
  <c r="M7" i="47" s="1"/>
  <c r="H54" i="36"/>
  <c r="H84" i="36"/>
  <c r="N16" i="47"/>
  <c r="M16" i="47" s="1"/>
  <c r="L90" i="47"/>
  <c r="H90" i="47"/>
  <c r="N15" i="47"/>
  <c r="M15" i="47" s="1"/>
  <c r="U45" i="47"/>
  <c r="P30" i="47"/>
  <c r="U31" i="47"/>
  <c r="N85" i="47"/>
  <c r="M85" i="47" s="1"/>
  <c r="U41" i="47"/>
  <c r="T90" i="47"/>
  <c r="T84" i="47" s="1"/>
  <c r="T30" i="47"/>
  <c r="U12" i="47"/>
  <c r="U14" i="47"/>
  <c r="N12" i="47"/>
  <c r="M12" i="47" s="1"/>
  <c r="H22" i="36"/>
  <c r="H24" i="47"/>
  <c r="P24" i="47"/>
  <c r="L24" i="47"/>
  <c r="L18" i="47"/>
  <c r="P18" i="47"/>
  <c r="L55" i="47"/>
  <c r="N41" i="47"/>
  <c r="M41" i="47" s="1"/>
  <c r="U16" i="47"/>
  <c r="P90" i="47"/>
  <c r="N45" i="47"/>
  <c r="M45" i="47" s="1"/>
  <c r="P55" i="47"/>
  <c r="N8" i="47"/>
  <c r="M8" i="47" s="1"/>
  <c r="N31" i="47"/>
  <c r="M31" i="47" s="1"/>
  <c r="N56" i="47"/>
  <c r="M56" i="47" s="1"/>
  <c r="U108" i="47"/>
  <c r="U76" i="47"/>
  <c r="N76" i="47"/>
  <c r="M76" i="47" s="1"/>
  <c r="N71" i="47"/>
  <c r="M71" i="47" s="1"/>
  <c r="N163" i="47"/>
  <c r="M163" i="47" s="1"/>
  <c r="H55" i="47"/>
  <c r="L30" i="47"/>
  <c r="U56" i="47"/>
  <c r="U8" i="47"/>
  <c r="N17" i="47"/>
  <c r="M17" i="47" s="1"/>
  <c r="N27" i="47"/>
  <c r="M27" i="47" s="1"/>
  <c r="N153" i="47"/>
  <c r="M153" i="47" s="1"/>
  <c r="U17" i="47"/>
  <c r="U163" i="47"/>
  <c r="L19" i="47"/>
  <c r="P19" i="47"/>
  <c r="G50" i="56" l="1"/>
  <c r="E178" i="52" s="1"/>
  <c r="R84" i="61"/>
  <c r="S84" i="61" s="1"/>
  <c r="G52" i="56"/>
  <c r="G58" i="56" s="1"/>
  <c r="E179" i="52" s="1"/>
  <c r="E174" i="52"/>
  <c r="E58" i="56"/>
  <c r="F58" i="56" s="1"/>
  <c r="E132" i="52"/>
  <c r="S54" i="61"/>
  <c r="F20" i="49"/>
  <c r="F29" i="49"/>
  <c r="O84" i="36"/>
  <c r="N84" i="36" s="1"/>
  <c r="C21" i="49"/>
  <c r="O6" i="36"/>
  <c r="N6" i="36" s="1"/>
  <c r="E127" i="52"/>
  <c r="R20" i="61"/>
  <c r="S21" i="61"/>
  <c r="H31" i="49"/>
  <c r="G31" i="49" s="1"/>
  <c r="E141" i="52"/>
  <c r="S5" i="61"/>
  <c r="C29" i="49"/>
  <c r="E29" i="49" s="1"/>
  <c r="D29" i="49" s="1"/>
  <c r="J84" i="36"/>
  <c r="I84" i="36" s="1"/>
  <c r="E145" i="52"/>
  <c r="S90" i="61"/>
  <c r="C28" i="49"/>
  <c r="E28" i="49" s="1"/>
  <c r="D28" i="49" s="1"/>
  <c r="J54" i="36"/>
  <c r="I54" i="36" s="1"/>
  <c r="E129" i="52"/>
  <c r="S30" i="61"/>
  <c r="H5" i="36"/>
  <c r="C20" i="49" s="1"/>
  <c r="E20" i="49" s="1"/>
  <c r="D20" i="49" s="1"/>
  <c r="H19" i="47"/>
  <c r="N19" i="47" s="1"/>
  <c r="M19" i="47" s="1"/>
  <c r="H6" i="47"/>
  <c r="L83" i="47"/>
  <c r="U30" i="47"/>
  <c r="R18" i="47"/>
  <c r="Q18" i="47" s="1"/>
  <c r="R19" i="47"/>
  <c r="Q19" i="47" s="1"/>
  <c r="R24" i="47"/>
  <c r="Q24" i="47" s="1"/>
  <c r="R55" i="47"/>
  <c r="Q55" i="47" s="1"/>
  <c r="R90" i="47"/>
  <c r="Q90" i="47" s="1"/>
  <c r="R30" i="47"/>
  <c r="Q30" i="47" s="1"/>
  <c r="M54" i="36"/>
  <c r="H179" i="47"/>
  <c r="H168" i="47" s="1"/>
  <c r="N90" i="47"/>
  <c r="M90" i="47" s="1"/>
  <c r="T20" i="47"/>
  <c r="T180" i="47" s="1"/>
  <c r="U24" i="47"/>
  <c r="N24" i="47"/>
  <c r="M24" i="47" s="1"/>
  <c r="L22" i="47"/>
  <c r="M21" i="36"/>
  <c r="D35" i="56" s="1"/>
  <c r="D50" i="56" s="1"/>
  <c r="E176" i="52" s="1"/>
  <c r="P22" i="47"/>
  <c r="H21" i="36"/>
  <c r="C35" i="56" s="1"/>
  <c r="H22" i="47"/>
  <c r="P6" i="47"/>
  <c r="U6" i="47" s="1"/>
  <c r="L6" i="47"/>
  <c r="U18" i="47"/>
  <c r="N18" i="47"/>
  <c r="M18" i="47" s="1"/>
  <c r="H83" i="47"/>
  <c r="P83" i="47"/>
  <c r="P179" i="47"/>
  <c r="P168" i="47" s="1"/>
  <c r="N30" i="47"/>
  <c r="M30" i="47" s="1"/>
  <c r="U90" i="47"/>
  <c r="L179" i="47"/>
  <c r="L168" i="47" s="1"/>
  <c r="U19" i="47"/>
  <c r="U55" i="47"/>
  <c r="N55" i="47"/>
  <c r="M55" i="47" s="1"/>
  <c r="O5" i="36" l="1"/>
  <c r="N5" i="36" s="1"/>
  <c r="E143" i="52"/>
  <c r="R172" i="61"/>
  <c r="E35" i="56"/>
  <c r="F35" i="56" s="1"/>
  <c r="E151" i="52"/>
  <c r="C50" i="56"/>
  <c r="E50" i="56" s="1"/>
  <c r="F50" i="56" s="1"/>
  <c r="F28" i="49"/>
  <c r="H28" i="49" s="1"/>
  <c r="G28" i="49" s="1"/>
  <c r="O54" i="36"/>
  <c r="N54" i="36" s="1"/>
  <c r="E126" i="52"/>
  <c r="S20" i="61"/>
  <c r="F23" i="49"/>
  <c r="O21" i="36"/>
  <c r="N21" i="36" s="1"/>
  <c r="H29" i="49"/>
  <c r="G29" i="49" s="1"/>
  <c r="C23" i="49"/>
  <c r="E23" i="49" s="1"/>
  <c r="D23" i="49" s="1"/>
  <c r="J21" i="36"/>
  <c r="I21" i="36" s="1"/>
  <c r="E21" i="49"/>
  <c r="D21" i="49" s="1"/>
  <c r="H21" i="49"/>
  <c r="G21" i="49" s="1"/>
  <c r="H20" i="49"/>
  <c r="G20" i="49" s="1"/>
  <c r="H5" i="47"/>
  <c r="N168" i="47"/>
  <c r="M168" i="47" s="1"/>
  <c r="R168" i="47"/>
  <c r="Q168" i="47" s="1"/>
  <c r="U168" i="47"/>
  <c r="R22" i="47"/>
  <c r="Q22" i="47" s="1"/>
  <c r="R83" i="47"/>
  <c r="Q83" i="47" s="1"/>
  <c r="N83" i="47"/>
  <c r="M83" i="47" s="1"/>
  <c r="R179" i="47"/>
  <c r="Q179" i="47" s="1"/>
  <c r="R6" i="47"/>
  <c r="Q6" i="47" s="1"/>
  <c r="J6" i="36"/>
  <c r="I6" i="36" s="1"/>
  <c r="N22" i="47"/>
  <c r="M22" i="47" s="1"/>
  <c r="H21" i="47"/>
  <c r="H20" i="36"/>
  <c r="L21" i="47"/>
  <c r="P21" i="47"/>
  <c r="M20" i="36"/>
  <c r="U22" i="47"/>
  <c r="P84" i="47"/>
  <c r="H54" i="47"/>
  <c r="L54" i="47"/>
  <c r="N6" i="47"/>
  <c r="M6" i="47" s="1"/>
  <c r="P54" i="47"/>
  <c r="L5" i="47"/>
  <c r="L84" i="47"/>
  <c r="N179" i="47"/>
  <c r="M179" i="47" s="1"/>
  <c r="P5" i="47"/>
  <c r="U5" i="47" s="1"/>
  <c r="U179" i="47"/>
  <c r="U83" i="47"/>
  <c r="H84" i="47"/>
  <c r="E166" i="52" l="1"/>
  <c r="O20" i="36"/>
  <c r="N20" i="36" s="1"/>
  <c r="F22" i="49"/>
  <c r="H23" i="49"/>
  <c r="G23" i="49" s="1"/>
  <c r="E148" i="52"/>
  <c r="S172" i="61"/>
  <c r="G22" i="56"/>
  <c r="G23" i="56" s="1"/>
  <c r="G24" i="56" s="1"/>
  <c r="C22" i="49"/>
  <c r="E22" i="49" s="1"/>
  <c r="D22" i="49" s="1"/>
  <c r="J20" i="36"/>
  <c r="I20" i="36" s="1"/>
  <c r="R54" i="47"/>
  <c r="Q54" i="47" s="1"/>
  <c r="R21" i="47"/>
  <c r="Q21" i="47" s="1"/>
  <c r="R5" i="47"/>
  <c r="Q5" i="47" s="1"/>
  <c r="R84" i="47"/>
  <c r="Q84" i="47" s="1"/>
  <c r="M172" i="36"/>
  <c r="J5" i="36"/>
  <c r="I5" i="36" s="1"/>
  <c r="H172" i="36"/>
  <c r="U21" i="47"/>
  <c r="N21" i="47"/>
  <c r="M21" i="47" s="1"/>
  <c r="N54" i="47"/>
  <c r="M54" i="47" s="1"/>
  <c r="U84" i="47"/>
  <c r="N5" i="47"/>
  <c r="M5" i="47" s="1"/>
  <c r="P20" i="47"/>
  <c r="H20" i="47"/>
  <c r="L20" i="47"/>
  <c r="U54" i="47"/>
  <c r="N84" i="47"/>
  <c r="M84" i="47" s="1"/>
  <c r="F34" i="49" l="1"/>
  <c r="B16" i="56"/>
  <c r="C34" i="49"/>
  <c r="E34" i="49" s="1"/>
  <c r="D34" i="49" s="1"/>
  <c r="B14" i="56"/>
  <c r="B15" i="56" s="1"/>
  <c r="H22" i="49"/>
  <c r="G22" i="49" s="1"/>
  <c r="O172" i="36"/>
  <c r="N172" i="36" s="1"/>
  <c r="G176" i="47"/>
  <c r="J176" i="47" s="1"/>
  <c r="I176" i="47" s="1"/>
  <c r="G172" i="47"/>
  <c r="J172" i="47" s="1"/>
  <c r="I172" i="47" s="1"/>
  <c r="G164" i="47"/>
  <c r="J164" i="47" s="1"/>
  <c r="I164" i="47" s="1"/>
  <c r="G160" i="47"/>
  <c r="J160" i="47" s="1"/>
  <c r="I160" i="47" s="1"/>
  <c r="G156" i="47"/>
  <c r="J156" i="47" s="1"/>
  <c r="I156" i="47" s="1"/>
  <c r="G152" i="47"/>
  <c r="J152" i="47" s="1"/>
  <c r="I152" i="47" s="1"/>
  <c r="G148" i="47"/>
  <c r="J148" i="47" s="1"/>
  <c r="I148" i="47" s="1"/>
  <c r="G144" i="47"/>
  <c r="J144" i="47" s="1"/>
  <c r="I144" i="47" s="1"/>
  <c r="G140" i="47"/>
  <c r="J140" i="47" s="1"/>
  <c r="I140" i="47" s="1"/>
  <c r="G136" i="47"/>
  <c r="J136" i="47" s="1"/>
  <c r="I136" i="47" s="1"/>
  <c r="G132" i="47"/>
  <c r="J132" i="47" s="1"/>
  <c r="I132" i="47" s="1"/>
  <c r="G128" i="47"/>
  <c r="J128" i="47" s="1"/>
  <c r="I128" i="47" s="1"/>
  <c r="G124" i="47"/>
  <c r="J124" i="47" s="1"/>
  <c r="I124" i="47" s="1"/>
  <c r="G120" i="47"/>
  <c r="J120" i="47" s="1"/>
  <c r="I120" i="47" s="1"/>
  <c r="G116" i="47"/>
  <c r="J116" i="47" s="1"/>
  <c r="I116" i="47" s="1"/>
  <c r="G112" i="47"/>
  <c r="J112" i="47" s="1"/>
  <c r="I112" i="47" s="1"/>
  <c r="G108" i="47"/>
  <c r="J108" i="47" s="1"/>
  <c r="I108" i="47" s="1"/>
  <c r="G104" i="47"/>
  <c r="J104" i="47" s="1"/>
  <c r="I104" i="47" s="1"/>
  <c r="G100" i="47"/>
  <c r="J100" i="47" s="1"/>
  <c r="I100" i="47" s="1"/>
  <c r="G96" i="47"/>
  <c r="J96" i="47" s="1"/>
  <c r="I96" i="47" s="1"/>
  <c r="G92" i="47"/>
  <c r="J92" i="47" s="1"/>
  <c r="I92" i="47" s="1"/>
  <c r="G88" i="47"/>
  <c r="J88" i="47" s="1"/>
  <c r="I88" i="47" s="1"/>
  <c r="G84" i="47"/>
  <c r="E12" i="49" s="1"/>
  <c r="D12" i="49" s="1"/>
  <c r="G80" i="47"/>
  <c r="J80" i="47" s="1"/>
  <c r="I80" i="47" s="1"/>
  <c r="G76" i="47"/>
  <c r="J76" i="47" s="1"/>
  <c r="I76" i="47" s="1"/>
  <c r="G72" i="47"/>
  <c r="J72" i="47" s="1"/>
  <c r="I72" i="47" s="1"/>
  <c r="G68" i="47"/>
  <c r="J68" i="47" s="1"/>
  <c r="I68" i="47" s="1"/>
  <c r="G64" i="47"/>
  <c r="J64" i="47" s="1"/>
  <c r="I64" i="47" s="1"/>
  <c r="G60" i="47"/>
  <c r="J60" i="47" s="1"/>
  <c r="I60" i="47" s="1"/>
  <c r="G56" i="47"/>
  <c r="J56" i="47" s="1"/>
  <c r="I56" i="47" s="1"/>
  <c r="G52" i="47"/>
  <c r="J52" i="47" s="1"/>
  <c r="I52" i="47" s="1"/>
  <c r="G48" i="47"/>
  <c r="J48" i="47" s="1"/>
  <c r="I48" i="47" s="1"/>
  <c r="G44" i="47"/>
  <c r="J44" i="47" s="1"/>
  <c r="I44" i="47" s="1"/>
  <c r="G40" i="47"/>
  <c r="J40" i="47" s="1"/>
  <c r="I40" i="47" s="1"/>
  <c r="G36" i="47"/>
  <c r="J36" i="47" s="1"/>
  <c r="I36" i="47" s="1"/>
  <c r="G32" i="47"/>
  <c r="J32" i="47" s="1"/>
  <c r="I32" i="47" s="1"/>
  <c r="G28" i="47"/>
  <c r="J28" i="47" s="1"/>
  <c r="I28" i="47" s="1"/>
  <c r="G24" i="47"/>
  <c r="J24" i="47" s="1"/>
  <c r="I24" i="47" s="1"/>
  <c r="G20" i="47"/>
  <c r="G16" i="47"/>
  <c r="J16" i="47" s="1"/>
  <c r="I16" i="47" s="1"/>
  <c r="G12" i="47"/>
  <c r="J12" i="47" s="1"/>
  <c r="I12" i="47" s="1"/>
  <c r="G8" i="47"/>
  <c r="J8" i="47" s="1"/>
  <c r="I8" i="47" s="1"/>
  <c r="G83" i="47"/>
  <c r="J83" i="47" s="1"/>
  <c r="I83" i="47" s="1"/>
  <c r="G79" i="47"/>
  <c r="J79" i="47" s="1"/>
  <c r="I79" i="47" s="1"/>
  <c r="G75" i="47"/>
  <c r="J75" i="47" s="1"/>
  <c r="I75" i="47" s="1"/>
  <c r="G71" i="47"/>
  <c r="J71" i="47" s="1"/>
  <c r="I71" i="47" s="1"/>
  <c r="G67" i="47"/>
  <c r="J67" i="47" s="1"/>
  <c r="I67" i="47" s="1"/>
  <c r="G63" i="47"/>
  <c r="J63" i="47" s="1"/>
  <c r="I63" i="47" s="1"/>
  <c r="G59" i="47"/>
  <c r="J59" i="47" s="1"/>
  <c r="I59" i="47" s="1"/>
  <c r="G55" i="47"/>
  <c r="J55" i="47" s="1"/>
  <c r="I55" i="47" s="1"/>
  <c r="G51" i="47"/>
  <c r="J51" i="47" s="1"/>
  <c r="I51" i="47" s="1"/>
  <c r="G47" i="47"/>
  <c r="J47" i="47" s="1"/>
  <c r="I47" i="47" s="1"/>
  <c r="G43" i="47"/>
  <c r="J43" i="47" s="1"/>
  <c r="I43" i="47" s="1"/>
  <c r="G39" i="47"/>
  <c r="J39" i="47" s="1"/>
  <c r="I39" i="47" s="1"/>
  <c r="G35" i="47"/>
  <c r="J35" i="47" s="1"/>
  <c r="I35" i="47" s="1"/>
  <c r="G31" i="47"/>
  <c r="J31" i="47" s="1"/>
  <c r="I31" i="47" s="1"/>
  <c r="G27" i="47"/>
  <c r="G23" i="47"/>
  <c r="J23" i="47" s="1"/>
  <c r="I23" i="47" s="1"/>
  <c r="G19" i="47"/>
  <c r="J19" i="47" s="1"/>
  <c r="I19" i="47" s="1"/>
  <c r="G15" i="47"/>
  <c r="J15" i="47" s="1"/>
  <c r="I15" i="47" s="1"/>
  <c r="G11" i="47"/>
  <c r="J11" i="47" s="1"/>
  <c r="I11" i="47" s="1"/>
  <c r="G7" i="47"/>
  <c r="J7" i="47" s="1"/>
  <c r="I7" i="47" s="1"/>
  <c r="G178" i="47"/>
  <c r="J178" i="47" s="1"/>
  <c r="I178" i="47" s="1"/>
  <c r="G174" i="47"/>
  <c r="J174" i="47" s="1"/>
  <c r="I174" i="47" s="1"/>
  <c r="G170" i="47"/>
  <c r="J170" i="47" s="1"/>
  <c r="I170" i="47" s="1"/>
  <c r="G166" i="47"/>
  <c r="J166" i="47" s="1"/>
  <c r="I166" i="47" s="1"/>
  <c r="G162" i="47"/>
  <c r="J162" i="47" s="1"/>
  <c r="I162" i="47" s="1"/>
  <c r="G158" i="47"/>
  <c r="J158" i="47" s="1"/>
  <c r="I158" i="47" s="1"/>
  <c r="G154" i="47"/>
  <c r="J154" i="47" s="1"/>
  <c r="I154" i="47" s="1"/>
  <c r="G150" i="47"/>
  <c r="J150" i="47" s="1"/>
  <c r="I150" i="47" s="1"/>
  <c r="G146" i="47"/>
  <c r="J146" i="47" s="1"/>
  <c r="I146" i="47" s="1"/>
  <c r="G142" i="47"/>
  <c r="J142" i="47" s="1"/>
  <c r="I142" i="47" s="1"/>
  <c r="G138" i="47"/>
  <c r="J138" i="47" s="1"/>
  <c r="I138" i="47" s="1"/>
  <c r="G179" i="47"/>
  <c r="J179" i="47" s="1"/>
  <c r="I179" i="47" s="1"/>
  <c r="G175" i="47"/>
  <c r="J175" i="47" s="1"/>
  <c r="I175" i="47" s="1"/>
  <c r="G171" i="47"/>
  <c r="J171" i="47" s="1"/>
  <c r="I171" i="47" s="1"/>
  <c r="G167" i="47"/>
  <c r="J167" i="47" s="1"/>
  <c r="I167" i="47" s="1"/>
  <c r="G163" i="47"/>
  <c r="G159" i="47"/>
  <c r="J159" i="47" s="1"/>
  <c r="I159" i="47" s="1"/>
  <c r="G155" i="47"/>
  <c r="J155" i="47" s="1"/>
  <c r="I155" i="47" s="1"/>
  <c r="G151" i="47"/>
  <c r="J151" i="47" s="1"/>
  <c r="I151" i="47" s="1"/>
  <c r="G147" i="47"/>
  <c r="J147" i="47" s="1"/>
  <c r="I147" i="47" s="1"/>
  <c r="G143" i="47"/>
  <c r="J143" i="47" s="1"/>
  <c r="I143" i="47" s="1"/>
  <c r="G139" i="47"/>
  <c r="J139" i="47" s="1"/>
  <c r="I139" i="47" s="1"/>
  <c r="G135" i="47"/>
  <c r="J135" i="47" s="1"/>
  <c r="I135" i="47" s="1"/>
  <c r="G131" i="47"/>
  <c r="J131" i="47" s="1"/>
  <c r="I131" i="47" s="1"/>
  <c r="G127" i="47"/>
  <c r="J127" i="47" s="1"/>
  <c r="I127" i="47" s="1"/>
  <c r="G123" i="47"/>
  <c r="J123" i="47" s="1"/>
  <c r="I123" i="47" s="1"/>
  <c r="G119" i="47"/>
  <c r="J119" i="47" s="1"/>
  <c r="I119" i="47" s="1"/>
  <c r="G115" i="47"/>
  <c r="J115" i="47" s="1"/>
  <c r="I115" i="47" s="1"/>
  <c r="G111" i="47"/>
  <c r="J111" i="47" s="1"/>
  <c r="I111" i="47" s="1"/>
  <c r="G107" i="47"/>
  <c r="J107" i="47" s="1"/>
  <c r="I107" i="47" s="1"/>
  <c r="G103" i="47"/>
  <c r="J103" i="47" s="1"/>
  <c r="I103" i="47" s="1"/>
  <c r="G99" i="47"/>
  <c r="J99" i="47" s="1"/>
  <c r="I99" i="47" s="1"/>
  <c r="G95" i="47"/>
  <c r="J95" i="47" s="1"/>
  <c r="I95" i="47" s="1"/>
  <c r="G91" i="47"/>
  <c r="J91" i="47" s="1"/>
  <c r="I91" i="47" s="1"/>
  <c r="G87" i="47"/>
  <c r="J87" i="47" s="1"/>
  <c r="I87" i="47" s="1"/>
  <c r="G173" i="47"/>
  <c r="J173" i="47" s="1"/>
  <c r="I173" i="47" s="1"/>
  <c r="G157" i="47"/>
  <c r="J157" i="47" s="1"/>
  <c r="I157" i="47" s="1"/>
  <c r="G141" i="47"/>
  <c r="J141" i="47" s="1"/>
  <c r="I141" i="47" s="1"/>
  <c r="G130" i="47"/>
  <c r="J130" i="47" s="1"/>
  <c r="I130" i="47" s="1"/>
  <c r="G122" i="47"/>
  <c r="J122" i="47" s="1"/>
  <c r="I122" i="47" s="1"/>
  <c r="G114" i="47"/>
  <c r="J114" i="47" s="1"/>
  <c r="I114" i="47" s="1"/>
  <c r="G106" i="47"/>
  <c r="J106" i="47" s="1"/>
  <c r="I106" i="47" s="1"/>
  <c r="G98" i="47"/>
  <c r="J98" i="47" s="1"/>
  <c r="I98" i="47" s="1"/>
  <c r="G90" i="47"/>
  <c r="G82" i="47"/>
  <c r="J82" i="47" s="1"/>
  <c r="I82" i="47" s="1"/>
  <c r="G74" i="47"/>
  <c r="J74" i="47" s="1"/>
  <c r="I74" i="47" s="1"/>
  <c r="G66" i="47"/>
  <c r="J66" i="47" s="1"/>
  <c r="I66" i="47" s="1"/>
  <c r="G58" i="47"/>
  <c r="J58" i="47" s="1"/>
  <c r="I58" i="47" s="1"/>
  <c r="G50" i="47"/>
  <c r="J50" i="47" s="1"/>
  <c r="I50" i="47" s="1"/>
  <c r="G42" i="47"/>
  <c r="J42" i="47" s="1"/>
  <c r="I42" i="47" s="1"/>
  <c r="G34" i="47"/>
  <c r="J34" i="47" s="1"/>
  <c r="I34" i="47" s="1"/>
  <c r="G26" i="47"/>
  <c r="J26" i="47" s="1"/>
  <c r="I26" i="47" s="1"/>
  <c r="G18" i="47"/>
  <c r="J18" i="47" s="1"/>
  <c r="I18" i="47" s="1"/>
  <c r="G10" i="47"/>
  <c r="J10" i="47" s="1"/>
  <c r="I10" i="47" s="1"/>
  <c r="G169" i="47"/>
  <c r="J169" i="47" s="1"/>
  <c r="I169" i="47" s="1"/>
  <c r="G153" i="47"/>
  <c r="J153" i="47" s="1"/>
  <c r="I153" i="47" s="1"/>
  <c r="G137" i="47"/>
  <c r="J137" i="47" s="1"/>
  <c r="I137" i="47" s="1"/>
  <c r="G129" i="47"/>
  <c r="J129" i="47" s="1"/>
  <c r="I129" i="47" s="1"/>
  <c r="G121" i="47"/>
  <c r="J121" i="47" s="1"/>
  <c r="I121" i="47" s="1"/>
  <c r="G113" i="47"/>
  <c r="J113" i="47" s="1"/>
  <c r="I113" i="47" s="1"/>
  <c r="G105" i="47"/>
  <c r="J105" i="47" s="1"/>
  <c r="I105" i="47" s="1"/>
  <c r="G97" i="47"/>
  <c r="J97" i="47" s="1"/>
  <c r="I97" i="47" s="1"/>
  <c r="G89" i="47"/>
  <c r="J89" i="47" s="1"/>
  <c r="I89" i="47" s="1"/>
  <c r="G81" i="47"/>
  <c r="J81" i="47" s="1"/>
  <c r="I81" i="47" s="1"/>
  <c r="G73" i="47"/>
  <c r="J73" i="47" s="1"/>
  <c r="I73" i="47" s="1"/>
  <c r="G65" i="47"/>
  <c r="J65" i="47" s="1"/>
  <c r="I65" i="47" s="1"/>
  <c r="G57" i="47"/>
  <c r="J57" i="47" s="1"/>
  <c r="I57" i="47" s="1"/>
  <c r="G49" i="47"/>
  <c r="J49" i="47" s="1"/>
  <c r="I49" i="47" s="1"/>
  <c r="G41" i="47"/>
  <c r="G33" i="47"/>
  <c r="J33" i="47" s="1"/>
  <c r="I33" i="47" s="1"/>
  <c r="G25" i="47"/>
  <c r="J25" i="47" s="1"/>
  <c r="I25" i="47" s="1"/>
  <c r="G17" i="47"/>
  <c r="J17" i="47" s="1"/>
  <c r="I17" i="47" s="1"/>
  <c r="G9" i="47"/>
  <c r="J9" i="47" s="1"/>
  <c r="I9" i="47" s="1"/>
  <c r="G165" i="47"/>
  <c r="J165" i="47" s="1"/>
  <c r="I165" i="47" s="1"/>
  <c r="G149" i="47"/>
  <c r="J149" i="47" s="1"/>
  <c r="I149" i="47" s="1"/>
  <c r="G134" i="47"/>
  <c r="J134" i="47" s="1"/>
  <c r="I134" i="47" s="1"/>
  <c r="G126" i="47"/>
  <c r="J126" i="47" s="1"/>
  <c r="I126" i="47" s="1"/>
  <c r="G118" i="47"/>
  <c r="J118" i="47" s="1"/>
  <c r="I118" i="47" s="1"/>
  <c r="G110" i="47"/>
  <c r="J110" i="47" s="1"/>
  <c r="I110" i="47" s="1"/>
  <c r="G102" i="47"/>
  <c r="J102" i="47" s="1"/>
  <c r="I102" i="47" s="1"/>
  <c r="G94" i="47"/>
  <c r="J94" i="47" s="1"/>
  <c r="I94" i="47" s="1"/>
  <c r="G86" i="47"/>
  <c r="J86" i="47" s="1"/>
  <c r="I86" i="47" s="1"/>
  <c r="G78" i="47"/>
  <c r="J78" i="47" s="1"/>
  <c r="I78" i="47" s="1"/>
  <c r="G70" i="47"/>
  <c r="J70" i="47" s="1"/>
  <c r="I70" i="47" s="1"/>
  <c r="G62" i="47"/>
  <c r="J62" i="47" s="1"/>
  <c r="I62" i="47" s="1"/>
  <c r="G54" i="47"/>
  <c r="G46" i="47"/>
  <c r="J46" i="47" s="1"/>
  <c r="I46" i="47" s="1"/>
  <c r="G38" i="47"/>
  <c r="J38" i="47" s="1"/>
  <c r="I38" i="47" s="1"/>
  <c r="G30" i="47"/>
  <c r="G22" i="47"/>
  <c r="J22" i="47" s="1"/>
  <c r="I22" i="47" s="1"/>
  <c r="G14" i="47"/>
  <c r="J14" i="47" s="1"/>
  <c r="I14" i="47" s="1"/>
  <c r="G6" i="47"/>
  <c r="E4" i="49" s="1"/>
  <c r="D4" i="49" s="1"/>
  <c r="G177" i="47"/>
  <c r="J177" i="47" s="1"/>
  <c r="I177" i="47" s="1"/>
  <c r="G161" i="47"/>
  <c r="J161" i="47" s="1"/>
  <c r="I161" i="47" s="1"/>
  <c r="G145" i="47"/>
  <c r="J145" i="47" s="1"/>
  <c r="I145" i="47" s="1"/>
  <c r="G133" i="47"/>
  <c r="J133" i="47" s="1"/>
  <c r="I133" i="47" s="1"/>
  <c r="G125" i="47"/>
  <c r="J125" i="47" s="1"/>
  <c r="I125" i="47" s="1"/>
  <c r="G117" i="47"/>
  <c r="J117" i="47" s="1"/>
  <c r="I117" i="47" s="1"/>
  <c r="G109" i="47"/>
  <c r="J109" i="47" s="1"/>
  <c r="I109" i="47" s="1"/>
  <c r="G101" i="47"/>
  <c r="J101" i="47" s="1"/>
  <c r="I101" i="47" s="1"/>
  <c r="G93" i="47"/>
  <c r="J93" i="47" s="1"/>
  <c r="I93" i="47" s="1"/>
  <c r="G85" i="47"/>
  <c r="G77" i="47"/>
  <c r="J77" i="47" s="1"/>
  <c r="I77" i="47" s="1"/>
  <c r="G69" i="47"/>
  <c r="J69" i="47" s="1"/>
  <c r="I69" i="47" s="1"/>
  <c r="G61" i="47"/>
  <c r="J61" i="47" s="1"/>
  <c r="I61" i="47" s="1"/>
  <c r="G53" i="47"/>
  <c r="J53" i="47" s="1"/>
  <c r="I53" i="47" s="1"/>
  <c r="G45" i="47"/>
  <c r="G37" i="47"/>
  <c r="J37" i="47" s="1"/>
  <c r="I37" i="47" s="1"/>
  <c r="G29" i="47"/>
  <c r="J29" i="47" s="1"/>
  <c r="I29" i="47" s="1"/>
  <c r="G21" i="47"/>
  <c r="G13" i="47"/>
  <c r="J13" i="47" s="1"/>
  <c r="I13" i="47" s="1"/>
  <c r="G5" i="47"/>
  <c r="E3" i="49" s="1"/>
  <c r="D3" i="49" s="1"/>
  <c r="R20" i="47"/>
  <c r="Q20" i="47" s="1"/>
  <c r="L180" i="47"/>
  <c r="P180" i="47"/>
  <c r="J172" i="36"/>
  <c r="I172" i="36" s="1"/>
  <c r="N20" i="47"/>
  <c r="M20" i="47" s="1"/>
  <c r="H180" i="47"/>
  <c r="U20" i="47"/>
  <c r="H34" i="49" l="1"/>
  <c r="G34" i="49" s="1"/>
  <c r="B17" i="56"/>
  <c r="B19" i="56" s="1"/>
  <c r="G168" i="47"/>
  <c r="E16" i="49" s="1"/>
  <c r="D16" i="49" s="1"/>
  <c r="G180" i="47"/>
  <c r="E17" i="49" s="1"/>
  <c r="D17" i="49" s="1"/>
  <c r="J5" i="47"/>
  <c r="I5" i="47" s="1"/>
  <c r="J6" i="47"/>
  <c r="I6" i="47" s="1"/>
  <c r="J84" i="47"/>
  <c r="I84" i="47" s="1"/>
  <c r="E10" i="49"/>
  <c r="D10" i="49" s="1"/>
  <c r="J45" i="47"/>
  <c r="I45" i="47" s="1"/>
  <c r="E7" i="49"/>
  <c r="D7" i="49" s="1"/>
  <c r="J27" i="47"/>
  <c r="I27" i="47" s="1"/>
  <c r="E6" i="49"/>
  <c r="D6" i="49" s="1"/>
  <c r="J21" i="47"/>
  <c r="I21" i="47" s="1"/>
  <c r="E13" i="49"/>
  <c r="D13" i="49" s="1"/>
  <c r="J85" i="47"/>
  <c r="I85" i="47" s="1"/>
  <c r="E11" i="49"/>
  <c r="D11" i="49" s="1"/>
  <c r="J54" i="47"/>
  <c r="I54" i="47" s="1"/>
  <c r="E8" i="49"/>
  <c r="D8" i="49" s="1"/>
  <c r="J30" i="47"/>
  <c r="I30" i="47" s="1"/>
  <c r="E9" i="49"/>
  <c r="D9" i="49" s="1"/>
  <c r="J41" i="47"/>
  <c r="I41" i="47" s="1"/>
  <c r="E14" i="49"/>
  <c r="D14" i="49" s="1"/>
  <c r="J90" i="47"/>
  <c r="I90" i="47" s="1"/>
  <c r="E15" i="49"/>
  <c r="D15" i="49" s="1"/>
  <c r="J163" i="47"/>
  <c r="I163" i="47" s="1"/>
  <c r="R180" i="47"/>
  <c r="Q180" i="47" s="1"/>
  <c r="J20" i="47"/>
  <c r="I20" i="47" s="1"/>
  <c r="E5" i="49"/>
  <c r="D5" i="49" s="1"/>
  <c r="U180" i="47"/>
  <c r="N180" i="47"/>
  <c r="M180" i="47" s="1"/>
  <c r="J168" i="47" l="1"/>
  <c r="I168" i="47" s="1"/>
  <c r="J180" i="47"/>
  <c r="I180" i="47" s="1"/>
</calcChain>
</file>

<file path=xl/sharedStrings.xml><?xml version="1.0" encoding="utf-8"?>
<sst xmlns="http://schemas.openxmlformats.org/spreadsheetml/2006/main" count="5247" uniqueCount="1546">
  <si>
    <t>1531</t>
  </si>
  <si>
    <t>1611</t>
  </si>
  <si>
    <t>6.1.1.a</t>
  </si>
  <si>
    <t>6.1.1.b</t>
  </si>
  <si>
    <t>6.1.1.c</t>
  </si>
  <si>
    <t>6.1.2.a</t>
  </si>
  <si>
    <t>8120</t>
  </si>
  <si>
    <t>8130</t>
  </si>
  <si>
    <t>8150</t>
  </si>
  <si>
    <t>Filet Station Area</t>
  </si>
  <si>
    <t>8160</t>
  </si>
  <si>
    <t>8180</t>
  </si>
  <si>
    <t>8.1.8</t>
  </si>
  <si>
    <t>Chicken Prod. Prep Area</t>
  </si>
  <si>
    <t>8210-8230</t>
  </si>
  <si>
    <t>8250</t>
  </si>
  <si>
    <t>8260</t>
  </si>
  <si>
    <t>8270</t>
  </si>
  <si>
    <t>8321</t>
  </si>
  <si>
    <t>8322</t>
  </si>
  <si>
    <t>8323-8324</t>
  </si>
  <si>
    <t>8331</t>
  </si>
  <si>
    <t>8341-8343</t>
  </si>
  <si>
    <t>North</t>
  </si>
  <si>
    <t>8351-8356</t>
  </si>
  <si>
    <t>8357</t>
  </si>
  <si>
    <t>8424</t>
  </si>
  <si>
    <t>8.5a</t>
  </si>
  <si>
    <t>8.5.1</t>
  </si>
  <si>
    <t>8.5.6</t>
  </si>
  <si>
    <t>C</t>
  </si>
  <si>
    <t>A</t>
  </si>
  <si>
    <t>3.1.1</t>
  </si>
  <si>
    <t>3.1.2</t>
  </si>
  <si>
    <t>3.1.3</t>
  </si>
  <si>
    <t>3.1.4</t>
  </si>
  <si>
    <t>6.1.1</t>
  </si>
  <si>
    <t>6.1.2</t>
  </si>
  <si>
    <t>6.1.3</t>
  </si>
  <si>
    <t>6.1.4</t>
  </si>
  <si>
    <t>6.2.1</t>
  </si>
  <si>
    <t>6.2.2</t>
  </si>
  <si>
    <t>6.2.3</t>
  </si>
  <si>
    <t>6.2.4</t>
  </si>
  <si>
    <t>B</t>
  </si>
  <si>
    <t>8.4.1</t>
  </si>
  <si>
    <t>8190</t>
    <phoneticPr fontId="4" type="noConversion"/>
  </si>
  <si>
    <t>8.1.9</t>
    <phoneticPr fontId="4" type="noConversion"/>
  </si>
  <si>
    <t>8280</t>
    <phoneticPr fontId="4" type="noConversion"/>
  </si>
  <si>
    <t>8.2.6</t>
    <phoneticPr fontId="4" type="noConversion"/>
  </si>
  <si>
    <t>8.4.2</t>
    <phoneticPr fontId="4" type="noConversion"/>
  </si>
  <si>
    <t>8.4.3</t>
    <phoneticPr fontId="4" type="noConversion"/>
  </si>
  <si>
    <t>8.4.4</t>
    <phoneticPr fontId="4" type="noConversion"/>
  </si>
  <si>
    <t>8.4.5</t>
    <phoneticPr fontId="4" type="noConversion"/>
  </si>
  <si>
    <t>8.4.6</t>
    <phoneticPr fontId="4" type="noConversion"/>
  </si>
  <si>
    <t>8420</t>
    <phoneticPr fontId="4" type="noConversion"/>
  </si>
  <si>
    <t>8.4.7</t>
    <phoneticPr fontId="4" type="noConversion"/>
  </si>
  <si>
    <t>8450</t>
    <phoneticPr fontId="4" type="noConversion"/>
  </si>
  <si>
    <t>8.4.8</t>
    <phoneticPr fontId="4" type="noConversion"/>
  </si>
  <si>
    <t>8457</t>
    <phoneticPr fontId="4" type="noConversion"/>
  </si>
  <si>
    <t>8.4.9</t>
    <phoneticPr fontId="4" type="noConversion"/>
  </si>
  <si>
    <t>8425</t>
    <phoneticPr fontId="4" type="noConversion"/>
  </si>
  <si>
    <t>8.4.10</t>
    <phoneticPr fontId="4" type="noConversion"/>
  </si>
  <si>
    <t>Central Island Area</t>
  </si>
  <si>
    <t>Grill Station Area</t>
  </si>
  <si>
    <t>French Fry Area</t>
  </si>
  <si>
    <t>Scullery Area</t>
  </si>
  <si>
    <t>Preparation Area</t>
  </si>
  <si>
    <t>7012</t>
  </si>
  <si>
    <t>7013</t>
  </si>
  <si>
    <t>8437</t>
    <phoneticPr fontId="4" type="noConversion"/>
  </si>
  <si>
    <t>8.4.12</t>
    <phoneticPr fontId="4" type="noConversion"/>
  </si>
  <si>
    <t>8344-8349</t>
  </si>
  <si>
    <t>8329</t>
    <phoneticPr fontId="4" type="noConversion"/>
  </si>
  <si>
    <t>8.3.22</t>
    <phoneticPr fontId="4" type="noConversion"/>
  </si>
  <si>
    <t>8330</t>
    <phoneticPr fontId="4" type="noConversion"/>
  </si>
  <si>
    <t>8.3.23</t>
    <phoneticPr fontId="4" type="noConversion"/>
  </si>
  <si>
    <t>8441</t>
    <phoneticPr fontId="4" type="noConversion"/>
  </si>
  <si>
    <t>8.4.11</t>
    <phoneticPr fontId="4" type="noConversion"/>
  </si>
  <si>
    <t>1532</t>
  </si>
  <si>
    <t>1533</t>
  </si>
  <si>
    <t>1534</t>
  </si>
  <si>
    <t>8140</t>
  </si>
  <si>
    <t>8170</t>
  </si>
  <si>
    <t>8.1.3</t>
  </si>
  <si>
    <t>8.1.4</t>
  </si>
  <si>
    <t>8.1.5</t>
  </si>
  <si>
    <t>8.1.6</t>
  </si>
  <si>
    <t>8.1.7</t>
  </si>
  <si>
    <t>8.2.5</t>
  </si>
  <si>
    <t>8.5.2</t>
  </si>
  <si>
    <t>8.5.3</t>
  </si>
  <si>
    <t>8.5.4</t>
  </si>
  <si>
    <t>8.5.5</t>
  </si>
  <si>
    <t>8.5.7</t>
  </si>
  <si>
    <t>3711-3714</t>
  </si>
  <si>
    <t>3792-3794</t>
  </si>
  <si>
    <t>8.1.1</t>
  </si>
  <si>
    <t>8.1.2</t>
  </si>
  <si>
    <t>8.2.1</t>
  </si>
  <si>
    <t>8.2.2</t>
  </si>
  <si>
    <t>8.2.3</t>
  </si>
  <si>
    <t>8.2.4</t>
  </si>
  <si>
    <t>8.3.1</t>
  </si>
  <si>
    <t>8.3.2</t>
  </si>
  <si>
    <t>8.3.3</t>
  </si>
  <si>
    <t>8.3.4</t>
  </si>
  <si>
    <t>8.3.5</t>
  </si>
  <si>
    <t>8361-8362</t>
  </si>
  <si>
    <t>8.3.6</t>
  </si>
  <si>
    <t>8.3.7</t>
  </si>
  <si>
    <t>8392-8394</t>
  </si>
  <si>
    <t>8.3.8</t>
  </si>
  <si>
    <t>8421-8423</t>
  </si>
  <si>
    <t>8431-8436</t>
  </si>
  <si>
    <t>8451-8456</t>
  </si>
  <si>
    <t>2910-2950</t>
  </si>
  <si>
    <t>2992-2994</t>
  </si>
  <si>
    <t>4992-4994</t>
  </si>
  <si>
    <t>8493</t>
  </si>
  <si>
    <t>8494</t>
  </si>
  <si>
    <t>8495</t>
  </si>
  <si>
    <t>8496</t>
  </si>
  <si>
    <t>8497</t>
  </si>
  <si>
    <t>Real Estate Costs</t>
  </si>
  <si>
    <t>8325</t>
  </si>
  <si>
    <t>8326</t>
  </si>
  <si>
    <t>8327</t>
  </si>
  <si>
    <t>8328</t>
  </si>
  <si>
    <t>8.3.9</t>
  </si>
  <si>
    <t>8.3.10</t>
  </si>
  <si>
    <t>8.3.11</t>
  </si>
  <si>
    <t>8.3.12</t>
  </si>
  <si>
    <t>8.3.13</t>
  </si>
  <si>
    <t>8.3.14</t>
  </si>
  <si>
    <t>8332</t>
  </si>
  <si>
    <t>8333</t>
  </si>
  <si>
    <t>8334</t>
  </si>
  <si>
    <t>8335</t>
  </si>
  <si>
    <t>8336</t>
  </si>
  <si>
    <t>8.3.15</t>
  </si>
  <si>
    <t>8.3.16</t>
  </si>
  <si>
    <t>8.3.17</t>
  </si>
  <si>
    <t>8.3.18</t>
  </si>
  <si>
    <t>8.3.19</t>
  </si>
  <si>
    <t>8.3.20</t>
  </si>
  <si>
    <t>8.3.21</t>
  </si>
  <si>
    <t>8.5b</t>
  </si>
  <si>
    <t>8491</t>
  </si>
  <si>
    <t>8492</t>
  </si>
  <si>
    <t>CIC</t>
  </si>
  <si>
    <t>7001</t>
  </si>
  <si>
    <t>7011</t>
  </si>
  <si>
    <t>Version:</t>
  </si>
  <si>
    <t>MAIN STORE</t>
  </si>
  <si>
    <t>MCCAFE</t>
  </si>
  <si>
    <t>MDS</t>
  </si>
  <si>
    <t>TOTAL</t>
  </si>
  <si>
    <t>ASSET CODE</t>
  </si>
  <si>
    <t>LEVEL</t>
  </si>
  <si>
    <t>DESCRIPTION</t>
  </si>
  <si>
    <t>CONSTRUCTION</t>
  </si>
  <si>
    <t>ACCOUNTING</t>
  </si>
  <si>
    <t>APMEA CHARGEBACK</t>
  </si>
  <si>
    <t>Local Design</t>
  </si>
  <si>
    <t>Location Fee</t>
  </si>
  <si>
    <t>ACTUAL PM</t>
  </si>
  <si>
    <t>9999</t>
  </si>
  <si>
    <t>1110</t>
  </si>
  <si>
    <t>1.1.1</t>
  </si>
  <si>
    <t>1.1.2</t>
  </si>
  <si>
    <t>GRAND TOTAL CORE RESTAURANT INVESTMENT</t>
  </si>
  <si>
    <t>NORM</t>
  </si>
  <si>
    <t>FA TOOL</t>
  </si>
  <si>
    <t>VARIANCE</t>
  </si>
  <si>
    <t>REMOTE KIOSK</t>
  </si>
  <si>
    <t>ATTACHED KIOSK</t>
  </si>
  <si>
    <t>B vs A</t>
  </si>
  <si>
    <t>C vs B</t>
  </si>
  <si>
    <t>VARIANCE %</t>
  </si>
  <si>
    <t>SITE CHECK (PACK 50%)</t>
  </si>
  <si>
    <t>SITE CHECK (PACK 80%)</t>
  </si>
  <si>
    <t>Yes</t>
  </si>
  <si>
    <t>No</t>
  </si>
  <si>
    <t>DT1627</t>
  </si>
  <si>
    <t>LIM</t>
  </si>
  <si>
    <t>GTM - DT1627</t>
  </si>
  <si>
    <t>GTM - DT1424 CBC</t>
  </si>
  <si>
    <t>GTM - DT1918 CBC</t>
  </si>
  <si>
    <t>DT 1220</t>
  </si>
  <si>
    <t>ATTACHED DT</t>
  </si>
  <si>
    <t>McCAFE</t>
  </si>
  <si>
    <t>INPUT PROJECT MANAGER CONSTRUCTION</t>
  </si>
  <si>
    <t>FINANCE</t>
  </si>
  <si>
    <t>Normal</t>
  </si>
  <si>
    <t>Fastforward</t>
  </si>
  <si>
    <t>VARIANCE (s/b ZERO)</t>
  </si>
  <si>
    <t>APMEA DESIGN FEE</t>
  </si>
  <si>
    <t>INTEREST%</t>
  </si>
  <si>
    <t>INTEREST MONTHS</t>
  </si>
  <si>
    <t>LOCATION FEE (BJ)</t>
  </si>
  <si>
    <t>TOTAL INVESTMENT</t>
  </si>
  <si>
    <t>LHI - REAL ESTATE COSTS</t>
  </si>
  <si>
    <t>LEASEHOLD IMPROVEMENT COST</t>
  </si>
  <si>
    <t>Architect/Engineering/structure feeS</t>
  </si>
  <si>
    <t>Survey /test fees</t>
  </si>
  <si>
    <t>Permits/utility fees</t>
  </si>
  <si>
    <t>Demolition cost</t>
  </si>
  <si>
    <t>Site development cost</t>
  </si>
  <si>
    <t>Building construction cost</t>
  </si>
  <si>
    <t>Signage</t>
  </si>
  <si>
    <t>Equipment</t>
  </si>
  <si>
    <t>Seating package</t>
  </si>
  <si>
    <t>Others (Decor, fixture,sundry items)</t>
  </si>
  <si>
    <t>ESSD</t>
  </si>
  <si>
    <t>VARIANCE vs NORM %</t>
  </si>
  <si>
    <t>VARIANCE vs NORM</t>
  </si>
  <si>
    <t>DT-1918 CBC</t>
  </si>
  <si>
    <t>DT-1424 CBC</t>
  </si>
  <si>
    <t>1220 GTM</t>
  </si>
  <si>
    <t>INSTORE GTM</t>
  </si>
  <si>
    <t>APMEA</t>
  </si>
  <si>
    <t>INSTORE APMEA</t>
  </si>
  <si>
    <t>PMTCode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</si>
  <si>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</si>
  <si>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</si>
  <si>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</si>
  <si>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</si>
  <si>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</si>
  <si>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</si>
  <si>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</si>
  <si>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</si>
  <si>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</si>
  <si>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</si>
  <si>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</si>
  <si>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</si>
  <si>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</si>
  <si>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</si>
  <si>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</si>
  <si>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</si>
  <si>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</si>
  <si>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</si>
  <si>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</si>
  <si>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</si>
  <si>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</si>
  <si>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</si>
  <si>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</si>
  <si>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</si>
  <si>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</si>
  <si>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</si>
  <si>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</si>
  <si>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</si>
  <si>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</si>
  <si>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</si>
  <si>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</si>
  <si>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</si>
  <si>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</si>
  <si>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</si>
  <si>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</si>
  <si>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</si>
  <si>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</si>
  <si>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</si>
  <si>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</si>
  <si>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</si>
  <si>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</si>
  <si>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</si>
  <si>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</si>
  <si>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</si>
  <si>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</si>
  <si>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</si>
  <si>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</si>
  <si>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</si>
  <si>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</si>
  <si>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</si>
  <si>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</si>
  <si>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</si>
  <si>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</si>
  <si>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</si>
  <si>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</si>
  <si>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</si>
  <si>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</si>
  <si>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</si>
  <si>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</si>
  <si>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</si>
  <si>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</si>
  <si>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</si>
  <si>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</si>
  <si>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</si>
  <si>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</si>
  <si>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</si>
  <si>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</si>
  <si>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</si>
  <si>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</si>
  <si>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</si>
  <si>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</si>
  <si>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</si>
  <si>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</si>
  <si>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</si>
  <si>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</si>
  <si>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</si>
  <si>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</si>
  <si>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</si>
  <si>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</si>
  <si>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</si>
  <si>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</si>
  <si>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</si>
  <si>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</si>
  <si>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</si>
  <si>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</si>
  <si>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</si>
  <si>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</si>
  <si>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</si>
  <si>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</si>
  <si>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</si>
  <si>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</si>
  <si>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</si>
  <si>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</si>
  <si>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</si>
  <si>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</si>
  <si>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</si>
  <si>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</si>
  <si>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</si>
  <si>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</si>
  <si>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</si>
  <si>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</si>
  <si>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</si>
  <si>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</si>
  <si>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</si>
  <si>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</si>
  <si>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</si>
  <si>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</si>
  <si>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</si>
  <si>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</si>
  <si>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</si>
  <si>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</si>
  <si>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</si>
  <si>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</si>
  <si>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</si>
  <si>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</si>
  <si>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</si>
  <si>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</si>
  <si>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</si>
  <si>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</si>
  <si>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</si>
  <si>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</si>
  <si>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</si>
  <si>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</si>
  <si>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</si>
  <si>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</si>
  <si>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</si>
  <si>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</si>
  <si>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</si>
  <si>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</si>
  <si>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</si>
  <si>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</si>
  <si>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</si>
  <si>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</si>
  <si>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</si>
  <si>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</si>
  <si>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</si>
  <si>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</si>
  <si>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</si>
  <si>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</si>
  <si>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</si>
  <si>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</si>
  <si>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</si>
  <si>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</si>
  <si>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</si>
  <si>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</si>
  <si>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</si>
  <si>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</si>
  <si>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</si>
  <si>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</si>
  <si>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</si>
  <si>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</si>
  <si>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</si>
  <si>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</si>
  <si>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</si>
  <si>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</si>
  <si>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</si>
  <si>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</si>
  <si>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</si>
  <si>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</si>
  <si>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</si>
  <si>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</si>
  <si>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</si>
  <si>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</si>
  <si>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</si>
  <si>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</si>
  <si>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</si>
  <si>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</si>
  <si>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</si>
  <si>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</si>
  <si>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</si>
  <si>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</si>
  <si>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</si>
  <si>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Standard</t>
  </si>
  <si>
    <t>Anqing</t>
  </si>
  <si>
    <t>Bengbu</t>
  </si>
  <si>
    <t>Bozhou</t>
  </si>
  <si>
    <t>Chizhou</t>
  </si>
  <si>
    <t>Chuzhou</t>
  </si>
  <si>
    <t>Fuyang</t>
  </si>
  <si>
    <t>Hefei</t>
  </si>
  <si>
    <t>Huaibei</t>
  </si>
  <si>
    <t>Huainan</t>
  </si>
  <si>
    <t>Huangshan</t>
  </si>
  <si>
    <t>Luan</t>
  </si>
  <si>
    <t>Maanshan</t>
  </si>
  <si>
    <t>SuzhouAH</t>
  </si>
  <si>
    <t>Tongling</t>
  </si>
  <si>
    <t>Wuhu</t>
  </si>
  <si>
    <t>Xuancheng</t>
  </si>
  <si>
    <t>Chongqing</t>
  </si>
  <si>
    <t>Anyang</t>
  </si>
  <si>
    <t>Hebi</t>
  </si>
  <si>
    <t>Jiyuan</t>
  </si>
  <si>
    <t>Jiaozuo</t>
  </si>
  <si>
    <t>Kaifeng</t>
  </si>
  <si>
    <t>Luoyang</t>
  </si>
  <si>
    <t>Luohe</t>
  </si>
  <si>
    <t>Nanyang</t>
  </si>
  <si>
    <t>Pingdingshan</t>
  </si>
  <si>
    <t>Puyang</t>
  </si>
  <si>
    <t>Sanmenxia</t>
  </si>
  <si>
    <t>Shangqiu</t>
  </si>
  <si>
    <t>Xinxiang</t>
  </si>
  <si>
    <t>Xinyang</t>
  </si>
  <si>
    <t>Xuchang</t>
  </si>
  <si>
    <t>Zhengzhou</t>
  </si>
  <si>
    <t>Zhoukou</t>
  </si>
  <si>
    <t>Zhumadian</t>
  </si>
  <si>
    <t>Ezhou</t>
  </si>
  <si>
    <t>Enshi</t>
  </si>
  <si>
    <t>Huanggang</t>
  </si>
  <si>
    <t>Huangshi</t>
  </si>
  <si>
    <t>Jingmen</t>
  </si>
  <si>
    <t>Jingzhou</t>
  </si>
  <si>
    <t>Qianjiang</t>
  </si>
  <si>
    <t>Shennongjia</t>
  </si>
  <si>
    <t>Shiyan</t>
  </si>
  <si>
    <t>Suizhou</t>
  </si>
  <si>
    <t>Tianmen</t>
  </si>
  <si>
    <t>Wuhan</t>
  </si>
  <si>
    <t>Xiantao</t>
  </si>
  <si>
    <t>Xianning</t>
  </si>
  <si>
    <t>Xiangfan</t>
  </si>
  <si>
    <t>Xiaogan</t>
  </si>
  <si>
    <t>Yichang</t>
  </si>
  <si>
    <t>Changsha</t>
  </si>
  <si>
    <t>Changde</t>
  </si>
  <si>
    <t>Chenzhou</t>
  </si>
  <si>
    <t>Hengyang</t>
  </si>
  <si>
    <t>Huaihua</t>
  </si>
  <si>
    <t>Loudi</t>
  </si>
  <si>
    <t>Shaoyang</t>
  </si>
  <si>
    <t>Xiangtan</t>
  </si>
  <si>
    <t>Xiangxi</t>
  </si>
  <si>
    <t>Yiyang</t>
  </si>
  <si>
    <t>Yongzhou</t>
  </si>
  <si>
    <t>Yueyang</t>
  </si>
  <si>
    <t>Zhangjiajie</t>
  </si>
  <si>
    <t>Zhuzhou</t>
  </si>
  <si>
    <t>Changzhou</t>
  </si>
  <si>
    <t>Huaian</t>
  </si>
  <si>
    <t>Lianyungang</t>
  </si>
  <si>
    <t>Nanjing</t>
  </si>
  <si>
    <t>Nantong</t>
  </si>
  <si>
    <t>Suqian</t>
  </si>
  <si>
    <t>Wuxi</t>
  </si>
  <si>
    <t>Xuzhou</t>
  </si>
  <si>
    <t>Yancheng</t>
  </si>
  <si>
    <t>Yangzhou</t>
  </si>
  <si>
    <t>Zhenjiang</t>
  </si>
  <si>
    <t>Alashanmeng</t>
  </si>
  <si>
    <t>Ankang</t>
  </si>
  <si>
    <t>Baoji</t>
  </si>
  <si>
    <t>Hanzhong</t>
  </si>
  <si>
    <t>Shangluo</t>
  </si>
  <si>
    <t>Tongchuan</t>
  </si>
  <si>
    <t>Weinan</t>
  </si>
  <si>
    <t>Xian</t>
  </si>
  <si>
    <t>Xianyang</t>
  </si>
  <si>
    <t>Yanan</t>
  </si>
  <si>
    <t>YulinSX</t>
  </si>
  <si>
    <t>Shanghai</t>
  </si>
  <si>
    <t>Aba</t>
  </si>
  <si>
    <t>Bazhong</t>
  </si>
  <si>
    <t>Chengdu</t>
  </si>
  <si>
    <t>Dazhou</t>
  </si>
  <si>
    <t>Deyang</t>
  </si>
  <si>
    <t>Ganzi</t>
  </si>
  <si>
    <t>Guangan</t>
  </si>
  <si>
    <t>Guangyuan</t>
  </si>
  <si>
    <t>Leshan</t>
  </si>
  <si>
    <t>Liangshan</t>
  </si>
  <si>
    <t>Luzhou</t>
  </si>
  <si>
    <t>Meishan</t>
  </si>
  <si>
    <t>Mianyang</t>
  </si>
  <si>
    <t>Neijiang</t>
  </si>
  <si>
    <t>Nanchong</t>
  </si>
  <si>
    <t>panzhihua</t>
  </si>
  <si>
    <t>Suining</t>
  </si>
  <si>
    <t>Yaan</t>
  </si>
  <si>
    <t>Yibin</t>
  </si>
  <si>
    <t>Ziyang</t>
  </si>
  <si>
    <t>Zigong</t>
  </si>
  <si>
    <t>Hangzhou</t>
  </si>
  <si>
    <t>Huzhou</t>
  </si>
  <si>
    <t>Jiaxing</t>
  </si>
  <si>
    <t>Jinhua</t>
  </si>
  <si>
    <t>Lishui</t>
  </si>
  <si>
    <t>Ningbo</t>
  </si>
  <si>
    <t>Quzhou</t>
  </si>
  <si>
    <t>Shaoxing</t>
  </si>
  <si>
    <t>Wenzhou</t>
  </si>
  <si>
    <t>Zhoushan</t>
  </si>
  <si>
    <t>Beijing</t>
  </si>
  <si>
    <t>Baoding</t>
  </si>
  <si>
    <t>Cangzhou</t>
  </si>
  <si>
    <t>Chengde</t>
  </si>
  <si>
    <t>Handan</t>
  </si>
  <si>
    <t>Hengshui</t>
  </si>
  <si>
    <t>Langfang</t>
  </si>
  <si>
    <t>Qinhuangdao</t>
  </si>
  <si>
    <t>Shijiazhuang</t>
  </si>
  <si>
    <t>Tangshan</t>
  </si>
  <si>
    <t>Xingtai</t>
  </si>
  <si>
    <t>Zhangjiakou</t>
  </si>
  <si>
    <t>Daqing</t>
  </si>
  <si>
    <t>Daxinganling</t>
  </si>
  <si>
    <t>Harbin</t>
  </si>
  <si>
    <t>Hegang</t>
  </si>
  <si>
    <t>Heihe</t>
  </si>
  <si>
    <t>Jixi</t>
  </si>
  <si>
    <t>Jiamusi</t>
  </si>
  <si>
    <t>Mudanjiang</t>
  </si>
  <si>
    <t>Qitaihe</t>
  </si>
  <si>
    <t>Qiqihaer</t>
  </si>
  <si>
    <t>Shuangyashan</t>
  </si>
  <si>
    <t>Suihua</t>
  </si>
  <si>
    <t>YichunHLJ</t>
  </si>
  <si>
    <t>Bayannaoer</t>
  </si>
  <si>
    <t>Baotou</t>
  </si>
  <si>
    <t>Chifeng</t>
  </si>
  <si>
    <t>Eerduosi</t>
  </si>
  <si>
    <t>Hothot</t>
  </si>
  <si>
    <t>Hulunbeier</t>
  </si>
  <si>
    <t>Tongliao</t>
  </si>
  <si>
    <t>Wuhai</t>
  </si>
  <si>
    <t>Wulanchabu</t>
  </si>
  <si>
    <t>Xilinguolemeng</t>
  </si>
  <si>
    <t>Xinganmeng</t>
  </si>
  <si>
    <t>Baicheng</t>
  </si>
  <si>
    <t>Baishan</t>
  </si>
  <si>
    <t>Changchun</t>
  </si>
  <si>
    <t>Jilin</t>
  </si>
  <si>
    <t>Liaoyuan</t>
  </si>
  <si>
    <t>Siping</t>
  </si>
  <si>
    <t>Songyuan</t>
  </si>
  <si>
    <t>Tonghua</t>
  </si>
  <si>
    <t>Yanbian</t>
  </si>
  <si>
    <t>Anshan</t>
  </si>
  <si>
    <t>Benxi</t>
  </si>
  <si>
    <t>Chaoyang</t>
  </si>
  <si>
    <t>Dalian</t>
  </si>
  <si>
    <t>Dandong</t>
  </si>
  <si>
    <t>Fushun</t>
  </si>
  <si>
    <t>Fuxin</t>
  </si>
  <si>
    <t>Huludao</t>
  </si>
  <si>
    <t>Jinzhou</t>
  </si>
  <si>
    <t>Liaoyang</t>
  </si>
  <si>
    <t>Panjin</t>
  </si>
  <si>
    <t>Shenyang</t>
  </si>
  <si>
    <t>Tieling</t>
  </si>
  <si>
    <t>Yingkou</t>
  </si>
  <si>
    <t>Binzhou</t>
  </si>
  <si>
    <t>Dezhou</t>
  </si>
  <si>
    <t>Dongying</t>
  </si>
  <si>
    <t>Heze</t>
  </si>
  <si>
    <t>Jinan</t>
  </si>
  <si>
    <t>Jining</t>
  </si>
  <si>
    <t>Laiwu</t>
  </si>
  <si>
    <t>Liaocheng</t>
  </si>
  <si>
    <t>Linyi</t>
  </si>
  <si>
    <t>Qingdao</t>
  </si>
  <si>
    <t>Rizhao</t>
  </si>
  <si>
    <t>Taian</t>
  </si>
  <si>
    <t>Weihai</t>
  </si>
  <si>
    <t>Weifang</t>
  </si>
  <si>
    <t>Yantai</t>
  </si>
  <si>
    <t>Zaozhuang</t>
  </si>
  <si>
    <t>Zibo</t>
  </si>
  <si>
    <t>Changzhi</t>
  </si>
  <si>
    <t>Datong</t>
  </si>
  <si>
    <t>Jincheng</t>
  </si>
  <si>
    <t>Jinzhong</t>
  </si>
  <si>
    <t>Linfen</t>
  </si>
  <si>
    <t>Lvliang</t>
  </si>
  <si>
    <t>Shuozhou</t>
  </si>
  <si>
    <t>Taiyuan</t>
  </si>
  <si>
    <t>Xinzhou</t>
  </si>
  <si>
    <t>Yangquan</t>
  </si>
  <si>
    <t>Yuncheng</t>
  </si>
  <si>
    <t>Tianjin</t>
  </si>
  <si>
    <t>Fuzhou</t>
  </si>
  <si>
    <t>Longyan</t>
  </si>
  <si>
    <t>Nanping</t>
  </si>
  <si>
    <t>Ningde</t>
  </si>
  <si>
    <t>Putian</t>
  </si>
  <si>
    <t>Quanzhou</t>
  </si>
  <si>
    <t>Sanming</t>
  </si>
  <si>
    <t>Xiamen</t>
  </si>
  <si>
    <t>Zhangzhou</t>
  </si>
  <si>
    <t>Chaozhou</t>
  </si>
  <si>
    <t>Dongguan</t>
  </si>
  <si>
    <t>Foshan</t>
  </si>
  <si>
    <t>Guangzhou</t>
  </si>
  <si>
    <t>Heyuan</t>
  </si>
  <si>
    <t>Huizhou</t>
  </si>
  <si>
    <t>Jiangmen</t>
  </si>
  <si>
    <t>Jieyang</t>
  </si>
  <si>
    <t>Maoming</t>
  </si>
  <si>
    <t>Meizhou</t>
  </si>
  <si>
    <t>Qingyuan</t>
  </si>
  <si>
    <t>Shantou</t>
  </si>
  <si>
    <t>Shanwei</t>
  </si>
  <si>
    <t>Shaoguan</t>
  </si>
  <si>
    <t>Shenzhen</t>
  </si>
  <si>
    <t>Yangjiang</t>
  </si>
  <si>
    <t>Yunfu</t>
  </si>
  <si>
    <t>Zhanjiang</t>
  </si>
  <si>
    <t>Zhaoqing</t>
  </si>
  <si>
    <t>Zhongshan</t>
  </si>
  <si>
    <t>Zhuhai</t>
  </si>
  <si>
    <t>Baise</t>
  </si>
  <si>
    <t>Beihai</t>
  </si>
  <si>
    <t>Chongzuo</t>
  </si>
  <si>
    <t>Fangchenggang</t>
  </si>
  <si>
    <t>Guigang</t>
  </si>
  <si>
    <t>Guilin</t>
  </si>
  <si>
    <t>Hechi</t>
  </si>
  <si>
    <t>Hezhou</t>
  </si>
  <si>
    <t>laibin</t>
  </si>
  <si>
    <t>Liuzhou</t>
  </si>
  <si>
    <t>Nanning</t>
  </si>
  <si>
    <t>Qinzhou</t>
  </si>
  <si>
    <t>Wuzhou</t>
  </si>
  <si>
    <t>Yulin</t>
  </si>
  <si>
    <t>Anshun</t>
  </si>
  <si>
    <t>Bijie</t>
  </si>
  <si>
    <t>Guiyang</t>
  </si>
  <si>
    <t>Liupanshui</t>
  </si>
  <si>
    <t>Qiandongnan</t>
  </si>
  <si>
    <t>Qiannan</t>
  </si>
  <si>
    <t>Qianxinan</t>
  </si>
  <si>
    <t>Tongren</t>
  </si>
  <si>
    <t>Zunyi</t>
  </si>
  <si>
    <t>Baisha</t>
  </si>
  <si>
    <t>Baoting</t>
  </si>
  <si>
    <t>Cangjiang</t>
  </si>
  <si>
    <t>Chengmai</t>
  </si>
  <si>
    <t>Danzhou</t>
  </si>
  <si>
    <t>Anding</t>
  </si>
  <si>
    <t>Dongfang</t>
  </si>
  <si>
    <t>Haikou</t>
  </si>
  <si>
    <t>LedongCounty</t>
  </si>
  <si>
    <t>Lingao</t>
  </si>
  <si>
    <t>Lingshui</t>
  </si>
  <si>
    <t>Qionghai</t>
  </si>
  <si>
    <t>Qiongzhong</t>
  </si>
  <si>
    <t>Sanya</t>
  </si>
  <si>
    <t>Tunchang</t>
  </si>
  <si>
    <t>Wanning</t>
  </si>
  <si>
    <t>Wenchang</t>
  </si>
  <si>
    <t>Wuzhishan</t>
  </si>
  <si>
    <t>FuzhouJX</t>
  </si>
  <si>
    <t>Ganzhou</t>
  </si>
  <si>
    <t>Jian</t>
  </si>
  <si>
    <t>Jingdezhen</t>
  </si>
  <si>
    <t>Jiuzhou</t>
  </si>
  <si>
    <t>Nanchang</t>
  </si>
  <si>
    <t>Pingxiang</t>
  </si>
  <si>
    <t>Shangrao</t>
  </si>
  <si>
    <t>Xinyu</t>
  </si>
  <si>
    <t>YichunJX</t>
  </si>
  <si>
    <t>Yingtan</t>
  </si>
  <si>
    <t>Baoshan</t>
  </si>
  <si>
    <t>Chuxiong</t>
  </si>
  <si>
    <t>Dali</t>
  </si>
  <si>
    <t>Dehongzhou</t>
  </si>
  <si>
    <t>Diqing</t>
  </si>
  <si>
    <t>Honghe</t>
  </si>
  <si>
    <t>Kunming</t>
  </si>
  <si>
    <t>Lijiang</t>
  </si>
  <si>
    <t>Lincang</t>
  </si>
  <si>
    <t>Nujiang</t>
  </si>
  <si>
    <t>Puer</t>
  </si>
  <si>
    <t>Qujing</t>
  </si>
  <si>
    <t>Wenshan</t>
  </si>
  <si>
    <t>Xishuangbanna</t>
  </si>
  <si>
    <t>Yuxi</t>
  </si>
  <si>
    <t>Zhaotong</t>
  </si>
  <si>
    <t>Baiyin</t>
  </si>
  <si>
    <t>Dingxi</t>
  </si>
  <si>
    <t>Hezuo</t>
  </si>
  <si>
    <t>Jiayuguan</t>
  </si>
  <si>
    <t>Jinchang</t>
  </si>
  <si>
    <t>Jiuquan</t>
  </si>
  <si>
    <t>Lanzhou</t>
  </si>
  <si>
    <t>Linxia</t>
  </si>
  <si>
    <t>Longnan</t>
  </si>
  <si>
    <t>Pingliang</t>
  </si>
  <si>
    <t>Xifeng</t>
  </si>
  <si>
    <t>Tianshui</t>
  </si>
  <si>
    <t>Wuwei</t>
  </si>
  <si>
    <t>Zhangye</t>
  </si>
  <si>
    <t>Guyuan</t>
  </si>
  <si>
    <t>Shizuishan</t>
  </si>
  <si>
    <t>Wuzhong</t>
  </si>
  <si>
    <t>Yinchuan</t>
  </si>
  <si>
    <t>Zhongwei</t>
  </si>
  <si>
    <t>Guoluo</t>
  </si>
  <si>
    <t>Haibei</t>
  </si>
  <si>
    <t>Haidong</t>
  </si>
  <si>
    <t>Hainan</t>
  </si>
  <si>
    <t>Haixi</t>
  </si>
  <si>
    <t>Huangnan</t>
  </si>
  <si>
    <t>Xining</t>
  </si>
  <si>
    <t>Yushu</t>
  </si>
  <si>
    <t>Ali</t>
  </si>
  <si>
    <t>Cangdu</t>
  </si>
  <si>
    <t>Lasa</t>
  </si>
  <si>
    <t>Linzhi</t>
  </si>
  <si>
    <t>Naqu</t>
  </si>
  <si>
    <t>Rikaze</t>
  </si>
  <si>
    <t>Shannan</t>
  </si>
  <si>
    <t>Akesu</t>
  </si>
  <si>
    <t>Alaer</t>
  </si>
  <si>
    <t>Aletai</t>
  </si>
  <si>
    <t>Bayinguoleng</t>
  </si>
  <si>
    <t>Boertala</t>
  </si>
  <si>
    <t>Changji</t>
  </si>
  <si>
    <t>Hami</t>
  </si>
  <si>
    <t>Hetian</t>
  </si>
  <si>
    <t>Kashi</t>
  </si>
  <si>
    <t>Kelamayi</t>
  </si>
  <si>
    <t>Kezilesukeerkezi</t>
  </si>
  <si>
    <t>Shihezi</t>
  </si>
  <si>
    <t>Tacheng</t>
  </si>
  <si>
    <t>Tumushuke</t>
  </si>
  <si>
    <t>Tulufan</t>
  </si>
  <si>
    <t>Wulumuqi</t>
  </si>
  <si>
    <t>wujiaqu</t>
  </si>
  <si>
    <t>Yili</t>
  </si>
  <si>
    <t>SuzhouJS</t>
  </si>
  <si>
    <t>TaizhouJS</t>
  </si>
  <si>
    <t>TaizhouZJ</t>
  </si>
  <si>
    <t>DT 1627</t>
  </si>
  <si>
    <t>DT 920</t>
  </si>
  <si>
    <t>DT 1918 CBC</t>
  </si>
  <si>
    <t>Central</t>
  </si>
  <si>
    <t>South</t>
  </si>
  <si>
    <t>SUMMARY</t>
  </si>
  <si>
    <t>1176</t>
  </si>
  <si>
    <t>SICOOP</t>
  </si>
  <si>
    <t>SIMSIT</t>
  </si>
  <si>
    <t>SISSIT</t>
  </si>
  <si>
    <t>SIOPDT</t>
  </si>
  <si>
    <t>LDPPCT</t>
  </si>
  <si>
    <t>00006</t>
  </si>
  <si>
    <t>LDPRJC</t>
  </si>
  <si>
    <t>LBASST</t>
  </si>
  <si>
    <t>LDDES2</t>
  </si>
  <si>
    <t>LBORCS</t>
  </si>
  <si>
    <t>3711</t>
  </si>
  <si>
    <t>3712</t>
  </si>
  <si>
    <t>3713</t>
  </si>
  <si>
    <t>3714</t>
  </si>
  <si>
    <t>3792</t>
  </si>
  <si>
    <t>3793</t>
  </si>
  <si>
    <t>3794</t>
  </si>
  <si>
    <t>8210</t>
  </si>
  <si>
    <t>8220</t>
  </si>
  <si>
    <t>8230</t>
  </si>
  <si>
    <t>8323</t>
  </si>
  <si>
    <t>8324</t>
  </si>
  <si>
    <t>8341</t>
  </si>
  <si>
    <t>8342</t>
  </si>
  <si>
    <t>8344</t>
  </si>
  <si>
    <t>8343</t>
  </si>
  <si>
    <t>8345</t>
  </si>
  <si>
    <t>8351</t>
  </si>
  <si>
    <t>8346</t>
  </si>
  <si>
    <t>8352</t>
  </si>
  <si>
    <t>8361</t>
  </si>
  <si>
    <t>8347</t>
  </si>
  <si>
    <t>8353</t>
  </si>
  <si>
    <t>8362</t>
  </si>
  <si>
    <t>8348</t>
  </si>
  <si>
    <t>8354</t>
  </si>
  <si>
    <t>8349</t>
  </si>
  <si>
    <t>8355</t>
  </si>
  <si>
    <t>8392</t>
  </si>
  <si>
    <t>8356</t>
  </si>
  <si>
    <t>8393</t>
  </si>
  <si>
    <t>8394</t>
  </si>
  <si>
    <t>8421</t>
  </si>
  <si>
    <t>8422</t>
  </si>
  <si>
    <t>8423</t>
  </si>
  <si>
    <t>8431</t>
  </si>
  <si>
    <t>8432</t>
  </si>
  <si>
    <t>8433</t>
  </si>
  <si>
    <t>8434</t>
  </si>
  <si>
    <t>8435</t>
  </si>
  <si>
    <t>8451</t>
  </si>
  <si>
    <t>8436</t>
  </si>
  <si>
    <t>8452</t>
  </si>
  <si>
    <t>8453</t>
  </si>
  <si>
    <t>8454</t>
  </si>
  <si>
    <t>8455</t>
  </si>
  <si>
    <t>8456</t>
  </si>
  <si>
    <t>2910</t>
  </si>
  <si>
    <t>2920</t>
  </si>
  <si>
    <t>2930</t>
  </si>
  <si>
    <t>2940</t>
  </si>
  <si>
    <t>2992</t>
  </si>
  <si>
    <t>2950</t>
  </si>
  <si>
    <t>2993</t>
  </si>
  <si>
    <t>2994</t>
  </si>
  <si>
    <t>4992</t>
  </si>
  <si>
    <t>4993</t>
  </si>
  <si>
    <t>4994</t>
  </si>
  <si>
    <t>D</t>
    <phoneticPr fontId="15" type="noConversion"/>
  </si>
  <si>
    <t>INSTORE LIM</t>
  </si>
  <si>
    <t>Fixed Data</t>
    <phoneticPr fontId="15" type="noConversion"/>
  </si>
  <si>
    <t>Suzhou(JS)</t>
    <phoneticPr fontId="15" type="noConversion"/>
  </si>
  <si>
    <t>Taizhou(JS)</t>
    <phoneticPr fontId="15" type="noConversion"/>
  </si>
  <si>
    <t>Taizhou</t>
    <phoneticPr fontId="15" type="noConversion"/>
  </si>
  <si>
    <t>Sheet</t>
    <phoneticPr fontId="15" type="noConversion"/>
  </si>
  <si>
    <t>Date</t>
    <phoneticPr fontId="15" type="noConversion"/>
  </si>
  <si>
    <t>Details</t>
    <phoneticPr fontId="15" type="noConversion"/>
  </si>
  <si>
    <t>Total, Main Store, Remote Kiosk, Attached Kiosk, McCafe, MDS</t>
    <phoneticPr fontId="15" type="noConversion"/>
  </si>
  <si>
    <t>SuzhouJS-----Suzhou(JS)
TaizhouJS-----Taizhou(JS)
TaizhouZJ-----Taizhou</t>
    <phoneticPr fontId="15" type="noConversion"/>
  </si>
  <si>
    <t>……</t>
    <phoneticPr fontId="15" type="noConversion"/>
  </si>
  <si>
    <r>
      <rPr>
        <sz val="10"/>
        <color theme="1"/>
        <rFont val="Arial"/>
        <family val="2"/>
      </rPr>
      <t xml:space="preserve">1. Asset Code </t>
    </r>
    <r>
      <rPr>
        <sz val="10"/>
        <color theme="1"/>
        <rFont val="宋体"/>
        <family val="3"/>
        <charset val="134"/>
      </rPr>
      <t>列</t>
    </r>
    <r>
      <rPr>
        <sz val="10"/>
        <color theme="1"/>
        <rFont val="Arial"/>
        <family val="2"/>
      </rPr>
      <t xml:space="preserve"> (B</t>
    </r>
    <r>
      <rPr>
        <sz val="10"/>
        <color theme="1"/>
        <rFont val="宋体"/>
        <family val="3"/>
        <charset val="134"/>
      </rPr>
      <t>列</t>
    </r>
    <r>
      <rPr>
        <sz val="10"/>
        <color theme="1"/>
        <rFont val="Arial"/>
        <family val="2"/>
      </rPr>
      <t>)</t>
    </r>
    <r>
      <rPr>
        <sz val="10"/>
        <color theme="1"/>
        <rFont val="宋体"/>
        <family val="3"/>
        <charset val="134"/>
      </rPr>
      <t xml:space="preserve">撤销隐藏
</t>
    </r>
    <r>
      <rPr>
        <sz val="10"/>
        <color theme="1"/>
        <rFont val="Arial"/>
        <family val="2"/>
      </rPr>
      <t xml:space="preserve">2. Description </t>
    </r>
    <r>
      <rPr>
        <sz val="10"/>
        <color theme="1"/>
        <rFont val="宋体"/>
        <family val="3"/>
        <charset val="134"/>
      </rPr>
      <t>列（</t>
    </r>
    <r>
      <rPr>
        <sz val="10"/>
        <color theme="1"/>
        <rFont val="Arial"/>
        <family val="2"/>
      </rPr>
      <t>F</t>
    </r>
    <r>
      <rPr>
        <sz val="10"/>
        <color theme="1"/>
        <rFont val="宋体"/>
        <family val="3"/>
        <charset val="134"/>
      </rPr>
      <t xml:space="preserve">列）列宽调整
</t>
    </r>
    <r>
      <rPr>
        <sz val="10"/>
        <color theme="1"/>
        <rFont val="Arial"/>
        <family val="2"/>
      </rPr>
      <t>3. Building</t>
    </r>
    <r>
      <rPr>
        <sz val="10"/>
        <color theme="1"/>
        <rFont val="宋体"/>
        <family val="3"/>
        <charset val="134"/>
      </rPr>
      <t>（房产建筑）项下三个项目的名称调整（仅适用于</t>
    </r>
    <r>
      <rPr>
        <sz val="10"/>
        <color theme="1"/>
        <rFont val="Arial"/>
        <family val="2"/>
      </rPr>
      <t xml:space="preserve">Freestanding </t>
    </r>
    <r>
      <rPr>
        <sz val="10"/>
        <color theme="1"/>
        <rFont val="宋体"/>
        <family val="3"/>
        <charset val="134"/>
      </rPr>
      <t>变为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仅适用</t>
    </r>
    <r>
      <rPr>
        <sz val="10"/>
        <color theme="1"/>
        <rFont val="Arial"/>
        <family val="2"/>
      </rPr>
      <t>DT</t>
    </r>
    <r>
      <rPr>
        <sz val="10"/>
        <color theme="1"/>
        <rFont val="宋体"/>
        <family val="3"/>
        <charset val="134"/>
      </rPr>
      <t xml:space="preserve">）
</t>
    </r>
    <r>
      <rPr>
        <sz val="10"/>
        <color theme="1"/>
        <rFont val="Arial"/>
        <family val="2"/>
      </rPr>
      <t xml:space="preserve">4. Norm </t>
    </r>
    <r>
      <rPr>
        <sz val="10"/>
        <color theme="1"/>
        <rFont val="宋体"/>
        <family val="3"/>
        <charset val="134"/>
      </rPr>
      <t>列（</t>
    </r>
    <r>
      <rPr>
        <sz val="10"/>
        <color theme="1"/>
        <rFont val="Arial"/>
        <family val="2"/>
      </rPr>
      <t>G</t>
    </r>
    <r>
      <rPr>
        <sz val="10"/>
        <color theme="1"/>
        <rFont val="宋体"/>
        <family val="3"/>
        <charset val="134"/>
      </rPr>
      <t>列）列宽调整</t>
    </r>
    <phoneticPr fontId="15" type="noConversion"/>
  </si>
  <si>
    <t>All</t>
    <phoneticPr fontId="15" type="noConversion"/>
  </si>
  <si>
    <t>CONSTRUCTION</t>
    <phoneticPr fontId="15" type="noConversion"/>
  </si>
  <si>
    <t>Anhui</t>
  </si>
  <si>
    <t>Yunnan</t>
  </si>
  <si>
    <t>Hunan</t>
  </si>
  <si>
    <t>Guangxi</t>
  </si>
  <si>
    <t>InnerMongolia</t>
  </si>
  <si>
    <t>DL-Market</t>
    <phoneticPr fontId="15" type="noConversion"/>
  </si>
  <si>
    <t>CIC</t>
    <phoneticPr fontId="15" type="noConversion"/>
  </si>
  <si>
    <t>Hainan</t>
    <phoneticPr fontId="15" type="noConversion"/>
  </si>
  <si>
    <t>Delete GB input
Update Norm,scenario without Norm
Update DL-CIC (Main Store-H18,M18,R18)</t>
    <phoneticPr fontId="15" type="noConversion"/>
  </si>
  <si>
    <t>E</t>
    <phoneticPr fontId="15" type="noConversion"/>
  </si>
  <si>
    <t>D vs C</t>
    <phoneticPr fontId="15" type="noConversion"/>
  </si>
  <si>
    <t>E vs D</t>
    <phoneticPr fontId="15" type="noConversion"/>
  </si>
  <si>
    <t>PMT
Exec Summary</t>
    <phoneticPr fontId="15" type="noConversion"/>
  </si>
  <si>
    <t>Add 2 fields
-Pipeline ID(chenk when upload FA Tool)
-US code</t>
    <phoneticPr fontId="15" type="noConversion"/>
  </si>
  <si>
    <t>Summary,Total</t>
    <phoneticPr fontId="15" type="noConversion"/>
  </si>
  <si>
    <t>Updated page"total" &amp; " summary" is shown correct.(By JasonWu)</t>
    <phoneticPr fontId="15" type="noConversion"/>
  </si>
  <si>
    <t>Main Store,Fixed Data</t>
    <phoneticPr fontId="15" type="noConversion"/>
  </si>
  <si>
    <t>Update DL-CIC (New Hainan DL Market)</t>
    <phoneticPr fontId="15" type="noConversion"/>
  </si>
  <si>
    <t>Norm</t>
    <phoneticPr fontId="15" type="noConversion"/>
  </si>
  <si>
    <t>Add New Norm Type "GTM Non-Std FSDT (No Norm)"</t>
    <phoneticPr fontId="15" type="noConversion"/>
  </si>
  <si>
    <t>Exec Summary</t>
    <phoneticPr fontId="15" type="noConversion"/>
  </si>
  <si>
    <t>Exec Summary</t>
    <phoneticPr fontId="15" type="noConversion"/>
  </si>
  <si>
    <t>Protected Variance Explanation</t>
    <phoneticPr fontId="15" type="noConversion"/>
  </si>
  <si>
    <r>
      <rPr>
        <sz val="10"/>
        <rFont val="宋体"/>
        <family val="3"/>
        <charset val="134"/>
      </rPr>
      <t>删除</t>
    </r>
    <r>
      <rPr>
        <sz val="10"/>
        <rFont val="Arial"/>
        <family val="2"/>
      </rPr>
      <t xml:space="preserve"> B14 ,C14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D14 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E14  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F14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G14 </t>
    </r>
    <r>
      <rPr>
        <sz val="10"/>
        <rFont val="宋体"/>
        <family val="3"/>
        <charset val="134"/>
      </rPr>
      <t>的超级链接</t>
    </r>
    <phoneticPr fontId="15" type="noConversion"/>
  </si>
  <si>
    <t>Main Store</t>
    <phoneticPr fontId="15" type="noConversion"/>
  </si>
  <si>
    <r>
      <t>Actual Cost ---RE Cost</t>
    </r>
    <r>
      <rPr>
        <sz val="10"/>
        <rFont val="宋体"/>
        <family val="3"/>
        <charset val="134"/>
      </rPr>
      <t>读取</t>
    </r>
    <phoneticPr fontId="15" type="noConversion"/>
  </si>
  <si>
    <t>Exec Summary</t>
    <phoneticPr fontId="15" type="noConversion"/>
  </si>
  <si>
    <r>
      <t>Summary</t>
    </r>
    <r>
      <rPr>
        <sz val="10"/>
        <rFont val="宋体"/>
        <family val="3"/>
        <charset val="134"/>
      </rPr>
      <t>部分四舍五入取整</t>
    </r>
    <phoneticPr fontId="15" type="noConversion"/>
  </si>
  <si>
    <t>Main Store,Fixed Data</t>
    <phoneticPr fontId="15" type="noConversion"/>
  </si>
  <si>
    <t>Update DL-CIC (New Jiangxi &amp; Henan DL Market)</t>
    <phoneticPr fontId="15" type="noConversion"/>
  </si>
  <si>
    <t>Jiangxi</t>
    <phoneticPr fontId="15" type="noConversion"/>
  </si>
  <si>
    <t>Henan</t>
    <phoneticPr fontId="15" type="noConversion"/>
  </si>
  <si>
    <t>Jiujiang</t>
    <phoneticPr fontId="15" type="noConversion"/>
  </si>
  <si>
    <t>C vs B</t>
    <phoneticPr fontId="15" type="noConversion"/>
  </si>
  <si>
    <t>B</t>
    <phoneticPr fontId="15" type="noConversion"/>
  </si>
  <si>
    <t>B vs A</t>
    <phoneticPr fontId="15" type="noConversion"/>
  </si>
  <si>
    <t>Fire service Design and engineering(消防设计)</t>
  </si>
  <si>
    <t>Signage-others(其他招牌,如菜单灯箱/特殊灯箱等)</t>
  </si>
  <si>
    <t>Signage installtion(招牌安装)</t>
  </si>
  <si>
    <t>Freight ,delivery customs, storage etc(运输,传送,报关,贮藏室)</t>
  </si>
  <si>
    <t>Electrical Panel (配电柜)</t>
  </si>
  <si>
    <t>Quantity Survey Fee（工程量分析费）</t>
  </si>
  <si>
    <t>Wall finishes (for Customers' area only)（墙面装饰层和基层-仅顾客就餐区）</t>
  </si>
  <si>
    <t>Ceiling finishes (for Customers' area only)（天花-仅顾客就餐区）</t>
  </si>
  <si>
    <t>Façade / Storefront (外立面含铝门)</t>
  </si>
  <si>
    <t>Counter (柜台)</t>
  </si>
  <si>
    <t>Toilet Decoration (厕所装修-含洁具)</t>
  </si>
  <si>
    <t>Stairs Decoration (楼梯装修-不含结构)</t>
  </si>
  <si>
    <t>Crew Room Decoration (员工室装修)</t>
  </si>
  <si>
    <t>Kitchen Decoration (厨房区装修，含经理室)</t>
  </si>
  <si>
    <t>Interior decoration-Wall (墙体)</t>
  </si>
  <si>
    <t>Interior decoration-Wall Graphic(内部装修-墙画)</t>
  </si>
  <si>
    <t>Other decoration works (其他零星装饰，含内部门和门套)</t>
  </si>
  <si>
    <t>Electrical sub-contract(电承包-不包括灯具)</t>
  </si>
  <si>
    <t>General contract work(总承包)</t>
  </si>
  <si>
    <t>Electrical Light Fixture(电承包-灯具)</t>
  </si>
  <si>
    <t>Other light fixture only (灯具-其他区域-包括厨房及室外照明)</t>
  </si>
  <si>
    <t>Plumbing &amp; sanitation sub-constract(给排水承包)</t>
  </si>
  <si>
    <t>Fire protection service(消防)</t>
  </si>
  <si>
    <t>Environment protection(环境保护工程,含化粪池／隔油池/油烟净化器等费用)</t>
  </si>
  <si>
    <t>Builders insurance (承包商应付保险)</t>
  </si>
  <si>
    <t>Capitalized Interest Cost 利息资本化-餐厅建筑装修</t>
  </si>
  <si>
    <t>LHI - REAL ESTATE COSTS (承租物业改造费用-地产费用)</t>
  </si>
  <si>
    <t>Land (土地)</t>
  </si>
  <si>
    <t>Building (房产建筑)</t>
  </si>
  <si>
    <t>基础(仅适用于DT)</t>
  </si>
  <si>
    <t>主体建筑(仅适用于DT)</t>
  </si>
  <si>
    <t>外立面(仅适用于DT)</t>
  </si>
  <si>
    <t>Lease Right (房产使用权)</t>
  </si>
  <si>
    <t>Key Money (启动费)</t>
  </si>
  <si>
    <t>Landlord Compensation (业主补偿金)</t>
  </si>
  <si>
    <t>PO Rent (开业前租金)</t>
  </si>
  <si>
    <t>Other R/E Costs (其他地产费用)</t>
  </si>
  <si>
    <t>Capitalized Internal Cost (G&amp;A) (资本化管理费用)</t>
  </si>
  <si>
    <t>Capitalized Interest Cost 利息资本化-餐厅开业前租金</t>
  </si>
  <si>
    <t>LEASEHOLD IMPROVEMENT COST (L.H.I.)  (承租物业改造费用)</t>
  </si>
  <si>
    <t>Architect/Engineering/structure fees(建筑/机电/结构-设计费)</t>
  </si>
  <si>
    <t>Consultation design of Architect/M &amp; E Engineering (建筑/机电设计费 )</t>
  </si>
  <si>
    <t>Consultation design of structure reinforcement(结构加固设计费)</t>
  </si>
  <si>
    <t>Submission Fees (图纸审批费)</t>
  </si>
  <si>
    <t>Survey /test fees (测量/检测费)</t>
  </si>
  <si>
    <t>As-builds survey of existing building(埸地勘察费)</t>
  </si>
  <si>
    <t>Required test( i.e .water quality)(检测费用)(地质,水质等)</t>
  </si>
  <si>
    <t>Permits/utility fees(许可证/公用事业费)</t>
  </si>
  <si>
    <t>Electrical services (用电费用)</t>
  </si>
  <si>
    <t>Payment to landlord for electrical supply(付给业主的供电工程费)</t>
  </si>
  <si>
    <t>Construction cost of sub-station/transforming room(配电房工程费)</t>
  </si>
  <si>
    <t>Fee to increase capacity (电增容费)</t>
  </si>
  <si>
    <t>Construction cost to bright electricity to store(红线电缆接线费)</t>
  </si>
  <si>
    <t>Sewer and water conneciton fees(给水,排水 接驳费)</t>
  </si>
  <si>
    <t>Gas services (煤气装置)</t>
  </si>
  <si>
    <t>Public heating service (公共暖气装置)</t>
  </si>
  <si>
    <t>Telephone services (电话系统)</t>
  </si>
  <si>
    <t>Other permits application fee(其他许可证申请费,含招标费/环评费等)</t>
  </si>
  <si>
    <t>Demolition cost(拆除费用)</t>
  </si>
  <si>
    <t>Structure demolition(埸地清拆)</t>
  </si>
  <si>
    <t>Hoarding(围墙板)</t>
  </si>
  <si>
    <t>Temporary security(临时安全设置)</t>
  </si>
  <si>
    <t>Site development cost(埸地发展费)</t>
  </si>
  <si>
    <t>Site preparation(埸地准备)</t>
  </si>
  <si>
    <t>Structure reinforcement(结构加固)</t>
  </si>
  <si>
    <t>External building works i.e.sidewalk(物业外工程)(如人行道)</t>
  </si>
  <si>
    <t>Curb、Driveway、Path、Parking(道路、停车场的地面和路沿石、垃圾站)</t>
  </si>
  <si>
    <t>Lot Lighting(场地照明)</t>
  </si>
  <si>
    <t>Drainage System（给排水系统（包括隔油池））</t>
  </si>
  <si>
    <t>Landscape(绿化)</t>
  </si>
  <si>
    <t>Staircase Construction / Rebuild(楼梯结构新建/改造）</t>
  </si>
  <si>
    <t>Building construction cost(物业施工费用)</t>
  </si>
  <si>
    <t>KITCHEN EQUIPMENT,SIGNAGE SEATING,DECOR(E.S.S.D.)(厨房设备,招牌,座位,装饰)</t>
  </si>
  <si>
    <t>Signage (招牌)</t>
  </si>
  <si>
    <t>Equipment (设备)</t>
  </si>
  <si>
    <t>Fabricated Equipment (不锈钢设备制作)</t>
  </si>
  <si>
    <t>Customer service Counter Area(收银柜台)</t>
  </si>
  <si>
    <t>Cabinet/shelves (柜子、层架)</t>
  </si>
  <si>
    <t>POS system(收银系统)</t>
  </si>
  <si>
    <t>POS &amp; Printer (收银机及打印机)</t>
  </si>
  <si>
    <t>POS Installation (收银机安装）</t>
  </si>
  <si>
    <t>POS KVS/Bump Bar(产品叫制显示系统)</t>
  </si>
  <si>
    <t>POS HOT (手持式定单设备)</t>
  </si>
  <si>
    <t>POS PLS (产品控制系统)</t>
  </si>
  <si>
    <t>DT COD（点餐系统）</t>
  </si>
  <si>
    <t xml:space="preserve">Kitchen Equipment(厨房设备) </t>
  </si>
  <si>
    <t>Menu Board(菜单牌)</t>
  </si>
  <si>
    <t>Hot Chocolate(热巧克力机)</t>
  </si>
  <si>
    <t>Hot Water Brewer(热水机)</t>
  </si>
  <si>
    <t>Coffee Brewer/Refill(咖啡机/续杯壶)</t>
  </si>
  <si>
    <t>Ice Machine(制冰机)</t>
  </si>
  <si>
    <t>Cold Drinks(冷饮机)</t>
  </si>
  <si>
    <t>OJ Dispenser(橙汁机)</t>
  </si>
  <si>
    <t>Shake/Sundae(奶昔新地机)</t>
  </si>
  <si>
    <t>Grill (煎炉)</t>
  </si>
  <si>
    <t>Fryer (炸炉)</t>
  </si>
  <si>
    <t>Egg Cooker (蒸蛋机)</t>
  </si>
  <si>
    <t>Buns Streamer (蒸包机)</t>
  </si>
  <si>
    <t>Toaster (烘包机)</t>
  </si>
  <si>
    <t>Hot Cake Plate (热香饼机)</t>
  </si>
  <si>
    <t>Pie Display/UHC /Marinator(保温设备)</t>
  </si>
  <si>
    <t>Other Cooking Equipment for McWing/Chicken etc.(其他烹煮设备)</t>
  </si>
  <si>
    <t>Refrigeration Systems(冷藏/冷冻设备)</t>
  </si>
  <si>
    <t>Water Pre-Filter(预滤水机)</t>
  </si>
  <si>
    <t>Buyout Parts/Accessories(厨房设备零件)</t>
  </si>
  <si>
    <t>Kitchen equipment Installation (厨房设备安装)</t>
  </si>
  <si>
    <t>Freight,deliveries,customs,storage etc.(运输,传送,报关,贮藏室)</t>
  </si>
  <si>
    <t>McFlurry (麦旋风机)</t>
  </si>
  <si>
    <t>Blender (麦咖啡搅拌器)</t>
  </si>
  <si>
    <t>Other Equipment(本地采购的设备)</t>
  </si>
  <si>
    <t>Safe (保险箱)</t>
  </si>
  <si>
    <t>TV,Video Audio,Telephone/Fax(电视机/录象机,音响,电话/传真机)</t>
  </si>
  <si>
    <t>Security System (保安监视系统)</t>
  </si>
  <si>
    <t>Computer/Printer/ups/Timeclock/Softwares(计算机/打印机/卡钟/软件)</t>
  </si>
  <si>
    <t>Washing Machine(洗衣机)</t>
  </si>
  <si>
    <t>MDS Recharger (麦乐送充电器)</t>
  </si>
  <si>
    <t>Dish washer(麦咖啡洗碗机)</t>
  </si>
  <si>
    <t>Others kitchen tools(其他厨房工具)</t>
  </si>
  <si>
    <t>Wireless speaker(无线对讲系统）</t>
  </si>
  <si>
    <t>Transportor(分离式厨房传送带）</t>
  </si>
  <si>
    <t>Elevator(分离式厨房升降梯）</t>
  </si>
  <si>
    <t>Microwave Oven (微波炉)</t>
  </si>
  <si>
    <t>Construction materials/equipment by Contractor (承包商供应施工材料和设备)</t>
  </si>
  <si>
    <t>Air Conditioner (空调设备和控制系统)</t>
  </si>
  <si>
    <t>Hot Water Heater (热水器)</t>
  </si>
  <si>
    <t>Grease Trap/Sink (隔油池)</t>
  </si>
  <si>
    <t>Booster Pump (饮料系统增压泵)</t>
  </si>
  <si>
    <t>Kitchen Exhaust Fan(厨房抽油烟机)</t>
  </si>
  <si>
    <t>Other Hardwares (其他五金件)</t>
  </si>
  <si>
    <t>Construction materials/equipment by McD (麦当劳供应施工材料和设备)</t>
  </si>
  <si>
    <t>Playland/Playcorner(儿童乐园/儿童角设备)</t>
  </si>
  <si>
    <t>Others(其他设备)</t>
  </si>
  <si>
    <t>Seating package(座位)</t>
  </si>
  <si>
    <t>Seating installtion(座位安装)</t>
  </si>
  <si>
    <t>Others (Decor, fixture,sundry items)(其他：装饰品、指示牌等)</t>
  </si>
  <si>
    <t>Decor- Ronald stands 麦当劳叔叔像</t>
  </si>
  <si>
    <t>Decor- Artificial Plant 人造植物</t>
  </si>
  <si>
    <t>Decor- Window Decals 玻璃贴纸</t>
  </si>
  <si>
    <t>Decor- Ray Kroc 克罗克像</t>
  </si>
  <si>
    <t xml:space="preserve">Decor- POP Box POP盒 </t>
  </si>
  <si>
    <t>Decor- Others 其他装饰</t>
  </si>
  <si>
    <t>Capitalized Interest Cost 利息资本化-餐厅设备</t>
  </si>
  <si>
    <t>Décor- Signboard 标识牌或指示牌</t>
  </si>
  <si>
    <t>Décor Package 主题装饰（家具供应商提供的屏风、吊灯、沟通栏等）</t>
  </si>
  <si>
    <t>Décor - Installation ( 装饰- 安装 )</t>
  </si>
  <si>
    <t>US#</t>
    <phoneticPr fontId="15" type="noConversion"/>
  </si>
  <si>
    <t>Name</t>
    <phoneticPr fontId="15" type="noConversion"/>
  </si>
  <si>
    <t>Region</t>
    <phoneticPr fontId="4" type="noConversion"/>
  </si>
  <si>
    <t>Open Date</t>
    <phoneticPr fontId="15" type="noConversion"/>
  </si>
  <si>
    <t>G.B Date</t>
    <phoneticPr fontId="15" type="noConversion"/>
  </si>
  <si>
    <t>MDS</t>
    <phoneticPr fontId="15" type="noConversion"/>
  </si>
  <si>
    <t xml:space="preserve"> New McCafe</t>
    <phoneticPr fontId="15" type="noConversion"/>
  </si>
  <si>
    <t>New MDS</t>
    <phoneticPr fontId="15" type="noConversion"/>
  </si>
  <si>
    <t>Norm Type</t>
    <phoneticPr fontId="15" type="noConversion"/>
  </si>
  <si>
    <t>Interior decoration(内部装修承包)</t>
  </si>
  <si>
    <t>Floor finishes (for Customers' area only)（地砖-仅顾客就餐区）</t>
  </si>
  <si>
    <t>Dining light fixture only (灯具-顾客就餐区-不包括装饰性灯具)</t>
  </si>
  <si>
    <t>HVAC Line sub-contract(空调机组安装和管道承包，不含空调机组设备费用)</t>
  </si>
  <si>
    <t>Sprinkler/hydrant system(消防系统)</t>
  </si>
  <si>
    <t>Smoke exhaust system(消防强排烟系统)</t>
  </si>
  <si>
    <t>Material testing for fire requirement (材料检测费)</t>
  </si>
  <si>
    <t>Signage package (招牌)</t>
  </si>
  <si>
    <t>Seating package(座位) - 室内桌椅,室内垃圾桶</t>
  </si>
  <si>
    <t>Seating- others(其他座位) - 室外桌椅,室外垃圾桶</t>
  </si>
  <si>
    <t>Wall panel area (m2)</t>
    <phoneticPr fontId="15" type="noConversion"/>
  </si>
  <si>
    <t>Wall graphic area (m2)</t>
    <phoneticPr fontId="15" type="noConversion"/>
  </si>
  <si>
    <t>Façade ACM area (m2)</t>
    <phoneticPr fontId="15" type="noConversion"/>
  </si>
  <si>
    <t>FA TOOL - Existing Store</t>
    <phoneticPr fontId="15" type="noConversion"/>
  </si>
  <si>
    <t>SITE CHECK (Budget)</t>
    <phoneticPr fontId="15" type="noConversion"/>
  </si>
  <si>
    <t>B-A</t>
    <phoneticPr fontId="15" type="noConversion"/>
  </si>
  <si>
    <t>C-B</t>
    <phoneticPr fontId="15" type="noConversion"/>
  </si>
  <si>
    <t>REMOTE KIOSK</t>
    <phoneticPr fontId="15" type="noConversion"/>
  </si>
  <si>
    <t>Rebuild (no norm)</t>
    <phoneticPr fontId="15" type="noConversion"/>
  </si>
  <si>
    <t>Renewal (no morm)</t>
    <phoneticPr fontId="15" type="noConversion"/>
  </si>
  <si>
    <t>Major Lease Change (no morm)</t>
    <phoneticPr fontId="15" type="noConversion"/>
  </si>
  <si>
    <t>Remote Kiosk</t>
    <phoneticPr fontId="15" type="noConversion"/>
  </si>
  <si>
    <t>Attached Kiosk</t>
    <phoneticPr fontId="15" type="noConversion"/>
  </si>
  <si>
    <t>McCafe</t>
    <phoneticPr fontId="15" type="noConversion"/>
  </si>
  <si>
    <t>Reimage-DT (&lt; 8 year)</t>
    <phoneticPr fontId="15" type="noConversion"/>
  </si>
  <si>
    <t>Reimage-IS (&lt; 8 year)</t>
    <phoneticPr fontId="15" type="noConversion"/>
  </si>
  <si>
    <t>Reimage-DT (&gt;= 8 year)</t>
    <phoneticPr fontId="15" type="noConversion"/>
  </si>
  <si>
    <t>Reimage-IS (&gt;= 8 year)</t>
    <phoneticPr fontId="15" type="noConversion"/>
  </si>
  <si>
    <t>Total</t>
    <phoneticPr fontId="15" type="noConversion"/>
  </si>
  <si>
    <t>B</t>
    <phoneticPr fontId="15" type="noConversion"/>
  </si>
  <si>
    <t>ACTUAL MSIS</t>
  </si>
  <si>
    <t>REMOTE
KIOSK</t>
    <phoneticPr fontId="15" type="noConversion"/>
  </si>
  <si>
    <t>Norm</t>
    <phoneticPr fontId="15" type="noConversion"/>
  </si>
  <si>
    <t>Budget</t>
    <phoneticPr fontId="15" type="noConversion"/>
  </si>
  <si>
    <t>PM Actual</t>
    <phoneticPr fontId="15" type="noConversion"/>
  </si>
  <si>
    <t>Variance vs Norm</t>
    <phoneticPr fontId="15" type="noConversion"/>
  </si>
  <si>
    <t>Variance vs Budget</t>
    <phoneticPr fontId="15" type="noConversion"/>
  </si>
  <si>
    <t>Should be zero</t>
  </si>
  <si>
    <t>PM Actual vs Budege %</t>
    <phoneticPr fontId="15" type="noConversion"/>
  </si>
  <si>
    <t>REAL ESTATE COSTS</t>
  </si>
  <si>
    <t>LHI COSTS</t>
  </si>
  <si>
    <t>ESSD COSTS</t>
  </si>
  <si>
    <t>SUMMARY</t>
    <phoneticPr fontId="15" type="noConversion"/>
  </si>
  <si>
    <t>PM Actual</t>
    <phoneticPr fontId="15" type="noConversion"/>
  </si>
  <si>
    <t>New Remote Kiosk</t>
    <phoneticPr fontId="15" type="noConversion"/>
  </si>
  <si>
    <t>New Attached Kiosk</t>
    <phoneticPr fontId="15" type="noConversion"/>
  </si>
  <si>
    <t>PM Actual vs Budget</t>
    <phoneticPr fontId="15" type="noConversion"/>
  </si>
  <si>
    <t>Variance %</t>
    <phoneticPr fontId="15" type="noConversion"/>
  </si>
  <si>
    <t>SITE CHECK (Budget)</t>
    <phoneticPr fontId="15" type="noConversion"/>
  </si>
  <si>
    <t>VARIANCE vs Budget</t>
    <phoneticPr fontId="15" type="noConversion"/>
  </si>
  <si>
    <t>TOTAL (000'RMB)</t>
    <phoneticPr fontId="15" type="noConversion"/>
  </si>
  <si>
    <t>Version:</t>
    <phoneticPr fontId="15" type="noConversion"/>
  </si>
  <si>
    <t>Input</t>
    <phoneticPr fontId="15" type="noConversion"/>
  </si>
  <si>
    <t>Output</t>
    <phoneticPr fontId="15" type="noConversion"/>
  </si>
  <si>
    <t>Region</t>
    <phoneticPr fontId="15" type="noConversion"/>
  </si>
  <si>
    <t>Market</t>
    <phoneticPr fontId="15" type="noConversion"/>
  </si>
  <si>
    <t>City</t>
    <phoneticPr fontId="15" type="noConversion"/>
  </si>
  <si>
    <t>US Code</t>
    <phoneticPr fontId="15" type="noConversion"/>
  </si>
  <si>
    <t>Store Name_En</t>
    <phoneticPr fontId="15" type="noConversion"/>
  </si>
  <si>
    <t>Store Name_Cn</t>
    <phoneticPr fontId="15" type="noConversion"/>
  </si>
  <si>
    <t>Cons. Completion Date</t>
    <phoneticPr fontId="15" type="noConversion"/>
  </si>
  <si>
    <t>Open Date</t>
    <phoneticPr fontId="15" type="noConversion"/>
  </si>
  <si>
    <t>G.B Date</t>
    <phoneticPr fontId="15" type="noConversion"/>
  </si>
  <si>
    <t>Cons. Completion Date</t>
    <phoneticPr fontId="15" type="noConversion"/>
  </si>
  <si>
    <t>Norm Type</t>
    <phoneticPr fontId="15" type="noConversion"/>
  </si>
  <si>
    <t>Estimated Seat NO</t>
    <phoneticPr fontId="15" type="noConversion"/>
  </si>
  <si>
    <t>New DT site area (m2)</t>
    <phoneticPr fontId="15" type="noConversion"/>
  </si>
  <si>
    <t>New Opreation Area (m2)</t>
    <phoneticPr fontId="15" type="noConversion"/>
  </si>
  <si>
    <t>New Dining Area (m2)</t>
    <phoneticPr fontId="15" type="noConversion"/>
  </si>
  <si>
    <t>New DT site area (m2)</t>
    <phoneticPr fontId="15" type="noConversion"/>
  </si>
  <si>
    <t>New Opreation Area (m2)</t>
    <phoneticPr fontId="15" type="noConversion"/>
  </si>
  <si>
    <t>New Dining Area (m2)</t>
    <phoneticPr fontId="15" type="noConversion"/>
  </si>
  <si>
    <t>Wall panel area (m2)</t>
    <phoneticPr fontId="15" type="noConversion"/>
  </si>
  <si>
    <t>Wall graphic area (m2)</t>
    <phoneticPr fontId="15" type="noConversion"/>
  </si>
  <si>
    <t>Façade ACM area (m2)</t>
    <phoneticPr fontId="15" type="noConversion"/>
  </si>
  <si>
    <t>New Remote Kiosk</t>
    <phoneticPr fontId="15" type="noConversion"/>
  </si>
  <si>
    <t>New Attached Kiosk</t>
    <phoneticPr fontId="15" type="noConversion"/>
  </si>
  <si>
    <t>New MDS</t>
    <phoneticPr fontId="15" type="noConversion"/>
  </si>
  <si>
    <t>New Design Type</t>
    <phoneticPr fontId="15" type="noConversion"/>
  </si>
  <si>
    <t>New Design Type</t>
    <phoneticPr fontId="15" type="noConversion"/>
  </si>
  <si>
    <t>Estimated Seat NO</t>
    <phoneticPr fontId="15" type="noConversion"/>
  </si>
  <si>
    <t>New McCafe</t>
    <phoneticPr fontId="15" type="noConversion"/>
  </si>
  <si>
    <t>LHI_NORM</t>
  </si>
  <si>
    <t xml:space="preserve">  Architect/Engineering/structure fees(建筑/机电/结构-设计费)_NORM</t>
  </si>
  <si>
    <t xml:space="preserve">  Permits/utility fees(许可证/公用事业费)_NORM</t>
  </si>
  <si>
    <t xml:space="preserve">  Demolition cost(拆除费用)_NORM</t>
  </si>
  <si>
    <t xml:space="preserve">  Site development cost(埸地发展费)_NORM</t>
  </si>
  <si>
    <t xml:space="preserve">  Building construction cost(物业施工费用)_NORM</t>
  </si>
  <si>
    <t xml:space="preserve">  General contract work(总承包)_NORM</t>
  </si>
  <si>
    <t xml:space="preserve">  Interior decoration (内部装修承包)_NORM</t>
  </si>
  <si>
    <t xml:space="preserve">  Electrical sub-contract excluding lighting fixture(电承包-不包括灯具)_NORM</t>
  </si>
  <si>
    <t xml:space="preserve">  Electrical Lighting Fixture(电承包-灯具)_NORM</t>
  </si>
  <si>
    <t xml:space="preserve">  Plumbing &amp; sanitation sub-constract(给排水承包)_NORM</t>
  </si>
  <si>
    <t xml:space="preserve">  HVAC sub-contract(空调机组安装和管道承包，不含空调机组设备费用)_NORM</t>
  </si>
  <si>
    <t xml:space="preserve">  Fire protection service(消防)_NORM</t>
  </si>
  <si>
    <t xml:space="preserve">  Environment protection(环境保护工程,含化粪池/隔油池/油烟净化器等费用)_NORM</t>
  </si>
  <si>
    <t>RE Cost_NORM</t>
  </si>
  <si>
    <t>ESSD_NORM</t>
  </si>
  <si>
    <t xml:space="preserve">  Signage (招牌)_NORM</t>
  </si>
  <si>
    <t xml:space="preserve">  Equipment (设备)_NORM</t>
  </si>
  <si>
    <t xml:space="preserve">  Seating package(座位)_NORM</t>
  </si>
  <si>
    <t xml:space="preserve">  Décor (装饰品、指示牌等)_NORM</t>
  </si>
  <si>
    <t>Total Reinvestment_NORM</t>
  </si>
  <si>
    <t>LHI_PM Actual</t>
  </si>
  <si>
    <t xml:space="preserve">  Architect/Engineering/structure fees(建筑/机电/结构-设计费)_PM Actual</t>
  </si>
  <si>
    <t xml:space="preserve">  Permits/utility fees(许可证/公用事业费)_PM Actual</t>
  </si>
  <si>
    <t xml:space="preserve">  Demolition cost(拆除费用)_PM Actual</t>
  </si>
  <si>
    <t xml:space="preserve">  Site development cost(埸地发展费)_PM Actual</t>
  </si>
  <si>
    <t xml:space="preserve">  Building construction cost(物业施工费用)_PM Actual</t>
  </si>
  <si>
    <t xml:space="preserve">  General contract work(总承包)_PM Actual</t>
  </si>
  <si>
    <t xml:space="preserve">  Interior decoration (内部装修承包)_PM Actual</t>
  </si>
  <si>
    <t xml:space="preserve">  Electrical sub-contract excluding lighting fixture(电承包-不包括灯具)_PM Actual</t>
  </si>
  <si>
    <t xml:space="preserve">  Electrical Lighting Fixture(电承包-灯具)_PM Actual</t>
  </si>
  <si>
    <t xml:space="preserve">  Plumbing &amp; sanitation sub-constract(给排水承包)_PM Actual</t>
  </si>
  <si>
    <t xml:space="preserve">  HVAC sub-contract(空调机组安装和管道承包，不含空调机组设备费用)_PM Actual</t>
  </si>
  <si>
    <t xml:space="preserve">  Fire protection service(消防)_PM Actual</t>
  </si>
  <si>
    <t xml:space="preserve">  Environment protection(环境保护工程,含化粪池/隔油池/油烟净化器等费用)_PM Actual</t>
  </si>
  <si>
    <t>RE Cost_PM Actual</t>
  </si>
  <si>
    <t>ESSD_PM Actual</t>
  </si>
  <si>
    <t xml:space="preserve">  Signage (招牌)_PM Actual</t>
  </si>
  <si>
    <t xml:space="preserve">  Equipment (设备)_PM Actual</t>
  </si>
  <si>
    <t xml:space="preserve">  Seating package(座位)_PM Actual</t>
  </si>
  <si>
    <t xml:space="preserve">  Décor (装饰品、指示牌等)_PM Actual</t>
  </si>
  <si>
    <t>Total Reinvestment_PM Actual</t>
  </si>
  <si>
    <t>VersionType:</t>
    <phoneticPr fontId="15" type="noConversion"/>
  </si>
  <si>
    <t>VARIANCE ACTUAL vs Budget</t>
    <phoneticPr fontId="15" type="noConversion"/>
  </si>
  <si>
    <r>
      <t xml:space="preserve">  Survey /test fees (</t>
    </r>
    <r>
      <rPr>
        <sz val="11"/>
        <rFont val="宋体"/>
        <family val="3"/>
        <charset val="134"/>
      </rPr>
      <t>测量</t>
    </r>
    <r>
      <rPr>
        <sz val="11"/>
        <rFont val="Calibri"/>
        <family val="2"/>
      </rPr>
      <t>/</t>
    </r>
    <r>
      <rPr>
        <sz val="11"/>
        <rFont val="宋体"/>
        <family val="3"/>
        <charset val="134"/>
      </rPr>
      <t>检测费</t>
    </r>
    <r>
      <rPr>
        <sz val="11"/>
        <rFont val="Calibri"/>
        <family val="2"/>
      </rPr>
      <t>)_PM Actual</t>
    </r>
    <phoneticPr fontId="15" type="noConversion"/>
  </si>
  <si>
    <r>
      <t xml:space="preserve">  Survey /test fees (</t>
    </r>
    <r>
      <rPr>
        <sz val="11"/>
        <rFont val="宋体"/>
        <family val="3"/>
        <charset val="134"/>
      </rPr>
      <t>测量</t>
    </r>
    <r>
      <rPr>
        <sz val="11"/>
        <rFont val="Calibri"/>
        <family val="2"/>
      </rPr>
      <t>/</t>
    </r>
    <r>
      <rPr>
        <sz val="11"/>
        <rFont val="宋体"/>
        <family val="3"/>
        <charset val="134"/>
      </rPr>
      <t>检测费</t>
    </r>
    <r>
      <rPr>
        <sz val="11"/>
        <rFont val="Calibri"/>
        <family val="2"/>
      </rPr>
      <t>)_Norm</t>
    </r>
    <phoneticPr fontId="15" type="noConversion"/>
  </si>
  <si>
    <t>Sales Building &amp; Non Sales Building Investment Summary</t>
    <phoneticPr fontId="15" type="noConversion"/>
  </si>
  <si>
    <r>
      <t>Design Fee (</t>
    </r>
    <r>
      <rPr>
        <sz val="11"/>
        <rFont val="宋体"/>
        <family val="2"/>
      </rPr>
      <t>设计费</t>
    </r>
    <r>
      <rPr>
        <sz val="11"/>
        <rFont val="Calibri"/>
        <family val="2"/>
      </rPr>
      <t>)_Budget</t>
    </r>
    <phoneticPr fontId="15" type="noConversion"/>
  </si>
  <si>
    <r>
      <t>Public (</t>
    </r>
    <r>
      <rPr>
        <sz val="11"/>
        <rFont val="宋体"/>
        <family val="2"/>
      </rPr>
      <t>公共项目</t>
    </r>
    <r>
      <rPr>
        <sz val="11"/>
        <rFont val="Calibri"/>
        <family val="2"/>
      </rPr>
      <t>)_Budget</t>
    </r>
    <phoneticPr fontId="15" type="noConversion"/>
  </si>
  <si>
    <r>
      <t>Building Facade (</t>
    </r>
    <r>
      <rPr>
        <sz val="11"/>
        <rFont val="宋体"/>
        <family val="2"/>
      </rPr>
      <t>建筑外立面</t>
    </r>
    <r>
      <rPr>
        <sz val="11"/>
        <rFont val="Calibri"/>
        <family val="2"/>
      </rPr>
      <t>)_Budget</t>
    </r>
    <phoneticPr fontId="15" type="noConversion"/>
  </si>
  <si>
    <r>
      <t>Site (</t>
    </r>
    <r>
      <rPr>
        <sz val="11"/>
        <rFont val="宋体"/>
        <family val="2"/>
      </rPr>
      <t>场地</t>
    </r>
    <r>
      <rPr>
        <sz val="11"/>
        <rFont val="Calibri"/>
        <family val="2"/>
      </rPr>
      <t>)_Budget</t>
    </r>
    <phoneticPr fontId="15" type="noConversion"/>
  </si>
  <si>
    <r>
      <t>Building Works for Dining Area (</t>
    </r>
    <r>
      <rPr>
        <sz val="11"/>
        <rFont val="宋体"/>
        <family val="2"/>
      </rPr>
      <t>就餐区</t>
    </r>
    <r>
      <rPr>
        <sz val="11"/>
        <rFont val="Calibri"/>
        <family val="2"/>
      </rPr>
      <t>)_Budget</t>
    </r>
    <phoneticPr fontId="15" type="noConversion"/>
  </si>
  <si>
    <r>
      <t>Plumbing System for Dining Area(</t>
    </r>
    <r>
      <rPr>
        <sz val="11"/>
        <rFont val="宋体"/>
        <family val="2"/>
      </rPr>
      <t>给排水</t>
    </r>
    <r>
      <rPr>
        <sz val="11"/>
        <rFont val="Calibri"/>
        <family val="2"/>
      </rPr>
      <t>)_Budget</t>
    </r>
    <phoneticPr fontId="15" type="noConversion"/>
  </si>
  <si>
    <r>
      <t>Electrical System (</t>
    </r>
    <r>
      <rPr>
        <sz val="11"/>
        <rFont val="宋体"/>
        <family val="2"/>
      </rPr>
      <t>电气</t>
    </r>
    <r>
      <rPr>
        <sz val="11"/>
        <rFont val="Calibri"/>
        <family val="2"/>
      </rPr>
      <t>)_Budget</t>
    </r>
    <phoneticPr fontId="15" type="noConversion"/>
  </si>
  <si>
    <r>
      <t xml:space="preserve">HVAC Duct System </t>
    </r>
    <r>
      <rPr>
        <sz val="11"/>
        <rFont val="宋体"/>
        <family val="2"/>
      </rPr>
      <t>（暖通风管系统）</t>
    </r>
    <r>
      <rPr>
        <sz val="11"/>
        <rFont val="Calibri"/>
        <family val="2"/>
      </rPr>
      <t>_Budget</t>
    </r>
    <phoneticPr fontId="15" type="noConversion"/>
  </si>
  <si>
    <r>
      <t>Signage (</t>
    </r>
    <r>
      <rPr>
        <sz val="11"/>
        <rFont val="宋体"/>
        <family val="2"/>
      </rPr>
      <t>招牌</t>
    </r>
    <r>
      <rPr>
        <sz val="11"/>
        <rFont val="Calibri"/>
        <family val="2"/>
      </rPr>
      <t>)_Budget</t>
    </r>
    <phoneticPr fontId="15" type="noConversion"/>
  </si>
  <si>
    <r>
      <t>Seating (</t>
    </r>
    <r>
      <rPr>
        <sz val="11"/>
        <rFont val="宋体"/>
        <family val="2"/>
      </rPr>
      <t>桌椅</t>
    </r>
    <r>
      <rPr>
        <sz val="11"/>
        <rFont val="Calibri"/>
        <family val="2"/>
      </rPr>
      <t>)_Budget</t>
    </r>
    <phoneticPr fontId="15" type="noConversion"/>
  </si>
  <si>
    <r>
      <t>Decor (</t>
    </r>
    <r>
      <rPr>
        <sz val="11"/>
        <rFont val="宋体"/>
        <family val="2"/>
      </rPr>
      <t>装饰品</t>
    </r>
    <r>
      <rPr>
        <sz val="11"/>
        <rFont val="Calibri"/>
        <family val="2"/>
      </rPr>
      <t>)_Budget</t>
    </r>
    <phoneticPr fontId="15" type="noConversion"/>
  </si>
  <si>
    <r>
      <t>Kiosk (</t>
    </r>
    <r>
      <rPr>
        <sz val="11"/>
        <rFont val="宋体"/>
        <family val="2"/>
      </rPr>
      <t>甜品站</t>
    </r>
    <r>
      <rPr>
        <sz val="11"/>
        <rFont val="Calibri"/>
        <family val="2"/>
      </rPr>
      <t>)_Budget</t>
    </r>
    <phoneticPr fontId="15" type="noConversion"/>
  </si>
  <si>
    <r>
      <t>McCafe (</t>
    </r>
    <r>
      <rPr>
        <sz val="11"/>
        <rFont val="宋体"/>
        <family val="2"/>
      </rPr>
      <t>麦咖啡</t>
    </r>
    <r>
      <rPr>
        <sz val="11"/>
        <rFont val="Calibri"/>
        <family val="2"/>
      </rPr>
      <t>)_Budget</t>
    </r>
    <phoneticPr fontId="15" type="noConversion"/>
  </si>
  <si>
    <r>
      <t>MDS (</t>
    </r>
    <r>
      <rPr>
        <sz val="11"/>
        <rFont val="宋体"/>
        <family val="2"/>
      </rPr>
      <t>麦乐送）</t>
    </r>
    <r>
      <rPr>
        <sz val="11"/>
        <rFont val="Calibri"/>
        <family val="2"/>
      </rPr>
      <t>_Budget</t>
    </r>
    <phoneticPr fontId="15" type="noConversion"/>
  </si>
  <si>
    <r>
      <t>Playland (</t>
    </r>
    <r>
      <rPr>
        <sz val="11"/>
        <rFont val="宋体"/>
        <family val="2"/>
      </rPr>
      <t>儿童乐园</t>
    </r>
    <r>
      <rPr>
        <sz val="11"/>
        <rFont val="Calibri"/>
        <family val="2"/>
      </rPr>
      <t>)_Budget</t>
    </r>
    <phoneticPr fontId="15" type="noConversion"/>
  </si>
  <si>
    <r>
      <t>Kitchen Capacity Upgrade (</t>
    </r>
    <r>
      <rPr>
        <sz val="11"/>
        <rFont val="宋体"/>
        <family val="2"/>
      </rPr>
      <t>厨房产能升级</t>
    </r>
    <r>
      <rPr>
        <sz val="11"/>
        <rFont val="Calibri"/>
        <family val="2"/>
      </rPr>
      <t>)_Budget</t>
    </r>
    <phoneticPr fontId="15" type="noConversion"/>
  </si>
  <si>
    <t>Total Sales Building Investment_Budget</t>
    <phoneticPr fontId="15" type="noConversion"/>
  </si>
  <si>
    <r>
      <t>Building Works for Kitchen Area (</t>
    </r>
    <r>
      <rPr>
        <sz val="11"/>
        <rFont val="宋体"/>
        <family val="2"/>
      </rPr>
      <t>厨房区</t>
    </r>
    <r>
      <rPr>
        <sz val="11"/>
        <rFont val="Calibri"/>
        <family val="2"/>
      </rPr>
      <t>)_Budget</t>
    </r>
    <phoneticPr fontId="15" type="noConversion"/>
  </si>
  <si>
    <r>
      <t>Kitchen equipment replacement(</t>
    </r>
    <r>
      <rPr>
        <sz val="11"/>
        <rFont val="宋体"/>
        <family val="2"/>
      </rPr>
      <t>厨房设备更换</t>
    </r>
    <r>
      <rPr>
        <sz val="11"/>
        <rFont val="Calibri"/>
        <family val="2"/>
      </rPr>
      <t>)_Budget</t>
    </r>
    <phoneticPr fontId="15" type="noConversion"/>
  </si>
  <si>
    <r>
      <t>HVAC (</t>
    </r>
    <r>
      <rPr>
        <sz val="11"/>
        <rFont val="宋体"/>
        <family val="2"/>
      </rPr>
      <t>空调通风设备</t>
    </r>
    <r>
      <rPr>
        <sz val="11"/>
        <rFont val="Calibri"/>
        <family val="2"/>
      </rPr>
      <t>)_Budget</t>
    </r>
    <phoneticPr fontId="15" type="noConversion"/>
  </si>
  <si>
    <r>
      <t>Plumbing &amp; Sanitary for kitchen (</t>
    </r>
    <r>
      <rPr>
        <sz val="11"/>
        <rFont val="宋体"/>
        <family val="2"/>
      </rPr>
      <t>给排水</t>
    </r>
    <r>
      <rPr>
        <sz val="11"/>
        <rFont val="Calibri"/>
        <family val="2"/>
      </rPr>
      <t>)_Budget</t>
    </r>
    <phoneticPr fontId="15" type="noConversion"/>
  </si>
  <si>
    <r>
      <t>Electric distribution panel (</t>
    </r>
    <r>
      <rPr>
        <sz val="11"/>
        <rFont val="宋体"/>
        <family val="2"/>
      </rPr>
      <t>配电设备</t>
    </r>
    <r>
      <rPr>
        <sz val="11"/>
        <rFont val="Calibri"/>
        <family val="2"/>
      </rPr>
      <t>)_Budget</t>
    </r>
    <phoneticPr fontId="15" type="noConversion"/>
  </si>
  <si>
    <r>
      <t>Structure (</t>
    </r>
    <r>
      <rPr>
        <sz val="11"/>
        <rFont val="宋体"/>
        <family val="2"/>
      </rPr>
      <t>结构</t>
    </r>
    <r>
      <rPr>
        <sz val="11"/>
        <rFont val="Calibri"/>
        <family val="2"/>
      </rPr>
      <t>)_Budget</t>
    </r>
    <phoneticPr fontId="15" type="noConversion"/>
  </si>
  <si>
    <r>
      <t>Others (</t>
    </r>
    <r>
      <rPr>
        <sz val="11"/>
        <rFont val="宋体"/>
        <family val="2"/>
      </rPr>
      <t>其他</t>
    </r>
    <r>
      <rPr>
        <sz val="11"/>
        <rFont val="Calibri"/>
        <family val="2"/>
      </rPr>
      <t>)_Budget</t>
    </r>
    <phoneticPr fontId="15" type="noConversion"/>
  </si>
  <si>
    <t>Total Non Sales Building Investment_Budget</t>
    <phoneticPr fontId="15" type="noConversion"/>
  </si>
  <si>
    <t>Sales Building &amp; Non Sales Building Investment</t>
    <phoneticPr fontId="15" type="noConversion"/>
  </si>
  <si>
    <t>VARIANCE</t>
    <phoneticPr fontId="15" type="noConversion"/>
  </si>
  <si>
    <r>
      <t xml:space="preserve">Budget vs NORM
</t>
    </r>
    <r>
      <rPr>
        <b/>
        <sz val="10"/>
        <color theme="0"/>
        <rFont val="宋体"/>
        <family val="3"/>
        <charset val="134"/>
      </rPr>
      <t>（</t>
    </r>
    <r>
      <rPr>
        <b/>
        <sz val="10"/>
        <color theme="0"/>
        <rFont val="Calibri"/>
        <family val="2"/>
      </rPr>
      <t>&gt;+-5%)</t>
    </r>
    <phoneticPr fontId="15" type="noConversion"/>
  </si>
  <si>
    <r>
      <t xml:space="preserve">PM Actual vs Budget
</t>
    </r>
    <r>
      <rPr>
        <b/>
        <sz val="10"/>
        <color theme="0"/>
        <rFont val="宋体"/>
        <family val="3"/>
        <charset val="134"/>
      </rPr>
      <t>（</t>
    </r>
    <r>
      <rPr>
        <b/>
        <sz val="10"/>
        <color theme="0"/>
        <rFont val="Calibri"/>
        <family val="2"/>
      </rPr>
      <t>&gt;+-5%)</t>
    </r>
    <phoneticPr fontId="15" type="noConversion"/>
  </si>
  <si>
    <t>C</t>
    <phoneticPr fontId="15" type="noConversion"/>
  </si>
  <si>
    <t>VARIANCE 
vs. Budget%</t>
    <phoneticPr fontId="15" type="noConversion"/>
  </si>
  <si>
    <t>E vs B</t>
    <phoneticPr fontId="15" type="noConversion"/>
  </si>
  <si>
    <t>If Variance of RE Cost/LHI/ESSD/Total &gt;+- 5%</t>
    <phoneticPr fontId="15" type="noConversion"/>
  </si>
  <si>
    <t>Description for Finance MSIS vs. Budget</t>
    <phoneticPr fontId="15" type="noConversion"/>
  </si>
  <si>
    <t>If Variance of RE Cost &gt;+-5%</t>
    <phoneticPr fontId="15" type="noConversion"/>
  </si>
  <si>
    <t>Pls add Explanation here</t>
    <phoneticPr fontId="15" type="noConversion"/>
  </si>
  <si>
    <t>If Variance of LHI &gt;+-5%</t>
    <phoneticPr fontId="15" type="noConversion"/>
  </si>
  <si>
    <t>If Variance of ESSD &gt;+-5%</t>
    <phoneticPr fontId="15" type="noConversion"/>
  </si>
  <si>
    <t>If Variance of Total Cost &gt;+-5%</t>
    <phoneticPr fontId="15" type="noConversion"/>
  </si>
  <si>
    <t>VARIANCE vs Budget</t>
    <phoneticPr fontId="15" type="noConversion"/>
  </si>
  <si>
    <t>VARIANCE%</t>
    <phoneticPr fontId="15" type="noConversion"/>
  </si>
  <si>
    <t>LHI_Budget_TTL</t>
    <phoneticPr fontId="42" type="noConversion"/>
  </si>
  <si>
    <r>
      <t xml:space="preserve">  Architect/Engineering/structure fees(</t>
    </r>
    <r>
      <rPr>
        <sz val="12"/>
        <color theme="1"/>
        <rFont val="宋体"/>
        <family val="3"/>
        <charset val="134"/>
      </rPr>
      <t>建筑</t>
    </r>
    <r>
      <rPr>
        <sz val="12"/>
        <color theme="1"/>
        <rFont val="Calibri"/>
        <family val="2"/>
      </rPr>
      <t>/</t>
    </r>
    <r>
      <rPr>
        <sz val="12"/>
        <color theme="1"/>
        <rFont val="宋体"/>
        <family val="3"/>
        <charset val="134"/>
      </rPr>
      <t>机电</t>
    </r>
    <r>
      <rPr>
        <sz val="12"/>
        <color theme="1"/>
        <rFont val="Calibri"/>
        <family val="2"/>
      </rPr>
      <t>/</t>
    </r>
    <r>
      <rPr>
        <sz val="12"/>
        <color theme="1"/>
        <rFont val="宋体"/>
        <family val="3"/>
        <charset val="134"/>
      </rPr>
      <t>结构</t>
    </r>
    <r>
      <rPr>
        <sz val="12"/>
        <color theme="1"/>
        <rFont val="Calibri"/>
        <family val="2"/>
      </rPr>
      <t>-</t>
    </r>
    <r>
      <rPr>
        <sz val="12"/>
        <color theme="1"/>
        <rFont val="宋体"/>
        <family val="3"/>
        <charset val="134"/>
      </rPr>
      <t>设计费</t>
    </r>
    <r>
      <rPr>
        <sz val="12"/>
        <color theme="1"/>
        <rFont val="Calibri"/>
        <family val="2"/>
      </rPr>
      <t>)_Budget_TTL</t>
    </r>
    <phoneticPr fontId="42" type="noConversion"/>
  </si>
  <si>
    <r>
      <t xml:space="preserve">  Survey /test fees (</t>
    </r>
    <r>
      <rPr>
        <sz val="11"/>
        <rFont val="宋体"/>
        <family val="3"/>
        <charset val="134"/>
      </rPr>
      <t>测量</t>
    </r>
    <r>
      <rPr>
        <sz val="11"/>
        <rFont val="Calibri"/>
        <family val="2"/>
      </rPr>
      <t>/</t>
    </r>
    <r>
      <rPr>
        <sz val="11"/>
        <rFont val="宋体"/>
        <family val="3"/>
        <charset val="134"/>
      </rPr>
      <t>检测费</t>
    </r>
    <r>
      <rPr>
        <sz val="11"/>
        <rFont val="Calibri"/>
        <family val="2"/>
      </rPr>
      <t>)_Budget_TTL</t>
    </r>
    <phoneticPr fontId="15" type="noConversion"/>
  </si>
  <si>
    <r>
      <t xml:space="preserve">  Permits/utility fees(</t>
    </r>
    <r>
      <rPr>
        <sz val="12"/>
        <color theme="1"/>
        <rFont val="宋体"/>
        <family val="3"/>
        <charset val="134"/>
      </rPr>
      <t>许可证</t>
    </r>
    <r>
      <rPr>
        <sz val="12"/>
        <color theme="1"/>
        <rFont val="Calibri"/>
        <family val="2"/>
      </rPr>
      <t>/</t>
    </r>
    <r>
      <rPr>
        <sz val="12"/>
        <color theme="1"/>
        <rFont val="宋体"/>
        <family val="3"/>
        <charset val="134"/>
      </rPr>
      <t>公用事业费</t>
    </r>
    <r>
      <rPr>
        <sz val="12"/>
        <color theme="1"/>
        <rFont val="Calibri"/>
        <family val="2"/>
      </rPr>
      <t>)_Budget_TTL</t>
    </r>
    <phoneticPr fontId="42" type="noConversion"/>
  </si>
  <si>
    <r>
      <t xml:space="preserve">  Demolition cost(</t>
    </r>
    <r>
      <rPr>
        <sz val="12"/>
        <color theme="1"/>
        <rFont val="宋体"/>
        <family val="3"/>
        <charset val="134"/>
      </rPr>
      <t>拆除费用</t>
    </r>
    <r>
      <rPr>
        <sz val="12"/>
        <color theme="1"/>
        <rFont val="Calibri"/>
        <family val="2"/>
      </rPr>
      <t>)_Budget_TTL</t>
    </r>
    <phoneticPr fontId="42" type="noConversion"/>
  </si>
  <si>
    <r>
      <t xml:space="preserve">  Site development cost(</t>
    </r>
    <r>
      <rPr>
        <sz val="12"/>
        <color theme="1"/>
        <rFont val="宋体"/>
        <family val="3"/>
        <charset val="134"/>
      </rPr>
      <t>埸地发展费</t>
    </r>
    <r>
      <rPr>
        <sz val="12"/>
        <color theme="1"/>
        <rFont val="Calibri"/>
        <family val="2"/>
      </rPr>
      <t>)_Budget_TTL</t>
    </r>
    <phoneticPr fontId="42" type="noConversion"/>
  </si>
  <si>
    <r>
      <t xml:space="preserve">  Building construction cost(</t>
    </r>
    <r>
      <rPr>
        <sz val="12"/>
        <color theme="1"/>
        <rFont val="宋体"/>
        <family val="3"/>
        <charset val="134"/>
      </rPr>
      <t>物业施工费用</t>
    </r>
    <r>
      <rPr>
        <sz val="12"/>
        <color theme="1"/>
        <rFont val="Calibri"/>
        <family val="2"/>
      </rPr>
      <t>)_Budget_TTL</t>
    </r>
    <phoneticPr fontId="42" type="noConversion"/>
  </si>
  <si>
    <r>
      <t xml:space="preserve">  General contract work(</t>
    </r>
    <r>
      <rPr>
        <sz val="12"/>
        <color theme="1"/>
        <rFont val="宋体"/>
        <family val="3"/>
        <charset val="134"/>
      </rPr>
      <t>总承包</t>
    </r>
    <r>
      <rPr>
        <sz val="12"/>
        <color theme="1"/>
        <rFont val="Calibri"/>
        <family val="2"/>
      </rPr>
      <t>)_Budget_TTL</t>
    </r>
    <phoneticPr fontId="42" type="noConversion"/>
  </si>
  <si>
    <r>
      <t xml:space="preserve">  Interior decoration (</t>
    </r>
    <r>
      <rPr>
        <sz val="12"/>
        <color theme="1"/>
        <rFont val="宋体"/>
        <family val="3"/>
        <charset val="134"/>
      </rPr>
      <t>内部装修承包</t>
    </r>
    <r>
      <rPr>
        <sz val="12"/>
        <color theme="1"/>
        <rFont val="Calibri"/>
        <family val="2"/>
      </rPr>
      <t>)_Budget_TTL</t>
    </r>
    <phoneticPr fontId="42" type="noConversion"/>
  </si>
  <si>
    <r>
      <t xml:space="preserve">  Electrical sub-contract excluding lighting fixture(</t>
    </r>
    <r>
      <rPr>
        <sz val="12"/>
        <color theme="1"/>
        <rFont val="宋体"/>
        <family val="3"/>
        <charset val="134"/>
      </rPr>
      <t>电承包</t>
    </r>
    <r>
      <rPr>
        <sz val="12"/>
        <color theme="1"/>
        <rFont val="Calibri"/>
        <family val="2"/>
      </rPr>
      <t>-</t>
    </r>
    <r>
      <rPr>
        <sz val="12"/>
        <color theme="1"/>
        <rFont val="宋体"/>
        <family val="3"/>
        <charset val="134"/>
      </rPr>
      <t>不包括灯具</t>
    </r>
    <r>
      <rPr>
        <sz val="12"/>
        <color theme="1"/>
        <rFont val="Calibri"/>
        <family val="2"/>
      </rPr>
      <t>)_Budget_TTL</t>
    </r>
    <phoneticPr fontId="42" type="noConversion"/>
  </si>
  <si>
    <r>
      <t xml:space="preserve">  Electrical Lighting Fixture(</t>
    </r>
    <r>
      <rPr>
        <sz val="12"/>
        <color theme="1"/>
        <rFont val="宋体"/>
        <family val="3"/>
        <charset val="134"/>
      </rPr>
      <t>电承包</t>
    </r>
    <r>
      <rPr>
        <sz val="12"/>
        <color theme="1"/>
        <rFont val="Calibri"/>
        <family val="2"/>
      </rPr>
      <t>-</t>
    </r>
    <r>
      <rPr>
        <sz val="12"/>
        <color theme="1"/>
        <rFont val="宋体"/>
        <family val="3"/>
        <charset val="134"/>
      </rPr>
      <t>灯具</t>
    </r>
    <r>
      <rPr>
        <sz val="12"/>
        <color theme="1"/>
        <rFont val="Calibri"/>
        <family val="2"/>
      </rPr>
      <t>)_Budget_TTL</t>
    </r>
    <phoneticPr fontId="42" type="noConversion"/>
  </si>
  <si>
    <r>
      <t xml:space="preserve">  Plumbing &amp; sanitation sub-constract(</t>
    </r>
    <r>
      <rPr>
        <sz val="12"/>
        <color theme="1"/>
        <rFont val="宋体"/>
        <family val="3"/>
        <charset val="134"/>
      </rPr>
      <t>给排水承包</t>
    </r>
    <r>
      <rPr>
        <sz val="12"/>
        <color theme="1"/>
        <rFont val="Calibri"/>
        <family val="2"/>
      </rPr>
      <t>)_Budget_TTL</t>
    </r>
    <phoneticPr fontId="42" type="noConversion"/>
  </si>
  <si>
    <r>
      <t xml:space="preserve">  HVAC sub-contract(</t>
    </r>
    <r>
      <rPr>
        <sz val="12"/>
        <color theme="1"/>
        <rFont val="宋体"/>
        <family val="3"/>
        <charset val="134"/>
      </rPr>
      <t>空调机组安装和管道承包，不含空调机组设备费用</t>
    </r>
    <r>
      <rPr>
        <sz val="12"/>
        <color theme="1"/>
        <rFont val="Calibri"/>
        <family val="2"/>
      </rPr>
      <t>)_Budget_TTL</t>
    </r>
    <phoneticPr fontId="42" type="noConversion"/>
  </si>
  <si>
    <r>
      <t xml:space="preserve">  Fire protection service(</t>
    </r>
    <r>
      <rPr>
        <sz val="12"/>
        <color theme="1"/>
        <rFont val="宋体"/>
        <family val="3"/>
        <charset val="134"/>
      </rPr>
      <t>消防</t>
    </r>
    <r>
      <rPr>
        <sz val="12"/>
        <color theme="1"/>
        <rFont val="Calibri"/>
        <family val="2"/>
      </rPr>
      <t>)_Budget_TTL</t>
    </r>
    <phoneticPr fontId="42" type="noConversion"/>
  </si>
  <si>
    <r>
      <t xml:space="preserve">  Environment protection(</t>
    </r>
    <r>
      <rPr>
        <sz val="12"/>
        <color theme="1"/>
        <rFont val="宋体"/>
        <family val="3"/>
        <charset val="134"/>
      </rPr>
      <t>环境保护工程</t>
    </r>
    <r>
      <rPr>
        <sz val="12"/>
        <color theme="1"/>
        <rFont val="Calibri"/>
        <family val="2"/>
      </rPr>
      <t>,</t>
    </r>
    <r>
      <rPr>
        <sz val="12"/>
        <color theme="1"/>
        <rFont val="宋体"/>
        <family val="3"/>
        <charset val="134"/>
      </rPr>
      <t>含化粪池</t>
    </r>
    <r>
      <rPr>
        <sz val="12"/>
        <color theme="1"/>
        <rFont val="Calibri"/>
        <family val="2"/>
      </rPr>
      <t>/</t>
    </r>
    <r>
      <rPr>
        <sz val="12"/>
        <color theme="1"/>
        <rFont val="宋体"/>
        <family val="3"/>
        <charset val="134"/>
      </rPr>
      <t>隔油池</t>
    </r>
    <r>
      <rPr>
        <sz val="12"/>
        <color theme="1"/>
        <rFont val="Calibri"/>
        <family val="2"/>
      </rPr>
      <t>/</t>
    </r>
    <r>
      <rPr>
        <sz val="12"/>
        <color theme="1"/>
        <rFont val="宋体"/>
        <family val="3"/>
        <charset val="134"/>
      </rPr>
      <t>油烟净化器等费用</t>
    </r>
    <r>
      <rPr>
        <sz val="12"/>
        <color theme="1"/>
        <rFont val="Calibri"/>
        <family val="2"/>
      </rPr>
      <t>)_Budget_TTL</t>
    </r>
    <phoneticPr fontId="42" type="noConversion"/>
  </si>
  <si>
    <t>RE Cost_Budget_TTL</t>
    <phoneticPr fontId="42" type="noConversion"/>
  </si>
  <si>
    <t>ESSD_Budget_TTL</t>
    <phoneticPr fontId="42" type="noConversion"/>
  </si>
  <si>
    <r>
      <t xml:space="preserve">  Equipment (</t>
    </r>
    <r>
      <rPr>
        <sz val="12"/>
        <color theme="1"/>
        <rFont val="宋体"/>
        <family val="3"/>
        <charset val="134"/>
      </rPr>
      <t>设备</t>
    </r>
    <r>
      <rPr>
        <sz val="12"/>
        <color theme="1"/>
        <rFont val="Calibri"/>
        <family val="2"/>
      </rPr>
      <t>)_Budget_TTL</t>
    </r>
    <phoneticPr fontId="42" type="noConversion"/>
  </si>
  <si>
    <r>
      <t xml:space="preserve">  Seating package(</t>
    </r>
    <r>
      <rPr>
        <sz val="12"/>
        <color theme="1"/>
        <rFont val="宋体"/>
        <family val="3"/>
        <charset val="134"/>
      </rPr>
      <t>座位</t>
    </r>
    <r>
      <rPr>
        <sz val="12"/>
        <color theme="1"/>
        <rFont val="Calibri"/>
        <family val="2"/>
      </rPr>
      <t>)_Budget_TTL</t>
    </r>
    <phoneticPr fontId="42" type="noConversion"/>
  </si>
  <si>
    <r>
      <t xml:space="preserve">  Décor (</t>
    </r>
    <r>
      <rPr>
        <sz val="12"/>
        <color theme="1"/>
        <rFont val="宋体"/>
        <family val="3"/>
        <charset val="134"/>
      </rPr>
      <t>装饰品、指示牌等</t>
    </r>
    <r>
      <rPr>
        <sz val="12"/>
        <color theme="1"/>
        <rFont val="Calibri"/>
        <family val="2"/>
      </rPr>
      <t>)_Budget_TTL</t>
    </r>
    <phoneticPr fontId="42" type="noConversion"/>
  </si>
  <si>
    <t>Total Reinvestment_Budget_TTL</t>
    <phoneticPr fontId="42" type="noConversion"/>
  </si>
  <si>
    <t>Reinvestment_McCafe_RE Cost Budget</t>
    <phoneticPr fontId="42" type="noConversion"/>
  </si>
  <si>
    <t>Reinvestment_McCafe_Total Budget</t>
    <phoneticPr fontId="42" type="noConversion"/>
  </si>
  <si>
    <t>Reinvestment_McCafe_LHI Budget</t>
    <phoneticPr fontId="42" type="noConversion"/>
  </si>
  <si>
    <t>Reinvestment_McCafe_ESSD Budget</t>
    <phoneticPr fontId="42" type="noConversion"/>
  </si>
  <si>
    <t>Reinvestment_Remote Kiosk_RE Cost Budget</t>
  </si>
  <si>
    <t>Reinvestment_Remote Kiosk_LHI Budget</t>
  </si>
  <si>
    <t>Reinvestment_Remote Kiosk_ESSD Budget</t>
  </si>
  <si>
    <t>Reinvestment_Remote Kiosk_Total Budget</t>
  </si>
  <si>
    <t>Reinvestment_Attached Kiosk_RE Cost Budget</t>
  </si>
  <si>
    <t>Reinvestment_Attached Kiosk_LHI Budget</t>
  </si>
  <si>
    <t>Reinvestment_Attached Kiosk_ESSD Budget</t>
  </si>
  <si>
    <t>Reinvestment_Attached Kiosk_Total Budget</t>
  </si>
  <si>
    <t>Reinvestment_MDS_RE Cost Budget</t>
  </si>
  <si>
    <t>Reinvestment_MDS_LHI Budget</t>
  </si>
  <si>
    <t>Reinvestment_MDS_ESSD Budget</t>
  </si>
  <si>
    <t>Reinvestment_MDS_Total Budget</t>
  </si>
  <si>
    <t>Reinvestment_McCafe_RE Cost PM Actual</t>
  </si>
  <si>
    <t>Reinvestment_McCafe_LHI PM Actual</t>
  </si>
  <si>
    <t>Reinvestment_McCafe_ESSD PM Actual</t>
  </si>
  <si>
    <t>Reinvestment_McCafe_Total PM Actual</t>
  </si>
  <si>
    <t>Reinvestment_MDS_RE Cost PM Actual</t>
  </si>
  <si>
    <t>Reinvestment_MDS_LHI PM Actual</t>
  </si>
  <si>
    <t>Reinvestment_MDS_ESSD PM Actual</t>
  </si>
  <si>
    <t>Reinvestment_MDS_Total PM Actual</t>
  </si>
  <si>
    <t>Reinvestment_Remote Kiosk_RE Cost PM Actual</t>
  </si>
  <si>
    <t>Reinvestment_Remote Kiosk_LHI PM Actual</t>
  </si>
  <si>
    <t>Reinvestment_Remote Kiosk_ESSD PM Actual</t>
  </si>
  <si>
    <t>Reinvestment_Remote Kiosk_Total PM Actual</t>
  </si>
  <si>
    <t>Reinvestment_Attached Kiosk_RE Cost PM Actual</t>
  </si>
  <si>
    <t>Reinvestment_Attached Kiosk_LHI PM Actual</t>
  </si>
  <si>
    <t>Reinvestment_Attached Kiosk_ESSD PM Actual</t>
  </si>
  <si>
    <t>Reinvestment_Attached Kiosk_Total PM Actual</t>
  </si>
  <si>
    <t>LHI_FA Actual</t>
  </si>
  <si>
    <t xml:space="preserve">  Architect/Engineering/structure fees(建筑/机电/结构-设计费)_FA Actual</t>
  </si>
  <si>
    <t xml:space="preserve">  Survey /test fees (测量/检测费)_FA Actual</t>
  </si>
  <si>
    <t xml:space="preserve">  Permits/utility fees(许可证/公用事业费)_FA Actual</t>
  </si>
  <si>
    <t xml:space="preserve">  Demolition cost(拆除费用)_FA Actual</t>
  </si>
  <si>
    <t xml:space="preserve">  Site development cost(埸地发展费)_FA Actual</t>
  </si>
  <si>
    <t xml:space="preserve">  Building construction cost(物业施工费用)_FA Actual</t>
  </si>
  <si>
    <t xml:space="preserve">  General contract work(总承包)_FA Actual</t>
  </si>
  <si>
    <t xml:space="preserve">  Interior decoration (内部装修承包)_FA Actual</t>
  </si>
  <si>
    <t xml:space="preserve">  Electrical sub-contract excluding lighting fixture(电承包-不包括灯具)_FA Actual</t>
  </si>
  <si>
    <t xml:space="preserve">  Electrical Lighting Fixture(电承包-灯具)_FA Actual</t>
  </si>
  <si>
    <t xml:space="preserve">  Plumbing &amp; sanitation sub-constract(给排水承包)_FA Actual</t>
  </si>
  <si>
    <t xml:space="preserve">  HVAC sub-contract(空调机组安装和管道承包，不含空调机组设备费用)_FA Actual</t>
  </si>
  <si>
    <t xml:space="preserve">  Fire protection service(消防)_FA Actual</t>
  </si>
  <si>
    <t xml:space="preserve">  Environment protection(环境保护工程,含化粪池/隔油池/油烟净化器等费用)_FA Actual</t>
  </si>
  <si>
    <t>RE Cost_FA Actual</t>
  </si>
  <si>
    <t>ESSD_FA Actual</t>
  </si>
  <si>
    <t xml:space="preserve">  Signage (招牌)_FA Actual</t>
  </si>
  <si>
    <t xml:space="preserve">  Equipment (设备)_FA Actual</t>
  </si>
  <si>
    <t xml:space="preserve">  Seating package(座位)_FA Actual</t>
  </si>
  <si>
    <t xml:space="preserve">  Décor (装饰品、指示牌等)_FA Actual</t>
  </si>
  <si>
    <t>Total Reinvestment_FA Actual</t>
  </si>
  <si>
    <t>Varaince%&gt;+-5%, need Finance Controller Approval
Varaince%&gt;+-10% need VPGM Approval</t>
    <phoneticPr fontId="15" type="noConversion"/>
  </si>
  <si>
    <t>Explanation_FA Actual vs. Budget (RE Cost) &gt;+-5%</t>
    <phoneticPr fontId="42" type="noConversion"/>
  </si>
  <si>
    <t>Explanation_FA Actual vs. Budget (LHI) &gt;+-5%</t>
    <phoneticPr fontId="42" type="noConversion"/>
  </si>
  <si>
    <t>Explanation_FA Actual vs. Budget (ESSD) &gt;+-5%</t>
    <phoneticPr fontId="42" type="noConversion"/>
  </si>
  <si>
    <t>Explanation_FA Actual vs Budget (Total)&lt;&gt; 0</t>
    <phoneticPr fontId="42" type="noConversion"/>
  </si>
  <si>
    <r>
      <t xml:space="preserve">PM Actual vs Budget
</t>
    </r>
    <r>
      <rPr>
        <b/>
        <sz val="10"/>
        <color theme="0"/>
        <rFont val="宋体"/>
        <family val="3"/>
        <charset val="134"/>
      </rPr>
      <t>（</t>
    </r>
    <r>
      <rPr>
        <b/>
        <sz val="10"/>
        <color theme="0"/>
        <rFont val="Calibri"/>
        <family val="2"/>
      </rPr>
      <t>&gt;+-5%)</t>
    </r>
    <phoneticPr fontId="15" type="noConversion"/>
  </si>
  <si>
    <r>
      <t xml:space="preserve">PM Actual vs Budget
</t>
    </r>
    <r>
      <rPr>
        <b/>
        <sz val="10"/>
        <color indexed="9"/>
        <rFont val="宋体"/>
        <family val="3"/>
        <charset val="134"/>
      </rPr>
      <t>（</t>
    </r>
    <r>
      <rPr>
        <b/>
        <sz val="10"/>
        <color indexed="9"/>
        <rFont val="Calibri"/>
        <family val="2"/>
      </rPr>
      <t>&gt;+-5%)</t>
    </r>
    <phoneticPr fontId="15" type="noConversion"/>
  </si>
  <si>
    <t>Reinvestment_McCafe_RE Cost Norm</t>
  </si>
  <si>
    <t>Reinvestment_McCafe_LHI Norm</t>
  </si>
  <si>
    <t>Reinvestment_McCafe_ESSD Norm</t>
  </si>
  <si>
    <t>Reinvestment_McCafe_Total Norm</t>
  </si>
  <si>
    <t>Reinvestment_MDS_RE Cost Norm</t>
  </si>
  <si>
    <t>Reinvestment_MDS_LHI Norm</t>
  </si>
  <si>
    <t>Reinvestment_MDS_ESSD Norm</t>
  </si>
  <si>
    <t>Reinvestment_MDS_Total Norm</t>
  </si>
  <si>
    <t>Reinvestment_Remote Kiosk_RE Cost Norm</t>
  </si>
  <si>
    <t>Reinvestment_Remote Kiosk_LHI Norm</t>
  </si>
  <si>
    <t>Reinvestment_Remote Kiosk_ESSD Norm</t>
  </si>
  <si>
    <t>Reinvestment_Remote Kiosk_Total Norm</t>
  </si>
  <si>
    <t>Reinvestment_Attached Kiosk_RE Cost Norm</t>
  </si>
  <si>
    <t>Reinvestment_Attached Kiosk_LHI Norm</t>
  </si>
  <si>
    <t>Reinvestment_Attached Kiosk_ESSD Norm</t>
  </si>
  <si>
    <t>Reinvestment_Attached Kiosk_Total Norm</t>
  </si>
  <si>
    <t>Reimage - China Design - IS</t>
    <phoneticPr fontId="15" type="noConversion"/>
  </si>
  <si>
    <t>Total Non Sales Building Investment_PM Actual</t>
    <phoneticPr fontId="15" type="noConversion"/>
  </si>
  <si>
    <t>Total Sales Building Investment_PM Actual</t>
    <phoneticPr fontId="15" type="noConversion"/>
  </si>
  <si>
    <t>Accounting Actual</t>
    <phoneticPr fontId="15" type="noConversion"/>
  </si>
  <si>
    <t>Total Sales Building Investment_Accounting Actual</t>
    <phoneticPr fontId="15" type="noConversion"/>
  </si>
  <si>
    <t>Total Non Sales Building Investment_Accounting Actual</t>
    <phoneticPr fontId="15" type="noConversion"/>
  </si>
  <si>
    <t>Budget</t>
    <phoneticPr fontId="15" type="noConversion"/>
  </si>
  <si>
    <t>Décor- Wall Picture 画框,挂画</t>
  </si>
  <si>
    <t>Decor- POP Box POP盒（玩具展示柜）</t>
  </si>
  <si>
    <t>Décor Package 主题装饰（家具供应商提供的屏风、吊灯等装饰品）</t>
  </si>
  <si>
    <t>Decor- Others 其他装饰（沟通栏、布告栏等）</t>
  </si>
  <si>
    <t xml:space="preserve">Décor - Installation 装饰品- 安装 </t>
  </si>
  <si>
    <t>Freight,deliveries,customs,storage etc. 运输,传送,报关,贮藏室</t>
  </si>
  <si>
    <t>Seating package 座位 - 室内桌椅，室内垃圾桶等</t>
  </si>
  <si>
    <t>Seating- others 其他座位 - 室外桌椅，室外垃圾桶等</t>
  </si>
  <si>
    <t>Seating installtion 座位安装</t>
  </si>
  <si>
    <t>Construction materials/equipment by McD 麦当劳指定施工材料和设备</t>
  </si>
  <si>
    <t>Hot Water Heater 热水器</t>
  </si>
  <si>
    <t>Grease Trap/Sink 油水分离器</t>
  </si>
  <si>
    <t>Booster Pump 饮料系统增压泵</t>
  </si>
  <si>
    <t>Kitchen Exhaust Fan 厨房抽油烟机</t>
  </si>
  <si>
    <t>Other Hardwares 其他五金件</t>
  </si>
  <si>
    <t>Kawneer Door 铝门</t>
  </si>
  <si>
    <t>Others 其他设备</t>
  </si>
  <si>
    <t>Playland/Playcorner 儿童乐园/儿童角设备</t>
  </si>
  <si>
    <t>Fabricated Equipment 不锈钢设备制作</t>
  </si>
  <si>
    <t>Customer service Counter Area 收银柜台</t>
  </si>
  <si>
    <t>Central Island Area 中央岛</t>
  </si>
  <si>
    <t>Grill Station Area 煎区</t>
  </si>
  <si>
    <t>French Fry Area 薯条位</t>
  </si>
  <si>
    <t>Filet Station Area 鱼位</t>
  </si>
  <si>
    <t>Scullery Area 洗涤区</t>
  </si>
  <si>
    <t>Preparation Area 调理区</t>
  </si>
  <si>
    <t>Chicken Prod. Prep Area 鸡位</t>
  </si>
  <si>
    <t>Cabinet/shelves 柜子/层架</t>
  </si>
  <si>
    <t>POS system 收银系统</t>
  </si>
  <si>
    <t>POS &amp; Printer 收银机及打印机</t>
  </si>
  <si>
    <r>
      <t xml:space="preserve">POS Installation </t>
    </r>
    <r>
      <rPr>
        <sz val="11"/>
        <rFont val="宋体"/>
        <family val="3"/>
        <charset val="134"/>
      </rPr>
      <t>收银机安装</t>
    </r>
    <phoneticPr fontId="15" type="noConversion"/>
  </si>
  <si>
    <t>POS KVS/Bump Bar 产品叫制显示系统</t>
  </si>
  <si>
    <t>POS HOT 手持式定单设备</t>
  </si>
  <si>
    <t>Computer/UPS/Timeclock/Softwares 电脑设备/卡钟/软件等</t>
  </si>
  <si>
    <t>DT COD 得来速车道点餐系统</t>
  </si>
  <si>
    <t>Kitchen Equipment 厨房设备</t>
  </si>
  <si>
    <t>Menu Board 柜台菜单牌</t>
  </si>
  <si>
    <t>Hot Chocolate 热巧克力机</t>
  </si>
  <si>
    <t>Hot Water Brewer 热水机</t>
  </si>
  <si>
    <t>Coffee Brewer/Refill 咖啡机/续杯壶</t>
  </si>
  <si>
    <t>Ice Machine 制冰机</t>
  </si>
  <si>
    <t>Cold Drinks 冷饮机</t>
  </si>
  <si>
    <t>OJ Dispenser 橙汁机</t>
  </si>
  <si>
    <t>Shake/Sundae 奶昔新地机</t>
  </si>
  <si>
    <t>Grill 煎炉</t>
  </si>
  <si>
    <t>Fryer 炸炉</t>
  </si>
  <si>
    <t>Egg Cooker 蒸蛋机</t>
  </si>
  <si>
    <t>Buns Streamer 蒸包机</t>
  </si>
  <si>
    <t>Toaster 烘包机</t>
  </si>
  <si>
    <t>Cooler/Freezer 冷藏冷冻库</t>
  </si>
  <si>
    <t>Pie Display/UHC /Marinator 保温设备</t>
  </si>
  <si>
    <t>Other Cooking Equipment for McWing/Chicken etc.其他烹煮设备</t>
  </si>
  <si>
    <t>Refrigeration Systems 冰箱等</t>
  </si>
  <si>
    <t>Water Pre-Filter 预滤水机</t>
  </si>
  <si>
    <t>Buyout Parts/Accessories 厨房设备零件</t>
  </si>
  <si>
    <t>Kitchen equipment Installation 厨房设备安装</t>
  </si>
  <si>
    <t>McFlurry 麦旋风机</t>
  </si>
  <si>
    <t>Blender 麦咖啡搅拌器</t>
  </si>
  <si>
    <t>Other Equipment 其他设备</t>
  </si>
  <si>
    <t>Safe 保险箱</t>
  </si>
  <si>
    <t>Sound System, TV, Telephone 音响，电视机，电话等</t>
  </si>
  <si>
    <t>Security monitoring System 安保监控系统</t>
  </si>
  <si>
    <t>Washing Machine 洗衣机</t>
  </si>
  <si>
    <t>MDS Recharger 麦乐送充电器</t>
  </si>
  <si>
    <t>Dish washer 麦咖啡洗碗机</t>
  </si>
  <si>
    <t>Others kitchen tools 其他厨房工具</t>
  </si>
  <si>
    <t>Wireless speaker 无线对讲系统</t>
  </si>
  <si>
    <r>
      <t xml:space="preserve">Transportor </t>
    </r>
    <r>
      <rPr>
        <sz val="11"/>
        <rFont val="宋体"/>
        <family val="3"/>
        <charset val="134"/>
      </rPr>
      <t>分离式厨房传送带</t>
    </r>
    <phoneticPr fontId="15" type="noConversion"/>
  </si>
  <si>
    <t>Elevator 升降梯</t>
  </si>
  <si>
    <t>Microwave Oven 微波炉</t>
  </si>
  <si>
    <t>8352-8355</t>
  </si>
  <si>
    <t>Signage 招牌：外立面店招，侧招，方向指示牌，标牌等</t>
  </si>
  <si>
    <t>Signage-others 其他：DT场地及车道招牌，特殊招牌等</t>
  </si>
  <si>
    <t>Signage installtion 招牌安装，含杆标基础，立杆等</t>
  </si>
  <si>
    <t>Freight ,delivery customs, storage etc 运输，传送，报关，贮藏等</t>
  </si>
  <si>
    <t>General contract work 总承包</t>
  </si>
  <si>
    <t>Interior decoration 内部装修承包</t>
  </si>
  <si>
    <t>Kitchen Decoration 厨房区装修，含经理室</t>
  </si>
  <si>
    <t>Floor finishes (for Customers' area only) 地面-就餐区</t>
  </si>
  <si>
    <t>Wall finishes (for Customers' area only) 墙面-就餐区</t>
  </si>
  <si>
    <t>Ceiling finishes (for Customers' area only) 天花-就餐区</t>
  </si>
  <si>
    <t>Façade / Storefront 外立面</t>
  </si>
  <si>
    <t>Counter 柜台</t>
  </si>
  <si>
    <t>Toilet Decoration 厕所装修-不含洁具</t>
  </si>
  <si>
    <t>Stairs Decoration 楼梯装修-不含结构</t>
  </si>
  <si>
    <t>Crew Room Decoration 员工室装修</t>
  </si>
  <si>
    <t>Doors and others 门和门套等零星装饰</t>
  </si>
  <si>
    <t>Interior decoration-Wall 装修材料-墙体</t>
  </si>
  <si>
    <t>Interior decoration-Wall Graphic 装修材料-墙画</t>
  </si>
  <si>
    <t>Interior decoration-sanitary wares 装修材料-卫生间洁具</t>
  </si>
  <si>
    <t>Electrical sub-contract 电承包-不包括灯具</t>
  </si>
  <si>
    <t>Electrical Light Fixture 电承包-灯具</t>
  </si>
  <si>
    <t>Dining light fixture only 灯具-顾客就餐区-不包括装饰吊灯具</t>
  </si>
  <si>
    <t>Other light fixture only 其他灯具-包括厨房区及建筑照明</t>
  </si>
  <si>
    <t>Plumbing &amp; sanitation sub-constract 给排水承包</t>
  </si>
  <si>
    <t>HVAC sub-contract 空调机组安装和管道承包，不含空调设备费用</t>
  </si>
  <si>
    <t>Fire protection service 消防工程</t>
  </si>
  <si>
    <t>Fire service Design and engineering 消防设计</t>
  </si>
  <si>
    <t>Sprinkler/hydrant system 喷淋/消防栓系统</t>
  </si>
  <si>
    <t>Smoke/heat detector system 烟感/温感系统，强排烟系统</t>
  </si>
  <si>
    <t>Manual Fire Extinguisher 手动灭火设备</t>
  </si>
  <si>
    <t>Environment protection 环保工程：包括化粪池、隔油池、油烟净化器等</t>
  </si>
  <si>
    <t>Quantity survey fee 工程量测算</t>
  </si>
  <si>
    <t>Building construction cost 物业施工费用</t>
  </si>
  <si>
    <r>
      <t xml:space="preserve">Others (Decor, fixture,sundry items) </t>
    </r>
    <r>
      <rPr>
        <b/>
        <sz val="11"/>
        <rFont val="宋体"/>
        <family val="3"/>
        <charset val="134"/>
      </rPr>
      <t>其他</t>
    </r>
    <r>
      <rPr>
        <b/>
        <sz val="11"/>
        <rFont val="Calibri"/>
        <family val="2"/>
      </rPr>
      <t>(</t>
    </r>
    <r>
      <rPr>
        <b/>
        <sz val="11"/>
        <rFont val="宋体"/>
        <family val="3"/>
        <charset val="134"/>
      </rPr>
      <t>装饰品、指示牌等</t>
    </r>
    <r>
      <rPr>
        <b/>
        <sz val="11"/>
        <rFont val="Calibri"/>
        <family val="2"/>
      </rPr>
      <t>)</t>
    </r>
    <phoneticPr fontId="15" type="noConversion"/>
  </si>
  <si>
    <r>
      <t xml:space="preserve">Seating package </t>
    </r>
    <r>
      <rPr>
        <b/>
        <sz val="11"/>
        <rFont val="宋体"/>
        <family val="3"/>
        <charset val="134"/>
      </rPr>
      <t>座位</t>
    </r>
    <phoneticPr fontId="15" type="noConversion"/>
  </si>
  <si>
    <r>
      <t xml:space="preserve">Equipment  </t>
    </r>
    <r>
      <rPr>
        <b/>
        <sz val="11"/>
        <rFont val="宋体"/>
        <family val="3"/>
        <charset val="134"/>
      </rPr>
      <t>设备</t>
    </r>
    <phoneticPr fontId="15" type="noConversion"/>
  </si>
  <si>
    <r>
      <t xml:space="preserve">Signage  </t>
    </r>
    <r>
      <rPr>
        <b/>
        <sz val="11"/>
        <rFont val="宋体"/>
        <family val="3"/>
        <charset val="134"/>
      </rPr>
      <t>招牌</t>
    </r>
    <phoneticPr fontId="15" type="noConversion"/>
  </si>
  <si>
    <r>
      <t>KITCHEN EQUIPMENT,SIGNAGE SEATING,DECOR(E.S.S.D.)</t>
    </r>
    <r>
      <rPr>
        <b/>
        <sz val="11"/>
        <color theme="0"/>
        <rFont val="宋体"/>
        <family val="3"/>
        <charset val="134"/>
      </rPr>
      <t>厨房设备</t>
    </r>
    <r>
      <rPr>
        <b/>
        <sz val="11"/>
        <color theme="0"/>
        <rFont val="Calibri"/>
        <family val="2"/>
      </rPr>
      <t>,</t>
    </r>
    <r>
      <rPr>
        <b/>
        <sz val="11"/>
        <color theme="0"/>
        <rFont val="宋体"/>
        <family val="3"/>
        <charset val="134"/>
      </rPr>
      <t>招牌</t>
    </r>
    <r>
      <rPr>
        <b/>
        <sz val="11"/>
        <color theme="0"/>
        <rFont val="Calibri"/>
        <family val="2"/>
      </rPr>
      <t>,</t>
    </r>
    <r>
      <rPr>
        <b/>
        <sz val="11"/>
        <color theme="0"/>
        <rFont val="宋体"/>
        <family val="3"/>
        <charset val="134"/>
      </rPr>
      <t>座位</t>
    </r>
    <r>
      <rPr>
        <b/>
        <sz val="11"/>
        <color theme="0"/>
        <rFont val="Calibri"/>
        <family val="2"/>
      </rPr>
      <t>,</t>
    </r>
    <r>
      <rPr>
        <b/>
        <sz val="11"/>
        <color theme="0"/>
        <rFont val="宋体"/>
        <family val="3"/>
        <charset val="134"/>
      </rPr>
      <t>装饰</t>
    </r>
    <phoneticPr fontId="15" type="noConversion"/>
  </si>
  <si>
    <r>
      <t xml:space="preserve">Site development cost </t>
    </r>
    <r>
      <rPr>
        <b/>
        <sz val="11"/>
        <rFont val="宋体"/>
        <family val="3"/>
        <charset val="134"/>
      </rPr>
      <t>埸地发展费</t>
    </r>
    <phoneticPr fontId="15" type="noConversion"/>
  </si>
  <si>
    <r>
      <t xml:space="preserve">Demolition cost </t>
    </r>
    <r>
      <rPr>
        <b/>
        <sz val="11"/>
        <rFont val="宋体"/>
        <family val="3"/>
        <charset val="134"/>
      </rPr>
      <t>拆除费用</t>
    </r>
    <phoneticPr fontId="15" type="noConversion"/>
  </si>
  <si>
    <r>
      <t xml:space="preserve">Permits/utility fees </t>
    </r>
    <r>
      <rPr>
        <b/>
        <sz val="11"/>
        <rFont val="宋体"/>
        <family val="3"/>
        <charset val="134"/>
      </rPr>
      <t>许可证</t>
    </r>
    <r>
      <rPr>
        <b/>
        <sz val="11"/>
        <rFont val="Calibri"/>
        <family val="2"/>
      </rPr>
      <t>/</t>
    </r>
    <r>
      <rPr>
        <b/>
        <sz val="11"/>
        <rFont val="宋体"/>
        <family val="3"/>
        <charset val="134"/>
      </rPr>
      <t>公用事业费</t>
    </r>
    <phoneticPr fontId="15" type="noConversion"/>
  </si>
  <si>
    <r>
      <t xml:space="preserve">Survey /test fees  </t>
    </r>
    <r>
      <rPr>
        <b/>
        <sz val="11"/>
        <rFont val="宋体"/>
        <family val="3"/>
        <charset val="134"/>
      </rPr>
      <t>测量</t>
    </r>
    <r>
      <rPr>
        <b/>
        <sz val="11"/>
        <rFont val="Calibri"/>
        <family val="2"/>
      </rPr>
      <t>/</t>
    </r>
    <r>
      <rPr>
        <b/>
        <sz val="11"/>
        <rFont val="宋体"/>
        <family val="3"/>
        <charset val="134"/>
      </rPr>
      <t>检测费</t>
    </r>
    <phoneticPr fontId="15" type="noConversion"/>
  </si>
  <si>
    <r>
      <t xml:space="preserve">Architect/Engineering/structure fees </t>
    </r>
    <r>
      <rPr>
        <b/>
        <sz val="11"/>
        <rFont val="宋体"/>
        <family val="3"/>
        <charset val="134"/>
      </rPr>
      <t>建筑</t>
    </r>
    <r>
      <rPr>
        <b/>
        <sz val="11"/>
        <rFont val="Calibri"/>
        <family val="2"/>
      </rPr>
      <t>/</t>
    </r>
    <r>
      <rPr>
        <b/>
        <sz val="11"/>
        <rFont val="宋体"/>
        <family val="3"/>
        <charset val="134"/>
      </rPr>
      <t>机电</t>
    </r>
    <r>
      <rPr>
        <b/>
        <sz val="11"/>
        <rFont val="Calibri"/>
        <family val="2"/>
      </rPr>
      <t>/</t>
    </r>
    <r>
      <rPr>
        <b/>
        <sz val="11"/>
        <rFont val="宋体"/>
        <family val="3"/>
        <charset val="134"/>
      </rPr>
      <t>结构</t>
    </r>
    <r>
      <rPr>
        <b/>
        <sz val="11"/>
        <rFont val="Calibri"/>
        <family val="2"/>
      </rPr>
      <t>-</t>
    </r>
    <r>
      <rPr>
        <b/>
        <sz val="11"/>
        <rFont val="宋体"/>
        <family val="3"/>
        <charset val="134"/>
      </rPr>
      <t>设计费</t>
    </r>
    <phoneticPr fontId="15" type="noConversion"/>
  </si>
  <si>
    <r>
      <t xml:space="preserve">LEASEHOLD IMPROVEMENT COST (L.H.I.)   </t>
    </r>
    <r>
      <rPr>
        <b/>
        <sz val="11"/>
        <color theme="0"/>
        <rFont val="宋体"/>
        <family val="3"/>
        <charset val="134"/>
      </rPr>
      <t>承租物业改造费用</t>
    </r>
    <phoneticPr fontId="15" type="noConversion"/>
  </si>
  <si>
    <r>
      <t xml:space="preserve">LHI - REAL ESTATE COSTS </t>
    </r>
    <r>
      <rPr>
        <b/>
        <sz val="11"/>
        <color theme="0"/>
        <rFont val="宋体"/>
        <family val="3"/>
        <charset val="134"/>
      </rPr>
      <t>承租物业改造费用</t>
    </r>
    <r>
      <rPr>
        <b/>
        <sz val="11"/>
        <color theme="0"/>
        <rFont val="Calibri"/>
        <family val="2"/>
      </rPr>
      <t>-</t>
    </r>
    <r>
      <rPr>
        <b/>
        <sz val="11"/>
        <color theme="0"/>
        <rFont val="宋体"/>
        <family val="3"/>
        <charset val="134"/>
      </rPr>
      <t>地产费用</t>
    </r>
    <phoneticPr fontId="15" type="noConversion"/>
  </si>
  <si>
    <t>Site preparation 埸地准备</t>
  </si>
  <si>
    <t>External building works i.e.sidewalk 物业外工程，如户外地砖，人行道等</t>
  </si>
  <si>
    <t>Curb、Driveway、Path、Parking 道路、停车场的地面和路沿石、垃圾站</t>
  </si>
  <si>
    <t>Lot Lighting 场地照明</t>
  </si>
  <si>
    <t>Drainage System 场地给排水系统</t>
  </si>
  <si>
    <t>Landscape 绿化</t>
  </si>
  <si>
    <t>Staircase Construction / Rebuild 楼梯结构新建/改造</t>
  </si>
  <si>
    <t>Structure demolition 埸地清拆</t>
  </si>
  <si>
    <t>Hoarding 围墙板</t>
  </si>
  <si>
    <t>Temporary security 临时安全设置</t>
  </si>
  <si>
    <t>Electrical services 用电费用</t>
  </si>
  <si>
    <t>Payment to landlord for electrical supply 付给业主的供电工程费</t>
  </si>
  <si>
    <t>Construction cost of sub-station/transforming room 配电房工程费</t>
  </si>
  <si>
    <t>Fee to increase capacity 电增容费</t>
  </si>
  <si>
    <t>Construction cost to bright electricity to store 红线电缆接线费</t>
  </si>
  <si>
    <t>Sewer and water conneciton fees 给水,排水 接驳费</t>
  </si>
  <si>
    <t>Gas services 煤气装置</t>
  </si>
  <si>
    <t>Public heating service 公共暖气装置</t>
  </si>
  <si>
    <t>Telephone services 电话系统</t>
  </si>
  <si>
    <t>Other permits application fee 其他许可证申请费,含招标费/环评费等</t>
  </si>
  <si>
    <r>
      <t xml:space="preserve">As-builds survey of existing building </t>
    </r>
    <r>
      <rPr>
        <sz val="11"/>
        <rFont val="宋体"/>
        <family val="3"/>
        <charset val="134"/>
      </rPr>
      <t>埸地勘察费</t>
    </r>
    <phoneticPr fontId="15" type="noConversion"/>
  </si>
  <si>
    <r>
      <t xml:space="preserve">Required test( i.e .water quality) </t>
    </r>
    <r>
      <rPr>
        <sz val="11"/>
        <rFont val="宋体"/>
        <family val="3"/>
        <charset val="134"/>
      </rPr>
      <t>检测费用</t>
    </r>
    <r>
      <rPr>
        <sz val="11"/>
        <rFont val="Calibri"/>
        <family val="2"/>
      </rPr>
      <t>(</t>
    </r>
    <r>
      <rPr>
        <sz val="11"/>
        <rFont val="宋体"/>
        <family val="3"/>
        <charset val="134"/>
      </rPr>
      <t>地质</t>
    </r>
    <r>
      <rPr>
        <sz val="11"/>
        <rFont val="Calibri"/>
        <family val="2"/>
      </rPr>
      <t>,</t>
    </r>
    <r>
      <rPr>
        <sz val="11"/>
        <rFont val="宋体"/>
        <family val="3"/>
        <charset val="134"/>
      </rPr>
      <t>水质等</t>
    </r>
    <r>
      <rPr>
        <sz val="11"/>
        <rFont val="Calibri"/>
        <family val="2"/>
      </rPr>
      <t>)</t>
    </r>
    <phoneticPr fontId="15" type="noConversion"/>
  </si>
  <si>
    <t>Consultation design of Architect/M &amp; E Engineering 建筑/机电设计费</t>
  </si>
  <si>
    <t>Local Design 本地设计费</t>
  </si>
  <si>
    <t>APMEA CHARGEBACK 亚太设计费</t>
  </si>
  <si>
    <t>Consultation design of structure reinforcement 结构加固设计费</t>
  </si>
  <si>
    <r>
      <t xml:space="preserve">Submission Fees  </t>
    </r>
    <r>
      <rPr>
        <sz val="11"/>
        <rFont val="宋体"/>
        <family val="3"/>
        <charset val="134"/>
      </rPr>
      <t>图纸审批费</t>
    </r>
    <phoneticPr fontId="15" type="noConversion"/>
  </si>
  <si>
    <t>Building 房产建筑</t>
  </si>
  <si>
    <t>Lease Right 房产使用权</t>
  </si>
  <si>
    <t>Key Money 启动费</t>
  </si>
  <si>
    <t>Landlord Compensation 业主补偿金</t>
  </si>
  <si>
    <t>PO Rent 开业前租金</t>
  </si>
  <si>
    <t>Other R/E Costs 其他地产费用</t>
  </si>
  <si>
    <r>
      <rPr>
        <sz val="11"/>
        <rFont val="宋体"/>
        <family val="3"/>
        <charset val="134"/>
      </rPr>
      <t>基础</t>
    </r>
    <r>
      <rPr>
        <sz val="11"/>
        <rFont val="Calibri"/>
        <family val="2"/>
      </rPr>
      <t xml:space="preserve"> (</t>
    </r>
    <r>
      <rPr>
        <sz val="11"/>
        <rFont val="宋体"/>
        <family val="3"/>
        <charset val="134"/>
      </rPr>
      <t>仅适用于</t>
    </r>
    <r>
      <rPr>
        <sz val="11"/>
        <rFont val="Calibri"/>
        <family val="2"/>
      </rPr>
      <t>DT)</t>
    </r>
    <phoneticPr fontId="15" type="noConversion"/>
  </si>
  <si>
    <r>
      <t xml:space="preserve">Land </t>
    </r>
    <r>
      <rPr>
        <sz val="11"/>
        <rFont val="宋体"/>
        <family val="3"/>
        <charset val="134"/>
      </rPr>
      <t>土地</t>
    </r>
    <phoneticPr fontId="15" type="noConversion"/>
  </si>
  <si>
    <t>Location Fee</t>
    <phoneticPr fontId="15" type="noConversion"/>
  </si>
  <si>
    <r>
      <t xml:space="preserve">Capitalized Internal Cost (G&amp;A) </t>
    </r>
    <r>
      <rPr>
        <sz val="11"/>
        <color theme="1"/>
        <rFont val="宋体"/>
        <family val="3"/>
        <charset val="134"/>
      </rPr>
      <t>资本化管理费用</t>
    </r>
    <phoneticPr fontId="15" type="noConversion"/>
  </si>
  <si>
    <r>
      <t xml:space="preserve">Capitalized Interest Cost </t>
    </r>
    <r>
      <rPr>
        <sz val="11"/>
        <rFont val="宋体"/>
        <family val="3"/>
        <charset val="134"/>
      </rPr>
      <t>利息资本化</t>
    </r>
    <r>
      <rPr>
        <sz val="11"/>
        <rFont val="Calibri"/>
        <family val="2"/>
      </rPr>
      <t>-</t>
    </r>
    <r>
      <rPr>
        <sz val="11"/>
        <rFont val="宋体"/>
        <family val="3"/>
        <charset val="134"/>
      </rPr>
      <t>餐厅开业前租金</t>
    </r>
    <phoneticPr fontId="15" type="noConversion"/>
  </si>
  <si>
    <r>
      <t xml:space="preserve">Electrical Distribution Panel </t>
    </r>
    <r>
      <rPr>
        <sz val="11"/>
        <rFont val="宋体"/>
        <family val="3"/>
        <charset val="134"/>
      </rPr>
      <t>配电柜</t>
    </r>
    <phoneticPr fontId="15" type="noConversion"/>
  </si>
  <si>
    <r>
      <t xml:space="preserve">Air Conditioner </t>
    </r>
    <r>
      <rPr>
        <sz val="11"/>
        <rFont val="宋体"/>
        <family val="3"/>
        <charset val="134"/>
      </rPr>
      <t>空调设备和控制系统</t>
    </r>
    <phoneticPr fontId="15" type="noConversion"/>
  </si>
  <si>
    <r>
      <t xml:space="preserve">Design Fee  </t>
    </r>
    <r>
      <rPr>
        <sz val="11"/>
        <rFont val="宋体"/>
        <family val="3"/>
        <charset val="134"/>
      </rPr>
      <t>设计费</t>
    </r>
    <phoneticPr fontId="15" type="noConversion"/>
  </si>
  <si>
    <r>
      <t xml:space="preserve">Survey /test fees / permits fees  </t>
    </r>
    <r>
      <rPr>
        <sz val="11"/>
        <rFont val="宋体"/>
        <family val="3"/>
        <charset val="134"/>
      </rPr>
      <t>公共费用</t>
    </r>
    <phoneticPr fontId="15" type="noConversion"/>
  </si>
  <si>
    <r>
      <t xml:space="preserve">Demolition cost  </t>
    </r>
    <r>
      <rPr>
        <sz val="11"/>
        <rFont val="宋体"/>
        <family val="3"/>
        <charset val="134"/>
      </rPr>
      <t>拆除费用</t>
    </r>
    <phoneticPr fontId="15" type="noConversion"/>
  </si>
  <si>
    <r>
      <t xml:space="preserve">Site development cost  </t>
    </r>
    <r>
      <rPr>
        <sz val="11"/>
        <rFont val="宋体"/>
        <family val="3"/>
        <charset val="134"/>
      </rPr>
      <t>埸地发展费</t>
    </r>
    <phoneticPr fontId="15" type="noConversion"/>
  </si>
  <si>
    <r>
      <t xml:space="preserve">Building construction cost for dining  </t>
    </r>
    <r>
      <rPr>
        <sz val="11"/>
        <rFont val="宋体"/>
        <family val="3"/>
        <charset val="134"/>
      </rPr>
      <t>就餐区装修</t>
    </r>
    <phoneticPr fontId="15" type="noConversion"/>
  </si>
  <si>
    <r>
      <t xml:space="preserve">Electrical system  </t>
    </r>
    <r>
      <rPr>
        <sz val="11"/>
        <rFont val="宋体"/>
        <family val="3"/>
        <charset val="134"/>
      </rPr>
      <t>电气系统含灯具</t>
    </r>
    <phoneticPr fontId="15" type="noConversion"/>
  </si>
  <si>
    <r>
      <t xml:space="preserve">HVAC sub-contract  </t>
    </r>
    <r>
      <rPr>
        <sz val="11"/>
        <rFont val="宋体"/>
        <family val="3"/>
        <charset val="134"/>
      </rPr>
      <t>空调安装和管道承包，不含设备</t>
    </r>
    <phoneticPr fontId="15" type="noConversion"/>
  </si>
  <si>
    <r>
      <t xml:space="preserve">Signage  </t>
    </r>
    <r>
      <rPr>
        <sz val="11"/>
        <rFont val="宋体"/>
        <family val="3"/>
        <charset val="134"/>
      </rPr>
      <t>招牌</t>
    </r>
    <phoneticPr fontId="15" type="noConversion"/>
  </si>
  <si>
    <t>Total Sales Building Investment</t>
    <phoneticPr fontId="15" type="noConversion"/>
  </si>
  <si>
    <t>Total Non Sales Building Investment</t>
    <phoneticPr fontId="15" type="noConversion"/>
  </si>
  <si>
    <r>
      <t xml:space="preserve">Building construction cost for kitchen  </t>
    </r>
    <r>
      <rPr>
        <sz val="11"/>
        <rFont val="宋体"/>
        <family val="3"/>
        <charset val="134"/>
      </rPr>
      <t>厨房区装修</t>
    </r>
    <phoneticPr fontId="15" type="noConversion"/>
  </si>
  <si>
    <r>
      <t xml:space="preserve">Equipment </t>
    </r>
    <r>
      <rPr>
        <sz val="11"/>
        <rFont val="宋体"/>
        <family val="2"/>
      </rPr>
      <t>设备</t>
    </r>
    <phoneticPr fontId="15" type="noConversion"/>
  </si>
  <si>
    <r>
      <t xml:space="preserve">Air Conditioner </t>
    </r>
    <r>
      <rPr>
        <sz val="11"/>
        <rFont val="宋体"/>
        <family val="3"/>
        <charset val="134"/>
      </rPr>
      <t>空调设备和控制系统</t>
    </r>
    <phoneticPr fontId="15" type="noConversion"/>
  </si>
  <si>
    <r>
      <t xml:space="preserve">Electrical Distribution Panel </t>
    </r>
    <r>
      <rPr>
        <sz val="11"/>
        <rFont val="宋体"/>
        <family val="3"/>
        <charset val="134"/>
      </rPr>
      <t>配电柜</t>
    </r>
    <phoneticPr fontId="15" type="noConversion"/>
  </si>
  <si>
    <r>
      <t xml:space="preserve">Seating &amp; Décor  </t>
    </r>
    <r>
      <rPr>
        <sz val="11"/>
        <rFont val="宋体"/>
        <family val="3"/>
        <charset val="134"/>
      </rPr>
      <t>桌椅和装饰品</t>
    </r>
    <phoneticPr fontId="15" type="noConversion"/>
  </si>
  <si>
    <r>
      <t xml:space="preserve">Playplace  </t>
    </r>
    <r>
      <rPr>
        <sz val="11"/>
        <rFont val="宋体"/>
        <family val="3"/>
        <charset val="134"/>
      </rPr>
      <t>儿童乐园</t>
    </r>
    <phoneticPr fontId="15" type="noConversion"/>
  </si>
  <si>
    <r>
      <t xml:space="preserve">Transporter  </t>
    </r>
    <r>
      <rPr>
        <sz val="11"/>
        <rFont val="宋体"/>
        <family val="3"/>
        <charset val="134"/>
      </rPr>
      <t>传送带</t>
    </r>
    <phoneticPr fontId="15" type="noConversion"/>
  </si>
  <si>
    <r>
      <t xml:space="preserve">Remote Kiosk </t>
    </r>
    <r>
      <rPr>
        <sz val="11"/>
        <rFont val="宋体"/>
        <family val="2"/>
      </rPr>
      <t>店外甜品站</t>
    </r>
    <phoneticPr fontId="15" type="noConversion"/>
  </si>
  <si>
    <r>
      <t xml:space="preserve">Attached Kiosk </t>
    </r>
    <r>
      <rPr>
        <sz val="11"/>
        <rFont val="宋体"/>
        <family val="3"/>
        <charset val="134"/>
      </rPr>
      <t>店内甜品站</t>
    </r>
    <phoneticPr fontId="15" type="noConversion"/>
  </si>
  <si>
    <r>
      <t xml:space="preserve">McCafe </t>
    </r>
    <r>
      <rPr>
        <sz val="11"/>
        <rFont val="宋体"/>
        <family val="2"/>
      </rPr>
      <t>麦咖啡</t>
    </r>
    <phoneticPr fontId="15" type="noConversion"/>
  </si>
  <si>
    <r>
      <t xml:space="preserve">MDS  </t>
    </r>
    <r>
      <rPr>
        <sz val="11"/>
        <rFont val="宋体"/>
        <family val="2"/>
      </rPr>
      <t>麦乐送</t>
    </r>
    <phoneticPr fontId="15" type="noConversion"/>
  </si>
  <si>
    <r>
      <t xml:space="preserve">Plumbing &amp; sanitation sub-constract </t>
    </r>
    <r>
      <rPr>
        <sz val="11"/>
        <rFont val="宋体"/>
        <family val="3"/>
        <charset val="134"/>
      </rPr>
      <t>给排水承包</t>
    </r>
    <phoneticPr fontId="15" type="noConversion"/>
  </si>
  <si>
    <r>
      <t xml:space="preserve">Structure reinforcement </t>
    </r>
    <r>
      <rPr>
        <sz val="11"/>
        <rFont val="宋体"/>
        <family val="3"/>
        <charset val="134"/>
      </rPr>
      <t>结构加固</t>
    </r>
    <phoneticPr fontId="15" type="noConversion"/>
  </si>
  <si>
    <r>
      <t xml:space="preserve">Structure reinforcement </t>
    </r>
    <r>
      <rPr>
        <sz val="11"/>
        <rFont val="宋体"/>
        <family val="3"/>
        <charset val="134"/>
      </rPr>
      <t>结构加固</t>
    </r>
    <phoneticPr fontId="15" type="noConversion"/>
  </si>
  <si>
    <r>
      <t xml:space="preserve">Others  </t>
    </r>
    <r>
      <rPr>
        <sz val="11"/>
        <rFont val="宋体"/>
        <family val="2"/>
      </rPr>
      <t>其他</t>
    </r>
    <phoneticPr fontId="15" type="noConversion"/>
  </si>
  <si>
    <r>
      <t>DT Building  DT</t>
    </r>
    <r>
      <rPr>
        <sz val="11"/>
        <rFont val="宋体"/>
        <family val="3"/>
        <charset val="134"/>
      </rPr>
      <t>建筑及外立面</t>
    </r>
    <phoneticPr fontId="15" type="noConversion"/>
  </si>
  <si>
    <r>
      <t>DT Building (DT</t>
    </r>
    <r>
      <rPr>
        <sz val="12"/>
        <color theme="1"/>
        <rFont val="宋体"/>
        <family val="3"/>
        <charset val="134"/>
      </rPr>
      <t>建筑及外立面</t>
    </r>
    <r>
      <rPr>
        <sz val="12"/>
        <color theme="1"/>
        <rFont val="Calibri"/>
        <family val="2"/>
      </rPr>
      <t>)_NORM</t>
    </r>
    <phoneticPr fontId="15" type="noConversion"/>
  </si>
  <si>
    <r>
      <t xml:space="preserve">  Signage (</t>
    </r>
    <r>
      <rPr>
        <sz val="12"/>
        <color theme="1"/>
        <rFont val="宋体"/>
        <family val="3"/>
        <charset val="134"/>
      </rPr>
      <t>招牌</t>
    </r>
    <r>
      <rPr>
        <sz val="12"/>
        <color theme="1"/>
        <rFont val="Calibri"/>
        <family val="2"/>
      </rPr>
      <t>)_Budget_TTL</t>
    </r>
    <phoneticPr fontId="42" type="noConversion"/>
  </si>
  <si>
    <r>
      <t>DT Building (DT</t>
    </r>
    <r>
      <rPr>
        <sz val="12"/>
        <color theme="1"/>
        <rFont val="宋体"/>
        <family val="3"/>
        <charset val="134"/>
      </rPr>
      <t>建筑及外立面</t>
    </r>
    <r>
      <rPr>
        <sz val="12"/>
        <color theme="1"/>
        <rFont val="Calibri"/>
        <family val="2"/>
      </rPr>
      <t>)_Budget_TTL</t>
    </r>
    <phoneticPr fontId="15" type="noConversion"/>
  </si>
  <si>
    <r>
      <t>DT Building (DT</t>
    </r>
    <r>
      <rPr>
        <sz val="12"/>
        <color theme="1"/>
        <rFont val="宋体"/>
        <family val="3"/>
        <charset val="134"/>
      </rPr>
      <t>建筑及外立面</t>
    </r>
    <r>
      <rPr>
        <sz val="12"/>
        <color theme="1"/>
        <rFont val="Calibri"/>
        <family val="2"/>
      </rPr>
      <t>)_PM Actual</t>
    </r>
    <phoneticPr fontId="15" type="noConversion"/>
  </si>
  <si>
    <r>
      <t>DT Building (DT</t>
    </r>
    <r>
      <rPr>
        <sz val="12"/>
        <color theme="1"/>
        <rFont val="宋体"/>
        <family val="3"/>
        <charset val="134"/>
      </rPr>
      <t>建筑及外立面</t>
    </r>
    <r>
      <rPr>
        <sz val="12"/>
        <color theme="1"/>
        <rFont val="Calibri"/>
        <family val="2"/>
      </rPr>
      <t>)_FA Actual</t>
    </r>
    <phoneticPr fontId="15" type="noConversion"/>
  </si>
  <si>
    <t>LHI - REAL ESTATE COSTS 承租物业改造费用-地产费用</t>
  </si>
  <si>
    <t>基础 (仅适用于DT)</t>
  </si>
  <si>
    <t>Capitalized Internal Cost (G&amp;A) 资本化管理费用</t>
  </si>
  <si>
    <t>LEASEHOLD IMPROVEMENT COST (L.H.I.)   承租物业改造费用</t>
  </si>
  <si>
    <t>Architect/Engineering/structure fees 建筑/机电/结构-设计费</t>
  </si>
  <si>
    <t>Submission Fees  图纸审批费</t>
  </si>
  <si>
    <t>Survey /test fees  测量/检测费</t>
  </si>
  <si>
    <t>As-builds survey of existing building 埸地勘察费</t>
  </si>
  <si>
    <t>Required test( i.e .water quality) 检测费用(地质,水质等)</t>
  </si>
  <si>
    <t>Permits/utility fees 许可证/公用事业费</t>
  </si>
  <si>
    <t>Demolition cost 拆除费用</t>
  </si>
  <si>
    <t>Site development cost 埸地发展费</t>
  </si>
  <si>
    <t>Structure reinforcement 结构加固</t>
  </si>
  <si>
    <t>KITCHEN EQUIPMENT,SIGNAGE SEATING,DECOR(E.S.S.D.)厨房设备,招牌,座位,装饰</t>
  </si>
  <si>
    <t>Signage  招牌</t>
  </si>
  <si>
    <t>Equipment  设备</t>
  </si>
  <si>
    <t>POS Installation 收银机安装</t>
  </si>
  <si>
    <t>Electrical Distribution Panel 配电柜</t>
  </si>
  <si>
    <t>Transportor 分离式厨房传送带</t>
  </si>
  <si>
    <t>Air Conditioner 空调设备和控制系统</t>
  </si>
  <si>
    <t>Seating package 座位</t>
  </si>
  <si>
    <t>Others (Decor, fixture,sundry items) 其他(装饰品、指示牌等)</t>
  </si>
  <si>
    <t>VARIANCE vs Budeget</t>
    <phoneticPr fontId="15" type="noConversion"/>
  </si>
  <si>
    <t/>
  </si>
  <si>
    <t>8190</t>
    <phoneticPr fontId="4" type="noConversion"/>
  </si>
  <si>
    <t>8329</t>
    <phoneticPr fontId="4" type="noConversion"/>
  </si>
  <si>
    <t>8330</t>
    <phoneticPr fontId="4" type="noConversion"/>
  </si>
  <si>
    <t>8437</t>
    <phoneticPr fontId="4" type="noConversion"/>
  </si>
  <si>
    <t>8420</t>
    <phoneticPr fontId="4" type="noConversion"/>
  </si>
  <si>
    <t>8457</t>
    <phoneticPr fontId="4" type="noConversion"/>
  </si>
  <si>
    <t>PMTCode</t>
    <phoneticPr fontId="15" type="noConversion"/>
  </si>
  <si>
    <t>8431-8436</t>
    <phoneticPr fontId="15" type="noConversion"/>
  </si>
  <si>
    <t>8426</t>
  </si>
  <si>
    <t>8426</t>
    <phoneticPr fontId="15" type="noConversion"/>
  </si>
  <si>
    <t>ACTUAL PM</t>
    <phoneticPr fontId="15" type="noConversion"/>
  </si>
  <si>
    <t>C</t>
    <phoneticPr fontId="15" type="noConversion"/>
  </si>
  <si>
    <t>CONSTRUCTION</t>
    <phoneticPr fontId="15" type="noConversion"/>
  </si>
  <si>
    <t>SITE CHECK (Budget)</t>
    <phoneticPr fontId="15" type="noConversion"/>
  </si>
  <si>
    <t>B</t>
    <phoneticPr fontId="15" type="noConversion"/>
  </si>
  <si>
    <t>ACTUAL PM</t>
    <phoneticPr fontId="15" type="noConversion"/>
  </si>
  <si>
    <t>CONSTRUCTION</t>
    <phoneticPr fontId="15" type="noConversion"/>
  </si>
  <si>
    <t>SITE CHECK (Budget)</t>
    <phoneticPr fontId="15" type="noConversion"/>
  </si>
  <si>
    <t>C</t>
    <phoneticPr fontId="15" type="noConversion"/>
  </si>
  <si>
    <t>C</t>
    <phoneticPr fontId="15" type="noConversion"/>
  </si>
  <si>
    <t>B</t>
    <phoneticPr fontId="15" type="noConversion"/>
  </si>
  <si>
    <t>Reimage - China Design - DT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</si>
</sst>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 * #,##0.00_ ;_ * \-#,##0.00_ ;_ * &quot;-&quot;??_ ;_ @_ "/>
    <numFmt numFmtId="176" formatCode="_-* #,##0.00_-;\-* #,##0.00_-;_-* &quot;-&quot;??_-;_-@_-"/>
    <numFmt numFmtId="177" formatCode="0.00_ "/>
    <numFmt numFmtId="178" formatCode="0.0%"/>
    <numFmt numFmtId="179" formatCode="_-* #,##0_-;\-* #,##0_-;_-* &quot;-&quot;??_-;_-@_-"/>
    <numFmt numFmtId="180" formatCode="&quot;$&quot;#,##0"/>
    <numFmt numFmtId="181" formatCode="[$-409]d\-mmm\-yyyy;@"/>
    <numFmt numFmtId="182" formatCode="#,##0_ "/>
    <numFmt numFmtId="183" formatCode="yyyy/m/d;@"/>
    <numFmt numFmtId="184" formatCode="#,##0_);[Red]\(#,##0\)"/>
  </numFmts>
  <fonts count="58" x14ac:knownFonts="1">
    <font>
      <sz val="12"/>
      <name val="Arial"/>
      <family val="2"/>
    </font>
    <font>
      <sz val="10"/>
      <color theme="1"/>
      <name val="Arial Unicode MS"/>
      <family val="2"/>
      <charset val="134"/>
    </font>
    <font>
      <sz val="12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sz val="11"/>
      <name val="Calibri"/>
      <family val="2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4"/>
      <name val="Calibri"/>
      <family val="2"/>
    </font>
    <font>
      <b/>
      <sz val="14"/>
      <color rgb="FFC00000"/>
      <name val="Calibri"/>
      <family val="2"/>
    </font>
    <font>
      <b/>
      <sz val="10"/>
      <name val="Calibri"/>
      <family val="2"/>
    </font>
    <font>
      <b/>
      <i/>
      <sz val="10"/>
      <name val="Calibri"/>
      <family val="2"/>
    </font>
    <font>
      <b/>
      <sz val="11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宋体"/>
      <family val="3"/>
      <charset val="134"/>
    </font>
    <font>
      <b/>
      <sz val="10"/>
      <color theme="0"/>
      <name val="Calibri"/>
      <family val="2"/>
    </font>
    <font>
      <b/>
      <sz val="11"/>
      <color theme="0"/>
      <name val="Calibri"/>
      <family val="2"/>
    </font>
    <font>
      <b/>
      <i/>
      <sz val="10"/>
      <color theme="0"/>
      <name val="Calibri"/>
      <family val="2"/>
    </font>
    <font>
      <b/>
      <sz val="11"/>
      <color rgb="FFC00000"/>
      <name val="Calibri"/>
      <family val="2"/>
    </font>
    <font>
      <sz val="11"/>
      <color theme="0"/>
      <name val="Calibri"/>
      <family val="2"/>
    </font>
    <font>
      <sz val="11"/>
      <name val="宋体"/>
      <family val="2"/>
    </font>
    <font>
      <sz val="12"/>
      <name val="Calibri"/>
      <family val="2"/>
    </font>
    <font>
      <i/>
      <sz val="11"/>
      <name val="Calibri"/>
      <family val="2"/>
    </font>
    <font>
      <sz val="11"/>
      <color theme="1"/>
      <name val="Calibri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b/>
      <sz val="14"/>
      <color indexed="60"/>
      <name val="Calibri"/>
      <family val="2"/>
    </font>
    <font>
      <b/>
      <sz val="11"/>
      <color indexed="9"/>
      <name val="Calibri"/>
      <family val="2"/>
    </font>
    <font>
      <b/>
      <sz val="10"/>
      <color indexed="9"/>
      <name val="Calibri"/>
      <family val="2"/>
    </font>
    <font>
      <b/>
      <i/>
      <sz val="11"/>
      <name val="Calibri"/>
      <family val="2"/>
    </font>
    <font>
      <b/>
      <i/>
      <sz val="12"/>
      <name val="Arial"/>
      <family val="2"/>
    </font>
    <font>
      <sz val="10"/>
      <name val="宋体"/>
      <family val="3"/>
      <charset val="134"/>
    </font>
    <font>
      <b/>
      <sz val="11"/>
      <color rgb="FFFF0000"/>
      <name val="Calibri"/>
      <family val="2"/>
    </font>
    <font>
      <sz val="11"/>
      <color theme="0" tint="-0.34998626667073579"/>
      <name val="Calibri"/>
      <family val="2"/>
    </font>
    <font>
      <sz val="10"/>
      <name val="Calibri"/>
      <family val="2"/>
    </font>
    <font>
      <b/>
      <sz val="10"/>
      <color rgb="FFFF0000"/>
      <name val="Calibri"/>
      <family val="2"/>
    </font>
    <font>
      <b/>
      <u/>
      <sz val="11"/>
      <name val="Calibri"/>
      <family val="2"/>
    </font>
    <font>
      <u/>
      <sz val="11"/>
      <color theme="0"/>
      <name val="Calibri"/>
      <family val="2"/>
    </font>
    <font>
      <u/>
      <sz val="11"/>
      <name val="Calibri"/>
      <family val="2"/>
    </font>
    <font>
      <b/>
      <sz val="12"/>
      <name val="Calibri"/>
      <family val="2"/>
    </font>
    <font>
      <sz val="9"/>
      <name val="宋体"/>
      <family val="3"/>
      <charset val="134"/>
      <scheme val="minor"/>
    </font>
    <font>
      <u/>
      <sz val="12"/>
      <name val="Calibri"/>
      <family val="2"/>
    </font>
    <font>
      <sz val="12"/>
      <color theme="1"/>
      <name val="Calibri"/>
      <family val="2"/>
    </font>
    <font>
      <b/>
      <u/>
      <sz val="12"/>
      <name val="Calibri"/>
      <family val="2"/>
    </font>
    <font>
      <sz val="12"/>
      <color theme="1"/>
      <name val="宋体"/>
      <family val="3"/>
      <charset val="134"/>
    </font>
    <font>
      <b/>
      <sz val="12"/>
      <color rgb="FFFF0000"/>
      <name val="Calibri"/>
      <family val="2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b/>
      <sz val="12"/>
      <color rgb="FF0070C0"/>
      <name val="Calibri"/>
      <family val="2"/>
    </font>
    <font>
      <b/>
      <sz val="10"/>
      <color theme="0"/>
      <name val="宋体"/>
      <family val="3"/>
      <charset val="134"/>
    </font>
    <font>
      <b/>
      <sz val="11"/>
      <color theme="1"/>
      <name val="Calibri"/>
      <family val="2"/>
    </font>
    <font>
      <b/>
      <sz val="10"/>
      <color indexed="9"/>
      <name val="宋体"/>
      <family val="3"/>
      <charset val="134"/>
    </font>
    <font>
      <b/>
      <sz val="11"/>
      <color theme="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6365C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BFBFBF"/>
        <bgColor rgb="FF000000"/>
      </patternFill>
    </fill>
  </fills>
  <borders count="45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/>
      </bottom>
      <diagonal/>
    </border>
    <border>
      <left style="thin">
        <color theme="0" tint="-0.499984740745262"/>
      </left>
      <right/>
      <top style="thin">
        <color theme="0"/>
      </top>
      <bottom/>
      <diagonal/>
    </border>
    <border>
      <left style="thin">
        <color theme="0" tint="-0.499984740745262"/>
      </left>
      <right/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5">
    <xf numFmtId="181" fontId="0" fillId="0" borderId="0"/>
    <xf numFmtId="17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181" fontId="6" fillId="0" borderId="0"/>
    <xf numFmtId="181" fontId="7" fillId="0" borderId="0">
      <alignment vertical="center"/>
    </xf>
    <xf numFmtId="181" fontId="4" fillId="0" borderId="0"/>
    <xf numFmtId="181" fontId="3" fillId="0" borderId="0"/>
    <xf numFmtId="0" fontId="2" fillId="0" borderId="0"/>
    <xf numFmtId="0" fontId="4" fillId="0" borderId="0"/>
    <xf numFmtId="0" fontId="1" fillId="0" borderId="0">
      <alignment vertical="center"/>
    </xf>
    <xf numFmtId="0" fontId="2" fillId="0" borderId="0"/>
  </cellStyleXfs>
  <cellXfs count="518">
    <xf numFmtId="181" fontId="0" fillId="0" borderId="0" xfId="0"/>
    <xf numFmtId="181" fontId="8" fillId="0" borderId="0" xfId="9" applyFont="1" applyBorder="1" applyAlignment="1" applyProtection="1">
      <alignment horizontal="left" vertical="center"/>
    </xf>
    <xf numFmtId="181" fontId="5" fillId="0" borderId="0" xfId="9" applyFont="1" applyBorder="1" applyAlignment="1" applyProtection="1">
      <alignment vertical="center"/>
    </xf>
    <xf numFmtId="181" fontId="5" fillId="6" borderId="0" xfId="9" applyFont="1" applyFill="1" applyBorder="1" applyAlignment="1" applyProtection="1">
      <alignment vertical="center"/>
    </xf>
    <xf numFmtId="181" fontId="5" fillId="17" borderId="0" xfId="9" applyFont="1" applyFill="1" applyBorder="1" applyAlignment="1" applyProtection="1">
      <alignment vertical="center"/>
    </xf>
    <xf numFmtId="181" fontId="9" fillId="0" borderId="0" xfId="9" applyFont="1" applyBorder="1" applyAlignment="1" applyProtection="1">
      <alignment horizontal="left"/>
    </xf>
    <xf numFmtId="3" fontId="10" fillId="21" borderId="0" xfId="3" applyNumberFormat="1" applyFont="1" applyFill="1" applyBorder="1" applyAlignment="1" applyProtection="1">
      <alignment horizontal="centerContinuous" wrapText="1"/>
    </xf>
    <xf numFmtId="3" fontId="11" fillId="6" borderId="0" xfId="3" applyNumberFormat="1" applyFont="1" applyFill="1" applyBorder="1" applyAlignment="1" applyProtection="1">
      <alignment horizontal="centerContinuous" wrapText="1"/>
    </xf>
    <xf numFmtId="181" fontId="5" fillId="17" borderId="0" xfId="9" applyFont="1" applyFill="1" applyBorder="1" applyAlignment="1" applyProtection="1">
      <alignment wrapText="1"/>
    </xf>
    <xf numFmtId="181" fontId="5" fillId="0" borderId="0" xfId="9" applyFont="1" applyBorder="1" applyAlignment="1" applyProtection="1">
      <alignment wrapText="1"/>
    </xf>
    <xf numFmtId="181" fontId="12" fillId="6" borderId="3" xfId="9" applyFont="1" applyFill="1" applyBorder="1" applyAlignment="1" applyProtection="1">
      <alignment horizontal="left" vertical="center"/>
    </xf>
    <xf numFmtId="3" fontId="12" fillId="21" borderId="3" xfId="3" applyNumberFormat="1" applyFont="1" applyFill="1" applyBorder="1" applyAlignment="1" applyProtection="1">
      <alignment horizontal="centerContinuous" vertical="center"/>
    </xf>
    <xf numFmtId="178" fontId="12" fillId="6" borderId="3" xfId="2" applyNumberFormat="1" applyFont="1" applyFill="1" applyBorder="1" applyAlignment="1" applyProtection="1">
      <alignment horizontal="centerContinuous" vertical="center"/>
    </xf>
    <xf numFmtId="3" fontId="12" fillId="6" borderId="3" xfId="3" applyNumberFormat="1" applyFont="1" applyFill="1" applyBorder="1" applyAlignment="1" applyProtection="1">
      <alignment horizontal="centerContinuous" vertical="center"/>
    </xf>
    <xf numFmtId="181" fontId="5" fillId="6" borderId="5" xfId="9" applyFont="1" applyFill="1" applyBorder="1" applyAlignment="1" applyProtection="1">
      <alignment horizontal="left" vertical="center"/>
    </xf>
    <xf numFmtId="3" fontId="5" fillId="21" borderId="0" xfId="3" applyNumberFormat="1" applyFont="1" applyFill="1" applyBorder="1" applyAlignment="1" applyProtection="1">
      <alignment horizontal="centerContinuous" vertical="center"/>
    </xf>
    <xf numFmtId="178" fontId="5" fillId="6" borderId="0" xfId="2" applyNumberFormat="1" applyFont="1" applyFill="1" applyBorder="1" applyAlignment="1" applyProtection="1">
      <alignment horizontal="centerContinuous" vertical="center"/>
    </xf>
    <xf numFmtId="3" fontId="5" fillId="6" borderId="0" xfId="3" applyNumberFormat="1" applyFont="1" applyFill="1" applyBorder="1" applyAlignment="1" applyProtection="1">
      <alignment horizontal="centerContinuous" vertical="center"/>
    </xf>
    <xf numFmtId="181" fontId="5" fillId="6" borderId="16" xfId="9" applyFont="1" applyFill="1" applyBorder="1" applyAlignment="1" applyProtection="1">
      <alignment horizontal="left" vertical="center"/>
    </xf>
    <xf numFmtId="181" fontId="13" fillId="0" borderId="0" xfId="9" applyFont="1" applyBorder="1" applyAlignment="1" applyProtection="1">
      <alignment vertical="center"/>
    </xf>
    <xf numFmtId="3" fontId="14" fillId="0" borderId="0" xfId="9" applyNumberFormat="1" applyFont="1" applyBorder="1" applyAlignment="1" applyProtection="1">
      <alignment vertical="center"/>
    </xf>
    <xf numFmtId="3" fontId="14" fillId="6" borderId="0" xfId="9" applyNumberFormat="1" applyFont="1" applyFill="1" applyBorder="1" applyAlignment="1" applyProtection="1">
      <alignment vertical="center"/>
    </xf>
    <xf numFmtId="181" fontId="13" fillId="17" borderId="0" xfId="9" applyFont="1" applyFill="1" applyBorder="1" applyAlignment="1" applyProtection="1">
      <alignment vertical="center"/>
    </xf>
    <xf numFmtId="181" fontId="9" fillId="0" borderId="0" xfId="9" applyFont="1" applyBorder="1" applyAlignment="1" applyProtection="1">
      <alignment horizontal="left" vertical="center"/>
    </xf>
    <xf numFmtId="181" fontId="5" fillId="0" borderId="0" xfId="9" applyFont="1" applyFill="1" applyBorder="1" applyAlignment="1" applyProtection="1">
      <alignment vertical="center"/>
    </xf>
    <xf numFmtId="3" fontId="14" fillId="17" borderId="0" xfId="9" applyNumberFormat="1" applyFont="1" applyFill="1" applyBorder="1" applyAlignment="1" applyProtection="1">
      <alignment vertical="center"/>
    </xf>
    <xf numFmtId="1" fontId="12" fillId="0" borderId="0" xfId="9" applyNumberFormat="1" applyFont="1" applyBorder="1" applyAlignment="1" applyProtection="1">
      <alignment horizontal="left" vertical="center"/>
    </xf>
    <xf numFmtId="181" fontId="12" fillId="0" borderId="0" xfId="9" applyFont="1" applyBorder="1" applyAlignment="1" applyProtection="1">
      <alignment horizontal="left" vertical="center"/>
    </xf>
    <xf numFmtId="181" fontId="5" fillId="10" borderId="6" xfId="9" applyFont="1" applyFill="1" applyBorder="1" applyAlignment="1" applyProtection="1">
      <alignment vertical="center"/>
    </xf>
    <xf numFmtId="1" fontId="17" fillId="7" borderId="4" xfId="9" applyNumberFormat="1" applyFont="1" applyFill="1" applyBorder="1" applyAlignment="1" applyProtection="1">
      <alignment horizontal="center" wrapText="1"/>
    </xf>
    <xf numFmtId="181" fontId="16" fillId="7" borderId="0" xfId="9" applyFont="1" applyFill="1" applyBorder="1" applyAlignment="1" applyProtection="1">
      <alignment horizontal="centerContinuous" wrapText="1"/>
    </xf>
    <xf numFmtId="181" fontId="10" fillId="10" borderId="4" xfId="9" applyFont="1" applyFill="1" applyBorder="1" applyAlignment="1" applyProtection="1">
      <alignment horizontal="center" wrapText="1"/>
    </xf>
    <xf numFmtId="3" fontId="10" fillId="13" borderId="6" xfId="3" applyNumberFormat="1" applyFont="1" applyFill="1" applyBorder="1" applyAlignment="1" applyProtection="1">
      <alignment horizontal="center" wrapText="1"/>
    </xf>
    <xf numFmtId="3" fontId="11" fillId="13" borderId="7" xfId="3" applyNumberFormat="1" applyFont="1" applyFill="1" applyBorder="1" applyAlignment="1" applyProtection="1">
      <alignment horizontal="centerContinuous" wrapText="1"/>
    </xf>
    <xf numFmtId="3" fontId="11" fillId="13" borderId="6" xfId="3" applyNumberFormat="1" applyFont="1" applyFill="1" applyBorder="1" applyAlignment="1" applyProtection="1">
      <alignment horizontal="centerContinuous" wrapText="1"/>
    </xf>
    <xf numFmtId="3" fontId="10" fillId="13" borderId="6" xfId="3" applyNumberFormat="1" applyFont="1" applyFill="1" applyBorder="1" applyAlignment="1" applyProtection="1">
      <alignment horizontal="centerContinuous" wrapText="1"/>
    </xf>
    <xf numFmtId="3" fontId="10" fillId="16" borderId="6" xfId="3" applyNumberFormat="1" applyFont="1" applyFill="1" applyBorder="1" applyAlignment="1" applyProtection="1">
      <alignment horizontal="center" wrapText="1"/>
    </xf>
    <xf numFmtId="3" fontId="11" fillId="16" borderId="7" xfId="3" applyNumberFormat="1" applyFont="1" applyFill="1" applyBorder="1" applyAlignment="1" applyProtection="1">
      <alignment horizontal="centerContinuous" wrapText="1"/>
    </xf>
    <xf numFmtId="3" fontId="11" fillId="16" borderId="6" xfId="3" applyNumberFormat="1" applyFont="1" applyFill="1" applyBorder="1" applyAlignment="1" applyProtection="1">
      <alignment horizontal="centerContinuous" wrapText="1"/>
    </xf>
    <xf numFmtId="3" fontId="10" fillId="16" borderId="6" xfId="3" applyNumberFormat="1" applyFont="1" applyFill="1" applyBorder="1" applyAlignment="1" applyProtection="1">
      <alignment horizontal="centerContinuous" wrapText="1"/>
    </xf>
    <xf numFmtId="3" fontId="16" fillId="12" borderId="6" xfId="3" applyNumberFormat="1" applyFont="1" applyFill="1" applyBorder="1" applyAlignment="1" applyProtection="1">
      <alignment horizontal="center" wrapText="1"/>
    </xf>
    <xf numFmtId="3" fontId="18" fillId="12" borderId="7" xfId="3" applyNumberFormat="1" applyFont="1" applyFill="1" applyBorder="1" applyAlignment="1" applyProtection="1">
      <alignment horizontal="centerContinuous" wrapText="1"/>
    </xf>
    <xf numFmtId="3" fontId="18" fillId="12" borderId="6" xfId="3" applyNumberFormat="1" applyFont="1" applyFill="1" applyBorder="1" applyAlignment="1" applyProtection="1">
      <alignment horizontal="centerContinuous" wrapText="1"/>
    </xf>
    <xf numFmtId="3" fontId="16" fillId="12" borderId="6" xfId="3" applyNumberFormat="1" applyFont="1" applyFill="1" applyBorder="1" applyAlignment="1" applyProtection="1">
      <alignment horizontal="centerContinuous" wrapText="1"/>
    </xf>
    <xf numFmtId="181" fontId="5" fillId="6" borderId="0" xfId="9" applyFont="1" applyFill="1" applyBorder="1" applyAlignment="1" applyProtection="1">
      <alignment wrapText="1"/>
    </xf>
    <xf numFmtId="1" fontId="17" fillId="6" borderId="0" xfId="9" applyNumberFormat="1" applyFont="1" applyFill="1" applyBorder="1" applyAlignment="1" applyProtection="1">
      <alignment horizontal="center" wrapText="1"/>
    </xf>
    <xf numFmtId="181" fontId="17" fillId="6" borderId="0" xfId="9" applyFont="1" applyFill="1" applyBorder="1" applyAlignment="1" applyProtection="1">
      <alignment horizontal="center" wrapText="1"/>
    </xf>
    <xf numFmtId="3" fontId="19" fillId="6" borderId="0" xfId="3" applyNumberFormat="1" applyFont="1" applyFill="1" applyBorder="1" applyAlignment="1" applyProtection="1">
      <alignment horizontal="center" wrapText="1"/>
    </xf>
    <xf numFmtId="3" fontId="12" fillId="6" borderId="0" xfId="3" applyNumberFormat="1" applyFont="1" applyFill="1" applyBorder="1" applyAlignment="1" applyProtection="1">
      <alignment horizontal="center" wrapText="1"/>
    </xf>
    <xf numFmtId="1" fontId="17" fillId="8" borderId="0" xfId="9" applyNumberFormat="1" applyFont="1" applyFill="1" applyBorder="1" applyAlignment="1" applyProtection="1">
      <alignment horizontal="left" vertical="center"/>
    </xf>
    <xf numFmtId="181" fontId="17" fillId="8" borderId="0" xfId="9" applyFont="1" applyFill="1" applyBorder="1" applyAlignment="1" applyProtection="1">
      <alignment horizontal="left" vertical="center"/>
    </xf>
    <xf numFmtId="3" fontId="17" fillId="8" borderId="0" xfId="3" applyNumberFormat="1" applyFont="1" applyFill="1" applyBorder="1" applyAlignment="1" applyProtection="1">
      <alignment horizontal="center" vertical="center"/>
    </xf>
    <xf numFmtId="178" fontId="17" fillId="8" borderId="0" xfId="2" applyNumberFormat="1" applyFont="1" applyFill="1" applyBorder="1" applyAlignment="1" applyProtection="1">
      <alignment horizontal="center" vertical="center"/>
    </xf>
    <xf numFmtId="1" fontId="12" fillId="9" borderId="0" xfId="9" applyNumberFormat="1" applyFont="1" applyFill="1" applyBorder="1" applyAlignment="1" applyProtection="1">
      <alignment horizontal="left" vertical="center"/>
    </xf>
    <xf numFmtId="181" fontId="12" fillId="9" borderId="0" xfId="9" applyFont="1" applyFill="1" applyBorder="1" applyAlignment="1" applyProtection="1">
      <alignment horizontal="left" vertical="center"/>
    </xf>
    <xf numFmtId="181" fontId="12" fillId="9" borderId="5" xfId="9" applyFont="1" applyFill="1" applyBorder="1" applyAlignment="1" applyProtection="1">
      <alignment horizontal="left" vertical="center"/>
    </xf>
    <xf numFmtId="3" fontId="12" fillId="9" borderId="5" xfId="3" applyNumberFormat="1" applyFont="1" applyFill="1" applyBorder="1" applyAlignment="1" applyProtection="1">
      <alignment horizontal="center" vertical="center"/>
    </xf>
    <xf numFmtId="178" fontId="12" fillId="9" borderId="5" xfId="2" applyNumberFormat="1" applyFont="1" applyFill="1" applyBorder="1" applyAlignment="1" applyProtection="1">
      <alignment horizontal="center" vertical="center"/>
    </xf>
    <xf numFmtId="1" fontId="5" fillId="6" borderId="0" xfId="9" applyNumberFormat="1" applyFont="1" applyFill="1" applyBorder="1" applyAlignment="1" applyProtection="1">
      <alignment horizontal="left" vertical="center"/>
    </xf>
    <xf numFmtId="181" fontId="5" fillId="6" borderId="0" xfId="9" applyFont="1" applyFill="1" applyBorder="1" applyAlignment="1" applyProtection="1">
      <alignment horizontal="left" vertical="center"/>
    </xf>
    <xf numFmtId="181" fontId="5" fillId="6" borderId="0" xfId="9" applyFont="1" applyFill="1" applyBorder="1" applyAlignment="1" applyProtection="1">
      <alignment horizontal="center" vertical="center"/>
    </xf>
    <xf numFmtId="181" fontId="5" fillId="6" borderId="0" xfId="9" applyFont="1" applyFill="1" applyBorder="1" applyAlignment="1" applyProtection="1">
      <alignment horizontal="left" vertical="center" indent="2"/>
    </xf>
    <xf numFmtId="3" fontId="5" fillId="6" borderId="0" xfId="3" applyNumberFormat="1" applyFont="1" applyFill="1" applyBorder="1" applyAlignment="1" applyProtection="1">
      <alignment horizontal="center" vertical="center"/>
    </xf>
    <xf numFmtId="3" fontId="5" fillId="19" borderId="14" xfId="3" applyNumberFormat="1" applyFont="1" applyFill="1" applyBorder="1" applyAlignment="1" applyProtection="1">
      <alignment horizontal="center" vertical="center"/>
      <protection locked="0"/>
    </xf>
    <xf numFmtId="178" fontId="5" fillId="6" borderId="8" xfId="2" applyNumberFormat="1" applyFont="1" applyFill="1" applyBorder="1" applyAlignment="1" applyProtection="1">
      <alignment horizontal="center" vertical="center"/>
    </xf>
    <xf numFmtId="3" fontId="5" fillId="6" borderId="8" xfId="3" applyNumberFormat="1" applyFont="1" applyFill="1" applyBorder="1" applyAlignment="1" applyProtection="1">
      <alignment horizontal="center" vertical="center"/>
    </xf>
    <xf numFmtId="3" fontId="5" fillId="6" borderId="14" xfId="3" applyNumberFormat="1" applyFont="1" applyFill="1" applyBorder="1" applyAlignment="1" applyProtection="1">
      <alignment horizontal="center" vertical="center"/>
    </xf>
    <xf numFmtId="3" fontId="5" fillId="6" borderId="17" xfId="3" applyNumberFormat="1" applyFont="1" applyFill="1" applyBorder="1" applyAlignment="1" applyProtection="1">
      <alignment horizontal="center" vertical="center"/>
    </xf>
    <xf numFmtId="178" fontId="5" fillId="6" borderId="0" xfId="2" applyNumberFormat="1" applyFont="1" applyFill="1" applyBorder="1" applyAlignment="1" applyProtection="1">
      <alignment horizontal="center" vertical="center"/>
    </xf>
    <xf numFmtId="181" fontId="5" fillId="6" borderId="0" xfId="9" applyFont="1" applyFill="1" applyBorder="1" applyAlignment="1" applyProtection="1">
      <alignment horizontal="left" vertical="center" indent="4"/>
    </xf>
    <xf numFmtId="3" fontId="5" fillId="19" borderId="22" xfId="3" applyNumberFormat="1" applyFont="1" applyFill="1" applyBorder="1" applyAlignment="1" applyProtection="1">
      <alignment horizontal="center" vertical="center"/>
      <protection locked="0"/>
    </xf>
    <xf numFmtId="178" fontId="5" fillId="6" borderId="11" xfId="2" applyNumberFormat="1" applyFont="1" applyFill="1" applyBorder="1" applyAlignment="1" applyProtection="1">
      <alignment horizontal="center" vertical="center"/>
    </xf>
    <xf numFmtId="3" fontId="5" fillId="6" borderId="11" xfId="3" applyNumberFormat="1" applyFont="1" applyFill="1" applyBorder="1" applyAlignment="1" applyProtection="1">
      <alignment horizontal="center" vertical="center"/>
    </xf>
    <xf numFmtId="3" fontId="5" fillId="6" borderId="5" xfId="3" applyNumberFormat="1" applyFont="1" applyFill="1" applyBorder="1" applyAlignment="1" applyProtection="1">
      <alignment horizontal="center" vertical="center"/>
    </xf>
    <xf numFmtId="3" fontId="5" fillId="19" borderId="23" xfId="3" applyNumberFormat="1" applyFont="1" applyFill="1" applyBorder="1" applyAlignment="1" applyProtection="1">
      <alignment horizontal="center" vertical="center"/>
      <protection locked="0"/>
    </xf>
    <xf numFmtId="3" fontId="5" fillId="6" borderId="16" xfId="3" applyNumberFormat="1" applyFont="1" applyFill="1" applyBorder="1" applyAlignment="1" applyProtection="1">
      <alignment horizontal="center" vertical="center"/>
    </xf>
    <xf numFmtId="3" fontId="5" fillId="19" borderId="21" xfId="3" applyNumberFormat="1" applyFont="1" applyFill="1" applyBorder="1" applyAlignment="1" applyProtection="1">
      <alignment horizontal="center" vertical="center"/>
      <protection locked="0"/>
    </xf>
    <xf numFmtId="3" fontId="5" fillId="6" borderId="19" xfId="3" applyNumberFormat="1" applyFont="1" applyFill="1" applyBorder="1" applyAlignment="1" applyProtection="1">
      <alignment horizontal="center" vertical="center"/>
    </xf>
    <xf numFmtId="3" fontId="5" fillId="19" borderId="11" xfId="3" applyNumberFormat="1" applyFont="1" applyFill="1" applyBorder="1" applyAlignment="1" applyProtection="1">
      <alignment horizontal="center" vertical="center"/>
      <protection locked="0"/>
    </xf>
    <xf numFmtId="3" fontId="5" fillId="19" borderId="8" xfId="3" applyNumberFormat="1" applyFont="1" applyFill="1" applyBorder="1" applyAlignment="1" applyProtection="1">
      <alignment horizontal="center" vertical="center"/>
      <protection locked="0"/>
    </xf>
    <xf numFmtId="178" fontId="5" fillId="6" borderId="9" xfId="2" applyNumberFormat="1" applyFont="1" applyFill="1" applyBorder="1" applyAlignment="1" applyProtection="1">
      <alignment horizontal="center" vertical="center"/>
    </xf>
    <xf numFmtId="3" fontId="5" fillId="6" borderId="9" xfId="3" applyNumberFormat="1" applyFont="1" applyFill="1" applyBorder="1" applyAlignment="1" applyProtection="1">
      <alignment horizontal="center" vertical="center"/>
    </xf>
    <xf numFmtId="2" fontId="5" fillId="6" borderId="0" xfId="9" applyNumberFormat="1" applyFont="1" applyFill="1" applyBorder="1" applyAlignment="1" applyProtection="1">
      <alignment horizontal="left" vertical="center"/>
    </xf>
    <xf numFmtId="3" fontId="5" fillId="6" borderId="12" xfId="3" applyNumberFormat="1" applyFont="1" applyFill="1" applyBorder="1" applyAlignment="1" applyProtection="1">
      <alignment horizontal="center" vertical="center"/>
    </xf>
    <xf numFmtId="178" fontId="5" fillId="6" borderId="12" xfId="2" applyNumberFormat="1" applyFont="1" applyFill="1" applyBorder="1" applyAlignment="1" applyProtection="1">
      <alignment horizontal="center" vertical="center"/>
    </xf>
    <xf numFmtId="181" fontId="17" fillId="8" borderId="19" xfId="9" applyFont="1" applyFill="1" applyBorder="1" applyAlignment="1" applyProtection="1">
      <alignment horizontal="left" vertical="center"/>
    </xf>
    <xf numFmtId="3" fontId="17" fillId="8" borderId="19" xfId="3" applyNumberFormat="1" applyFont="1" applyFill="1" applyBorder="1" applyAlignment="1" applyProtection="1">
      <alignment horizontal="center" vertical="center"/>
    </xf>
    <xf numFmtId="178" fontId="17" fillId="8" borderId="19" xfId="2" applyNumberFormat="1" applyFont="1" applyFill="1" applyBorder="1" applyAlignment="1" applyProtection="1">
      <alignment horizontal="center" vertical="center"/>
    </xf>
    <xf numFmtId="3" fontId="12" fillId="9" borderId="0" xfId="3" applyNumberFormat="1" applyFont="1" applyFill="1" applyBorder="1" applyAlignment="1" applyProtection="1">
      <alignment horizontal="center" vertical="center"/>
    </xf>
    <xf numFmtId="3" fontId="5" fillId="6" borderId="18" xfId="3" applyNumberFormat="1" applyFont="1" applyFill="1" applyBorder="1" applyAlignment="1" applyProtection="1">
      <alignment horizontal="center" vertical="center"/>
    </xf>
    <xf numFmtId="3" fontId="5" fillId="6" borderId="21" xfId="3" applyNumberFormat="1" applyFont="1" applyFill="1" applyBorder="1" applyAlignment="1" applyProtection="1">
      <alignment horizontal="center" vertical="center"/>
    </xf>
    <xf numFmtId="178" fontId="5" fillId="6" borderId="14" xfId="2" applyNumberFormat="1" applyFont="1" applyFill="1" applyBorder="1" applyAlignment="1" applyProtection="1">
      <alignment horizontal="center" vertical="center"/>
    </xf>
    <xf numFmtId="181" fontId="12" fillId="9" borderId="16" xfId="9" applyFont="1" applyFill="1" applyBorder="1" applyAlignment="1" applyProtection="1">
      <alignment horizontal="left" vertical="center"/>
    </xf>
    <xf numFmtId="3" fontId="12" fillId="9" borderId="16" xfId="3" applyNumberFormat="1" applyFont="1" applyFill="1" applyBorder="1" applyAlignment="1" applyProtection="1">
      <alignment horizontal="center" vertical="center"/>
    </xf>
    <xf numFmtId="178" fontId="12" fillId="9" borderId="16" xfId="2" applyNumberFormat="1" applyFont="1" applyFill="1" applyBorder="1" applyAlignment="1" applyProtection="1">
      <alignment horizontal="center" vertical="center"/>
    </xf>
    <xf numFmtId="181" fontId="5" fillId="6" borderId="0" xfId="9" applyFont="1" applyFill="1" applyBorder="1" applyAlignment="1" applyProtection="1">
      <alignment horizontal="left" vertical="center" indent="6"/>
    </xf>
    <xf numFmtId="3" fontId="5" fillId="19" borderId="8" xfId="4" applyNumberFormat="1" applyFont="1" applyFill="1" applyBorder="1" applyAlignment="1" applyProtection="1">
      <alignment horizontal="center" vertical="center"/>
      <protection locked="0"/>
    </xf>
    <xf numFmtId="3" fontId="5" fillId="6" borderId="8" xfId="4" applyNumberFormat="1" applyFont="1" applyFill="1" applyBorder="1" applyAlignment="1" applyProtection="1">
      <alignment horizontal="center" vertical="center"/>
    </xf>
    <xf numFmtId="3" fontId="5" fillId="19" borderId="14" xfId="4" applyNumberFormat="1" applyFont="1" applyFill="1" applyBorder="1" applyAlignment="1" applyProtection="1">
      <alignment horizontal="center" vertical="center"/>
      <protection locked="0"/>
    </xf>
    <xf numFmtId="3" fontId="5" fillId="6" borderId="14" xfId="4" applyNumberFormat="1" applyFont="1" applyFill="1" applyBorder="1" applyAlignment="1" applyProtection="1">
      <alignment horizontal="center" vertical="center"/>
    </xf>
    <xf numFmtId="3" fontId="5" fillId="19" borderId="0" xfId="5" applyNumberFormat="1" applyFont="1" applyFill="1" applyBorder="1" applyAlignment="1" applyProtection="1">
      <alignment horizontal="center" vertical="center"/>
      <protection locked="0"/>
    </xf>
    <xf numFmtId="3" fontId="5" fillId="6" borderId="0" xfId="5" applyNumberFormat="1" applyFont="1" applyFill="1" applyBorder="1" applyAlignment="1" applyProtection="1">
      <alignment horizontal="center" vertical="center"/>
    </xf>
    <xf numFmtId="3" fontId="5" fillId="19" borderId="23" xfId="6" applyNumberFormat="1" applyFont="1" applyFill="1" applyBorder="1" applyAlignment="1" applyProtection="1">
      <alignment horizontal="center" vertical="center"/>
      <protection locked="0"/>
    </xf>
    <xf numFmtId="3" fontId="5" fillId="6" borderId="8" xfId="6" applyNumberFormat="1" applyFont="1" applyFill="1" applyBorder="1" applyAlignment="1" applyProtection="1">
      <alignment horizontal="center" vertical="center"/>
    </xf>
    <xf numFmtId="3" fontId="5" fillId="6" borderId="16" xfId="6" applyNumberFormat="1" applyFont="1" applyFill="1" applyBorder="1" applyAlignment="1" applyProtection="1">
      <alignment horizontal="center" vertical="center"/>
    </xf>
    <xf numFmtId="3" fontId="5" fillId="19" borderId="0" xfId="3" applyNumberFormat="1" applyFont="1" applyFill="1" applyBorder="1" applyAlignment="1" applyProtection="1">
      <alignment horizontal="center" vertical="center"/>
      <protection locked="0"/>
    </xf>
    <xf numFmtId="3" fontId="5" fillId="19" borderId="6" xfId="3" applyNumberFormat="1" applyFont="1" applyFill="1" applyBorder="1" applyAlignment="1" applyProtection="1">
      <alignment horizontal="center" vertical="center"/>
      <protection locked="0"/>
    </xf>
    <xf numFmtId="178" fontId="5" fillId="6" borderId="6" xfId="2" applyNumberFormat="1" applyFont="1" applyFill="1" applyBorder="1" applyAlignment="1" applyProtection="1">
      <alignment horizontal="center" vertical="center"/>
    </xf>
    <xf numFmtId="3" fontId="5" fillId="6" borderId="6" xfId="3" applyNumberFormat="1" applyFont="1" applyFill="1" applyBorder="1" applyAlignment="1" applyProtection="1">
      <alignment horizontal="center" vertical="center"/>
    </xf>
    <xf numFmtId="181" fontId="22" fillId="6" borderId="0" xfId="9" applyFont="1" applyFill="1" applyBorder="1" applyAlignment="1" applyProtection="1">
      <alignment horizontal="left" vertical="center" indent="4"/>
    </xf>
    <xf numFmtId="177" fontId="5" fillId="6" borderId="0" xfId="9" applyNumberFormat="1" applyFont="1" applyFill="1" applyBorder="1" applyAlignment="1" applyProtection="1">
      <alignment horizontal="left" vertical="center"/>
    </xf>
    <xf numFmtId="181" fontId="17" fillId="15" borderId="19" xfId="9" applyFont="1" applyFill="1" applyBorder="1" applyAlignment="1" applyProtection="1">
      <alignment vertical="center"/>
    </xf>
    <xf numFmtId="3" fontId="17" fillId="15" borderId="19" xfId="9" applyNumberFormat="1" applyFont="1" applyFill="1" applyBorder="1" applyAlignment="1" applyProtection="1">
      <alignment horizontal="center" vertical="center"/>
    </xf>
    <xf numFmtId="178" fontId="17" fillId="15" borderId="19" xfId="2" applyNumberFormat="1" applyFont="1" applyFill="1" applyBorder="1" applyAlignment="1" applyProtection="1">
      <alignment horizontal="center" vertical="center"/>
    </xf>
    <xf numFmtId="1" fontId="5" fillId="17" borderId="0" xfId="9" applyNumberFormat="1" applyFont="1" applyFill="1" applyBorder="1" applyAlignment="1" applyProtection="1">
      <alignment vertical="center"/>
    </xf>
    <xf numFmtId="181" fontId="12" fillId="17" borderId="0" xfId="9" applyFont="1" applyFill="1" applyBorder="1" applyAlignment="1" applyProtection="1">
      <alignment horizontal="left" vertical="center"/>
    </xf>
    <xf numFmtId="3" fontId="5" fillId="17" borderId="0" xfId="3" applyNumberFormat="1" applyFont="1" applyFill="1" applyBorder="1" applyAlignment="1" applyProtection="1">
      <alignment horizontal="right" vertical="center"/>
    </xf>
    <xf numFmtId="1" fontId="5" fillId="17" borderId="0" xfId="9" applyNumberFormat="1" applyFont="1" applyFill="1" applyBorder="1" applyAlignment="1" applyProtection="1">
      <alignment horizontal="left" vertical="center"/>
    </xf>
    <xf numFmtId="181" fontId="5" fillId="17" borderId="0" xfId="9" applyFont="1" applyFill="1" applyBorder="1" applyAlignment="1" applyProtection="1">
      <alignment horizontal="left" vertical="center"/>
    </xf>
    <xf numFmtId="181" fontId="5" fillId="17" borderId="0" xfId="9" applyFont="1" applyFill="1" applyBorder="1" applyAlignment="1" applyProtection="1">
      <alignment horizontal="center" vertical="center"/>
    </xf>
    <xf numFmtId="3" fontId="12" fillId="17" borderId="0" xfId="3" applyNumberFormat="1" applyFont="1" applyFill="1" applyBorder="1" applyAlignment="1" applyProtection="1">
      <alignment horizontal="right" vertical="center"/>
    </xf>
    <xf numFmtId="1" fontId="12" fillId="17" borderId="0" xfId="9" applyNumberFormat="1" applyFont="1" applyFill="1" applyBorder="1" applyAlignment="1" applyProtection="1">
      <alignment horizontal="left" vertical="center"/>
    </xf>
    <xf numFmtId="3" fontId="12" fillId="17" borderId="0" xfId="9" applyNumberFormat="1" applyFont="1" applyFill="1" applyBorder="1" applyAlignment="1" applyProtection="1">
      <alignment vertical="center"/>
    </xf>
    <xf numFmtId="181" fontId="12" fillId="17" borderId="0" xfId="9" applyFont="1" applyFill="1" applyBorder="1" applyAlignment="1" applyProtection="1">
      <alignment vertical="center"/>
    </xf>
    <xf numFmtId="3" fontId="12" fillId="17" borderId="0" xfId="3" applyNumberFormat="1" applyFont="1" applyFill="1" applyBorder="1" applyAlignment="1" applyProtection="1">
      <alignment horizontal="center" vertical="center"/>
    </xf>
    <xf numFmtId="1" fontId="13" fillId="17" borderId="0" xfId="9" applyNumberFormat="1" applyFont="1" applyFill="1" applyBorder="1" applyAlignment="1" applyProtection="1">
      <alignment vertical="center"/>
    </xf>
    <xf numFmtId="181" fontId="13" fillId="17" borderId="0" xfId="9" applyFont="1" applyFill="1" applyBorder="1" applyAlignment="1" applyProtection="1">
      <alignment horizontal="center" vertical="center"/>
    </xf>
    <xf numFmtId="1" fontId="14" fillId="17" borderId="0" xfId="9" applyNumberFormat="1" applyFont="1" applyFill="1" applyBorder="1" applyAlignment="1" applyProtection="1">
      <alignment vertical="center"/>
    </xf>
    <xf numFmtId="1" fontId="13" fillId="0" borderId="0" xfId="9" applyNumberFormat="1" applyFont="1" applyBorder="1" applyAlignment="1" applyProtection="1">
      <alignment vertical="center"/>
    </xf>
    <xf numFmtId="181" fontId="13" fillId="0" borderId="0" xfId="9" applyFont="1" applyBorder="1" applyAlignment="1" applyProtection="1">
      <alignment horizontal="center" vertical="center"/>
    </xf>
    <xf numFmtId="181" fontId="5" fillId="0" borderId="0" xfId="9" applyFont="1" applyBorder="1" applyAlignment="1" applyProtection="1">
      <alignment horizontal="center" vertical="center"/>
    </xf>
    <xf numFmtId="3" fontId="5" fillId="6" borderId="0" xfId="9" applyNumberFormat="1" applyFont="1" applyFill="1" applyBorder="1" applyAlignment="1" applyProtection="1">
      <alignment horizontal="center" vertical="center"/>
    </xf>
    <xf numFmtId="3" fontId="5" fillId="6" borderId="11" xfId="9" applyNumberFormat="1" applyFont="1" applyFill="1" applyBorder="1" applyAlignment="1" applyProtection="1">
      <alignment horizontal="center" vertical="center"/>
    </xf>
    <xf numFmtId="3" fontId="5" fillId="6" borderId="8" xfId="9" applyNumberFormat="1" applyFont="1" applyFill="1" applyBorder="1" applyAlignment="1" applyProtection="1">
      <alignment horizontal="center" vertical="center"/>
    </xf>
    <xf numFmtId="3" fontId="5" fillId="6" borderId="14" xfId="9" applyNumberFormat="1" applyFont="1" applyFill="1" applyBorder="1" applyAlignment="1" applyProtection="1">
      <alignment horizontal="center" vertical="center"/>
    </xf>
    <xf numFmtId="3" fontId="10" fillId="11" borderId="4" xfId="3" applyNumberFormat="1" applyFont="1" applyFill="1" applyBorder="1" applyAlignment="1" applyProtection="1">
      <alignment horizontal="center" wrapText="1"/>
    </xf>
    <xf numFmtId="3" fontId="11" fillId="11" borderId="4" xfId="3" applyNumberFormat="1" applyFont="1" applyFill="1" applyBorder="1" applyAlignment="1" applyProtection="1">
      <alignment horizontal="center" wrapText="1"/>
    </xf>
    <xf numFmtId="3" fontId="5" fillId="6" borderId="10" xfId="3" applyNumberFormat="1" applyFont="1" applyFill="1" applyBorder="1" applyAlignment="1" applyProtection="1">
      <alignment horizontal="center" vertical="center"/>
    </xf>
    <xf numFmtId="3" fontId="5" fillId="6" borderId="13" xfId="3" applyNumberFormat="1" applyFont="1" applyFill="1" applyBorder="1" applyAlignment="1" applyProtection="1">
      <alignment horizontal="center" vertical="center"/>
    </xf>
    <xf numFmtId="178" fontId="12" fillId="9" borderId="0" xfId="2" applyNumberFormat="1" applyFont="1" applyFill="1" applyBorder="1" applyAlignment="1" applyProtection="1">
      <alignment horizontal="center" vertical="center"/>
    </xf>
    <xf numFmtId="3" fontId="12" fillId="9" borderId="16" xfId="9" applyNumberFormat="1" applyFont="1" applyFill="1" applyBorder="1" applyAlignment="1" applyProtection="1">
      <alignment horizontal="center" vertical="center"/>
    </xf>
    <xf numFmtId="3" fontId="12" fillId="9" borderId="19" xfId="3" applyNumberFormat="1" applyFont="1" applyFill="1" applyBorder="1" applyAlignment="1" applyProtection="1">
      <alignment horizontal="center" vertical="center"/>
    </xf>
    <xf numFmtId="178" fontId="12" fillId="9" borderId="19" xfId="2" applyNumberFormat="1" applyFont="1" applyFill="1" applyBorder="1" applyAlignment="1" applyProtection="1">
      <alignment horizontal="center" vertical="center"/>
    </xf>
    <xf numFmtId="3" fontId="5" fillId="6" borderId="0" xfId="4" applyNumberFormat="1" applyFont="1" applyFill="1" applyBorder="1" applyAlignment="1" applyProtection="1">
      <alignment horizontal="center" vertical="center"/>
    </xf>
    <xf numFmtId="3" fontId="5" fillId="6" borderId="16" xfId="4" applyNumberFormat="1" applyFont="1" applyFill="1" applyBorder="1" applyAlignment="1" applyProtection="1">
      <alignment horizontal="center" vertical="center"/>
    </xf>
    <xf numFmtId="3" fontId="5" fillId="6" borderId="19" xfId="4" applyNumberFormat="1" applyFont="1" applyFill="1" applyBorder="1" applyAlignment="1" applyProtection="1">
      <alignment horizontal="center" vertical="center"/>
    </xf>
    <xf numFmtId="3" fontId="5" fillId="6" borderId="0" xfId="6" applyNumberFormat="1" applyFont="1" applyFill="1" applyBorder="1" applyAlignment="1" applyProtection="1">
      <alignment horizontal="center" vertical="center"/>
    </xf>
    <xf numFmtId="181" fontId="5" fillId="0" borderId="0" xfId="0" applyFont="1"/>
    <xf numFmtId="181" fontId="5" fillId="0" borderId="0" xfId="1" applyNumberFormat="1" applyFont="1" applyAlignment="1">
      <alignment horizontal="center"/>
    </xf>
    <xf numFmtId="3" fontId="5" fillId="0" borderId="0" xfId="1" applyNumberFormat="1" applyFont="1" applyAlignment="1">
      <alignment horizontal="center"/>
    </xf>
    <xf numFmtId="9" fontId="5" fillId="0" borderId="0" xfId="2" applyFont="1" applyAlignment="1">
      <alignment horizontal="center"/>
    </xf>
    <xf numFmtId="180" fontId="5" fillId="0" borderId="0" xfId="0" applyNumberFormat="1" applyFont="1" applyAlignment="1">
      <alignment horizontal="center"/>
    </xf>
    <xf numFmtId="180" fontId="23" fillId="0" borderId="0" xfId="0" applyNumberFormat="1" applyFont="1" applyAlignment="1">
      <alignment horizontal="center"/>
    </xf>
    <xf numFmtId="179" fontId="5" fillId="0" borderId="0" xfId="1" applyNumberFormat="1" applyFont="1"/>
    <xf numFmtId="3" fontId="5" fillId="0" borderId="17" xfId="3" applyNumberFormat="1" applyFont="1" applyFill="1" applyBorder="1" applyAlignment="1" applyProtection="1">
      <alignment horizontal="center" vertical="center"/>
    </xf>
    <xf numFmtId="181" fontId="4" fillId="0" borderId="0" xfId="0" applyFont="1" applyAlignment="1">
      <alignment vertical="center"/>
    </xf>
    <xf numFmtId="181" fontId="4" fillId="0" borderId="0" xfId="0" applyNumberFormat="1" applyFont="1" applyAlignment="1">
      <alignment vertical="center"/>
    </xf>
    <xf numFmtId="181" fontId="4" fillId="0" borderId="0" xfId="0" applyFont="1" applyAlignment="1">
      <alignment vertical="center" wrapText="1"/>
    </xf>
    <xf numFmtId="181" fontId="25" fillId="9" borderId="0" xfId="0" applyNumberFormat="1" applyFont="1" applyFill="1" applyAlignment="1">
      <alignment horizontal="center" vertical="center"/>
    </xf>
    <xf numFmtId="181" fontId="25" fillId="9" borderId="0" xfId="0" applyFont="1" applyFill="1" applyAlignment="1">
      <alignment horizontal="center" vertical="center"/>
    </xf>
    <xf numFmtId="181" fontId="4" fillId="0" borderId="0" xfId="0" applyFont="1" applyAlignment="1">
      <alignment horizontal="center" vertical="center"/>
    </xf>
    <xf numFmtId="181" fontId="4" fillId="0" borderId="0" xfId="0" applyNumberFormat="1" applyFont="1" applyAlignment="1">
      <alignment horizontal="center" vertical="center"/>
    </xf>
    <xf numFmtId="181" fontId="20" fillId="8" borderId="0" xfId="9" applyFont="1" applyFill="1" applyBorder="1" applyAlignment="1" applyProtection="1">
      <alignment horizontal="center" vertical="center"/>
    </xf>
    <xf numFmtId="181" fontId="5" fillId="9" borderId="0" xfId="9" applyFont="1" applyFill="1" applyBorder="1" applyAlignment="1" applyProtection="1">
      <alignment horizontal="center" vertical="center"/>
    </xf>
    <xf numFmtId="49" fontId="5" fillId="6" borderId="0" xfId="9" applyNumberFormat="1" applyFont="1" applyFill="1" applyBorder="1" applyAlignment="1" applyProtection="1">
      <alignment horizontal="center" vertical="center"/>
    </xf>
    <xf numFmtId="49" fontId="5" fillId="0" borderId="0" xfId="9" applyNumberFormat="1" applyFont="1" applyBorder="1" applyAlignment="1" applyProtection="1">
      <alignment horizontal="center" vertical="center"/>
    </xf>
    <xf numFmtId="49" fontId="5" fillId="0" borderId="0" xfId="9" applyNumberFormat="1" applyFont="1" applyFill="1" applyBorder="1" applyAlignment="1" applyProtection="1">
      <alignment horizontal="center" vertical="center"/>
    </xf>
    <xf numFmtId="181" fontId="5" fillId="6" borderId="19" xfId="9" applyFont="1" applyFill="1" applyBorder="1" applyAlignment="1" applyProtection="1">
      <alignment horizontal="center" vertical="center"/>
    </xf>
    <xf numFmtId="49" fontId="5" fillId="17" borderId="0" xfId="9" applyNumberFormat="1" applyFont="1" applyFill="1" applyBorder="1" applyAlignment="1" applyProtection="1">
      <alignment horizontal="center" vertical="center"/>
    </xf>
    <xf numFmtId="3" fontId="14" fillId="17" borderId="0" xfId="9" applyNumberFormat="1" applyFont="1" applyFill="1" applyBorder="1" applyAlignment="1" applyProtection="1">
      <alignment horizontal="center" vertical="center"/>
    </xf>
    <xf numFmtId="49" fontId="17" fillId="7" borderId="4" xfId="9" applyNumberFormat="1" applyFont="1" applyFill="1" applyBorder="1" applyAlignment="1" applyProtection="1">
      <alignment horizontal="center" vertical="center" wrapText="1"/>
    </xf>
    <xf numFmtId="49" fontId="17" fillId="6" borderId="0" xfId="9" applyNumberFormat="1" applyFont="1" applyFill="1" applyBorder="1" applyAlignment="1" applyProtection="1">
      <alignment horizontal="center" vertical="center" wrapText="1"/>
    </xf>
    <xf numFmtId="181" fontId="26" fillId="0" borderId="0" xfId="0" applyFont="1" applyAlignment="1">
      <alignment vertical="center" wrapText="1"/>
    </xf>
    <xf numFmtId="181" fontId="5" fillId="0" borderId="5" xfId="9" applyFont="1" applyBorder="1" applyAlignment="1" applyProtection="1">
      <alignment vertical="center"/>
    </xf>
    <xf numFmtId="181" fontId="16" fillId="12" borderId="25" xfId="9" applyFont="1" applyFill="1" applyBorder="1" applyAlignment="1" applyProtection="1">
      <alignment horizontal="centerContinuous" vertical="center"/>
    </xf>
    <xf numFmtId="181" fontId="16" fillId="12" borderId="5" xfId="9" applyFont="1" applyFill="1" applyBorder="1" applyAlignment="1" applyProtection="1">
      <alignment horizontal="centerContinuous" vertical="center"/>
    </xf>
    <xf numFmtId="3" fontId="16" fillId="12" borderId="5" xfId="9" applyNumberFormat="1" applyFont="1" applyFill="1" applyBorder="1" applyAlignment="1" applyProtection="1">
      <alignment horizontal="centerContinuous" vertical="center"/>
    </xf>
    <xf numFmtId="181" fontId="10" fillId="11" borderId="24" xfId="9" applyFont="1" applyFill="1" applyBorder="1" applyAlignment="1" applyProtection="1">
      <alignment horizontal="centerContinuous" vertical="center"/>
    </xf>
    <xf numFmtId="3" fontId="16" fillId="12" borderId="11" xfId="9" applyNumberFormat="1" applyFont="1" applyFill="1" applyBorder="1" applyAlignment="1" applyProtection="1">
      <alignment horizontal="centerContinuous" vertical="center"/>
    </xf>
    <xf numFmtId="181" fontId="5" fillId="2" borderId="0" xfId="9" applyFont="1" applyFill="1" applyBorder="1" applyAlignment="1" applyProtection="1">
      <alignment wrapText="1"/>
    </xf>
    <xf numFmtId="49" fontId="29" fillId="2" borderId="0" xfId="9" applyNumberFormat="1" applyFont="1" applyFill="1" applyBorder="1" applyAlignment="1" applyProtection="1">
      <alignment horizontal="center" wrapText="1"/>
    </xf>
    <xf numFmtId="181" fontId="29" fillId="2" borderId="0" xfId="9" applyFont="1" applyFill="1" applyBorder="1" applyAlignment="1" applyProtection="1">
      <alignment horizontal="center" wrapText="1"/>
    </xf>
    <xf numFmtId="49" fontId="5" fillId="2" borderId="0" xfId="9" applyNumberFormat="1" applyFont="1" applyFill="1" applyBorder="1" applyAlignment="1" applyProtection="1">
      <alignment horizontal="left" vertical="center"/>
    </xf>
    <xf numFmtId="181" fontId="5" fillId="2" borderId="0" xfId="9" applyFont="1" applyFill="1" applyBorder="1" applyAlignment="1" applyProtection="1">
      <alignment horizontal="left" vertical="center"/>
    </xf>
    <xf numFmtId="37" fontId="5" fillId="0" borderId="0" xfId="9" applyNumberFormat="1" applyFont="1" applyBorder="1" applyAlignment="1" applyProtection="1">
      <alignment vertical="center"/>
    </xf>
    <xf numFmtId="181" fontId="5" fillId="2" borderId="0" xfId="9" applyFont="1" applyFill="1" applyBorder="1" applyAlignment="1" applyProtection="1">
      <alignment vertical="center"/>
    </xf>
    <xf numFmtId="3" fontId="5" fillId="2" borderId="0" xfId="3" applyNumberFormat="1" applyFont="1" applyFill="1" applyBorder="1" applyAlignment="1" applyProtection="1">
      <alignment horizontal="center" vertical="center"/>
    </xf>
    <xf numFmtId="181" fontId="5" fillId="2" borderId="0" xfId="9" applyFont="1" applyFill="1" applyBorder="1" applyAlignment="1" applyProtection="1">
      <alignment horizontal="right" vertical="center"/>
    </xf>
    <xf numFmtId="3" fontId="12" fillId="2" borderId="0" xfId="3" applyNumberFormat="1" applyFont="1" applyFill="1" applyBorder="1" applyAlignment="1" applyProtection="1">
      <alignment horizontal="center" vertical="center"/>
    </xf>
    <xf numFmtId="3" fontId="12" fillId="2" borderId="0" xfId="3" applyNumberFormat="1" applyFont="1" applyFill="1" applyBorder="1" applyAlignment="1" applyProtection="1">
      <alignment horizontal="right" vertical="center"/>
    </xf>
    <xf numFmtId="181" fontId="12" fillId="2" borderId="0" xfId="9" applyFont="1" applyFill="1" applyBorder="1" applyAlignment="1" applyProtection="1">
      <alignment horizontal="left" vertical="center"/>
    </xf>
    <xf numFmtId="3" fontId="12" fillId="2" borderId="0" xfId="9" applyNumberFormat="1" applyFont="1" applyFill="1" applyBorder="1" applyAlignment="1" applyProtection="1">
      <alignment vertical="center"/>
    </xf>
    <xf numFmtId="181" fontId="12" fillId="2" borderId="0" xfId="9" applyFont="1" applyFill="1" applyBorder="1" applyAlignment="1" applyProtection="1">
      <alignment vertical="center"/>
    </xf>
    <xf numFmtId="3" fontId="12" fillId="0" borderId="0" xfId="9" applyNumberFormat="1" applyFont="1" applyBorder="1" applyAlignment="1" applyProtection="1">
      <alignment vertical="center"/>
    </xf>
    <xf numFmtId="181" fontId="13" fillId="2" borderId="0" xfId="9" applyFont="1" applyFill="1" applyBorder="1" applyAlignment="1" applyProtection="1">
      <alignment vertical="center"/>
    </xf>
    <xf numFmtId="181" fontId="31" fillId="0" borderId="0" xfId="0" applyFont="1" applyBorder="1"/>
    <xf numFmtId="181" fontId="24" fillId="0" borderId="0" xfId="0" applyFont="1" applyBorder="1" applyAlignment="1">
      <alignment horizontal="left" vertical="center"/>
    </xf>
    <xf numFmtId="179" fontId="5" fillId="0" borderId="0" xfId="1" applyNumberFormat="1" applyFont="1" applyBorder="1"/>
    <xf numFmtId="3" fontId="5" fillId="0" borderId="14" xfId="3" applyNumberFormat="1" applyFont="1" applyFill="1" applyBorder="1" applyAlignment="1" applyProtection="1">
      <alignment horizontal="center" vertical="center"/>
    </xf>
    <xf numFmtId="3" fontId="5" fillId="0" borderId="22" xfId="3" applyNumberFormat="1" applyFont="1" applyFill="1" applyBorder="1" applyAlignment="1" applyProtection="1">
      <alignment horizontal="center" vertical="center"/>
    </xf>
    <xf numFmtId="3" fontId="5" fillId="0" borderId="23" xfId="3" applyNumberFormat="1" applyFont="1" applyFill="1" applyBorder="1" applyAlignment="1" applyProtection="1">
      <alignment horizontal="center" vertical="center"/>
    </xf>
    <xf numFmtId="3" fontId="5" fillId="0" borderId="21" xfId="3" applyNumberFormat="1" applyFont="1" applyFill="1" applyBorder="1" applyAlignment="1" applyProtection="1">
      <alignment horizontal="center" vertical="center"/>
    </xf>
    <xf numFmtId="3" fontId="5" fillId="0" borderId="11" xfId="3" applyNumberFormat="1" applyFont="1" applyFill="1" applyBorder="1" applyAlignment="1" applyProtection="1">
      <alignment horizontal="center" vertical="center"/>
    </xf>
    <xf numFmtId="3" fontId="5" fillId="0" borderId="8" xfId="3" applyNumberFormat="1" applyFont="1" applyFill="1" applyBorder="1" applyAlignment="1" applyProtection="1">
      <alignment horizontal="center" vertical="center"/>
    </xf>
    <xf numFmtId="3" fontId="5" fillId="0" borderId="9" xfId="3" applyNumberFormat="1" applyFont="1" applyFill="1" applyBorder="1" applyAlignment="1" applyProtection="1">
      <alignment horizontal="center" vertical="center"/>
    </xf>
    <xf numFmtId="3" fontId="5" fillId="0" borderId="0" xfId="5" applyNumberFormat="1" applyFont="1" applyFill="1" applyBorder="1" applyAlignment="1" applyProtection="1">
      <alignment horizontal="center" vertical="center"/>
    </xf>
    <xf numFmtId="3" fontId="5" fillId="0" borderId="0" xfId="3" applyNumberFormat="1" applyFont="1" applyFill="1" applyBorder="1" applyAlignment="1" applyProtection="1">
      <alignment horizontal="center" vertical="center"/>
    </xf>
    <xf numFmtId="0" fontId="8" fillId="0" borderId="0" xfId="9" applyNumberFormat="1" applyFont="1" applyBorder="1" applyAlignment="1" applyProtection="1">
      <alignment horizontal="left" vertical="center"/>
    </xf>
    <xf numFmtId="0" fontId="28" fillId="0" borderId="0" xfId="9" applyNumberFormat="1" applyFont="1" applyBorder="1" applyAlignment="1" applyProtection="1">
      <alignment horizontal="left" vertical="center"/>
    </xf>
    <xf numFmtId="0" fontId="5" fillId="2" borderId="0" xfId="9" applyNumberFormat="1" applyFont="1" applyFill="1" applyBorder="1" applyAlignment="1" applyProtection="1">
      <alignment horizontal="center" vertical="center"/>
    </xf>
    <xf numFmtId="0" fontId="5" fillId="2" borderId="0" xfId="9" applyNumberFormat="1" applyFont="1" applyFill="1" applyBorder="1" applyAlignment="1" applyProtection="1">
      <alignment vertical="center"/>
    </xf>
    <xf numFmtId="0" fontId="12" fillId="2" borderId="0" xfId="9" applyNumberFormat="1" applyFont="1" applyFill="1" applyBorder="1" applyAlignment="1" applyProtection="1">
      <alignment horizontal="center" vertical="center"/>
    </xf>
    <xf numFmtId="0" fontId="12" fillId="2" borderId="0" xfId="9" applyNumberFormat="1" applyFont="1" applyFill="1" applyBorder="1" applyAlignment="1" applyProtection="1">
      <alignment horizontal="left" vertical="center"/>
    </xf>
    <xf numFmtId="0" fontId="5" fillId="0" borderId="0" xfId="9" applyNumberFormat="1" applyFont="1" applyBorder="1" applyAlignment="1" applyProtection="1">
      <alignment horizontal="center" vertical="center"/>
    </xf>
    <xf numFmtId="0" fontId="13" fillId="0" borderId="0" xfId="9" applyNumberFormat="1" applyFont="1" applyBorder="1" applyAlignment="1" applyProtection="1">
      <alignment horizontal="center" vertical="center"/>
    </xf>
    <xf numFmtId="0" fontId="9" fillId="0" borderId="0" xfId="9" applyNumberFormat="1" applyFont="1" applyBorder="1" applyAlignment="1" applyProtection="1">
      <alignment horizontal="left" vertical="center"/>
    </xf>
    <xf numFmtId="0" fontId="16" fillId="7" borderId="4" xfId="9" applyNumberFormat="1" applyFont="1" applyFill="1" applyBorder="1" applyAlignment="1" applyProtection="1">
      <alignment horizontal="center" wrapText="1"/>
    </xf>
    <xf numFmtId="0" fontId="17" fillId="6" borderId="0" xfId="9" applyNumberFormat="1" applyFont="1" applyFill="1" applyBorder="1" applyAlignment="1" applyProtection="1">
      <alignment horizontal="center" wrapText="1"/>
    </xf>
    <xf numFmtId="0" fontId="17" fillId="8" borderId="0" xfId="9" applyNumberFormat="1" applyFont="1" applyFill="1" applyBorder="1" applyAlignment="1" applyProtection="1">
      <alignment horizontal="center" vertical="center"/>
    </xf>
    <xf numFmtId="0" fontId="12" fillId="9" borderId="5" xfId="9" applyNumberFormat="1" applyFont="1" applyFill="1" applyBorder="1" applyAlignment="1" applyProtection="1">
      <alignment horizontal="center" vertical="center"/>
    </xf>
    <xf numFmtId="0" fontId="5" fillId="6" borderId="0" xfId="9" applyNumberFormat="1" applyFont="1" applyFill="1" applyBorder="1" applyAlignment="1" applyProtection="1">
      <alignment horizontal="center" vertical="center"/>
    </xf>
    <xf numFmtId="0" fontId="17" fillId="8" borderId="19" xfId="9" applyNumberFormat="1" applyFont="1" applyFill="1" applyBorder="1" applyAlignment="1" applyProtection="1">
      <alignment horizontal="center" vertical="center"/>
    </xf>
    <xf numFmtId="0" fontId="12" fillId="9" borderId="16" xfId="9" applyNumberFormat="1" applyFont="1" applyFill="1" applyBorder="1" applyAlignment="1" applyProtection="1">
      <alignment horizontal="center" vertical="center"/>
    </xf>
    <xf numFmtId="0" fontId="20" fillId="15" borderId="19" xfId="9" applyNumberFormat="1" applyFont="1" applyFill="1" applyBorder="1" applyAlignment="1" applyProtection="1">
      <alignment vertical="center"/>
    </xf>
    <xf numFmtId="0" fontId="5" fillId="17" borderId="0" xfId="9" applyNumberFormat="1" applyFont="1" applyFill="1" applyBorder="1" applyAlignment="1" applyProtection="1">
      <alignment vertical="center"/>
    </xf>
    <xf numFmtId="0" fontId="5" fillId="17" borderId="0" xfId="9" applyNumberFormat="1" applyFont="1" applyFill="1" applyBorder="1" applyAlignment="1" applyProtection="1">
      <alignment horizontal="center" vertical="center"/>
    </xf>
    <xf numFmtId="0" fontId="12" fillId="17" borderId="0" xfId="9" applyNumberFormat="1" applyFont="1" applyFill="1" applyBorder="1" applyAlignment="1" applyProtection="1">
      <alignment horizontal="center" vertical="center"/>
    </xf>
    <xf numFmtId="0" fontId="12" fillId="17" borderId="0" xfId="9" applyNumberFormat="1" applyFont="1" applyFill="1" applyBorder="1" applyAlignment="1" applyProtection="1">
      <alignment horizontal="left" vertical="center"/>
    </xf>
    <xf numFmtId="0" fontId="13" fillId="17" borderId="0" xfId="9" applyNumberFormat="1" applyFont="1" applyFill="1" applyBorder="1" applyAlignment="1" applyProtection="1">
      <alignment horizontal="center" vertical="center"/>
    </xf>
    <xf numFmtId="0" fontId="8" fillId="6" borderId="0" xfId="11" applyFont="1" applyFill="1" applyAlignment="1" applyProtection="1"/>
    <xf numFmtId="0" fontId="12" fillId="6" borderId="0" xfId="12" applyFont="1" applyFill="1" applyBorder="1" applyAlignment="1" applyProtection="1">
      <alignment horizontal="left"/>
    </xf>
    <xf numFmtId="0" fontId="5" fillId="6" borderId="0" xfId="11" applyFont="1" applyFill="1" applyProtection="1"/>
    <xf numFmtId="0" fontId="5" fillId="18" borderId="0" xfId="11" applyFont="1" applyFill="1" applyProtection="1"/>
    <xf numFmtId="0" fontId="17" fillId="14" borderId="15" xfId="11" applyFont="1" applyFill="1" applyBorder="1" applyAlignment="1" applyProtection="1"/>
    <xf numFmtId="0" fontId="17" fillId="14" borderId="20" xfId="11" applyFont="1" applyFill="1" applyBorder="1" applyAlignment="1" applyProtection="1"/>
    <xf numFmtId="0" fontId="5" fillId="14" borderId="20" xfId="11" applyFont="1" applyFill="1" applyBorder="1" applyAlignment="1" applyProtection="1"/>
    <xf numFmtId="0" fontId="12" fillId="6" borderId="0" xfId="12" applyFont="1" applyFill="1" applyBorder="1" applyAlignment="1" applyProtection="1">
      <alignment horizontal="right" vertical="center"/>
    </xf>
    <xf numFmtId="0" fontId="5" fillId="6" borderId="0" xfId="11" applyFont="1" applyFill="1" applyBorder="1" applyProtection="1"/>
    <xf numFmtId="0" fontId="34" fillId="6" borderId="0" xfId="11" applyFont="1" applyFill="1" applyProtection="1"/>
    <xf numFmtId="0" fontId="5" fillId="18" borderId="0" xfId="11" applyFont="1" applyFill="1" applyAlignment="1" applyProtection="1">
      <alignment wrapText="1"/>
    </xf>
    <xf numFmtId="0" fontId="5" fillId="6" borderId="0" xfId="11" applyFont="1" applyFill="1" applyAlignment="1" applyProtection="1">
      <alignment wrapText="1"/>
    </xf>
    <xf numFmtId="0" fontId="5" fillId="17" borderId="0" xfId="11" applyFont="1" applyFill="1" applyProtection="1"/>
    <xf numFmtId="0" fontId="17" fillId="0" borderId="0" xfId="12" applyFont="1" applyBorder="1" applyAlignment="1" applyProtection="1">
      <alignment horizontal="left" vertical="center"/>
    </xf>
    <xf numFmtId="0" fontId="5" fillId="10" borderId="6" xfId="12" applyFont="1" applyFill="1" applyBorder="1" applyAlignment="1" applyProtection="1">
      <alignment vertical="center"/>
    </xf>
    <xf numFmtId="3" fontId="17" fillId="15" borderId="19" xfId="12" applyNumberFormat="1" applyFont="1" applyFill="1" applyBorder="1" applyAlignment="1" applyProtection="1">
      <alignment horizontal="center" vertical="center"/>
    </xf>
    <xf numFmtId="0" fontId="5" fillId="17" borderId="0" xfId="12" applyFont="1" applyFill="1" applyBorder="1" applyAlignment="1" applyProtection="1">
      <alignment vertical="center"/>
    </xf>
    <xf numFmtId="0" fontId="12" fillId="17" borderId="0" xfId="12" applyFont="1" applyFill="1" applyBorder="1" applyAlignment="1" applyProtection="1">
      <alignment horizontal="left" vertical="center"/>
    </xf>
    <xf numFmtId="0" fontId="13" fillId="17" borderId="0" xfId="12" applyFont="1" applyFill="1" applyBorder="1" applyAlignment="1" applyProtection="1">
      <alignment vertical="center"/>
    </xf>
    <xf numFmtId="0" fontId="13" fillId="0" borderId="0" xfId="12" applyFont="1" applyBorder="1" applyAlignment="1" applyProtection="1">
      <alignment vertical="center"/>
    </xf>
    <xf numFmtId="0" fontId="12" fillId="0" borderId="0" xfId="9" applyNumberFormat="1" applyFont="1" applyBorder="1" applyAlignment="1" applyProtection="1">
      <alignment horizontal="left" vertical="center"/>
    </xf>
    <xf numFmtId="0" fontId="17" fillId="7" borderId="4" xfId="9" applyNumberFormat="1" applyFont="1" applyFill="1" applyBorder="1" applyAlignment="1" applyProtection="1">
      <alignment horizontal="center" wrapText="1"/>
    </xf>
    <xf numFmtId="0" fontId="17" fillId="8" borderId="0" xfId="9" applyNumberFormat="1" applyFont="1" applyFill="1" applyBorder="1" applyAlignment="1" applyProtection="1">
      <alignment horizontal="left" vertical="center"/>
    </xf>
    <xf numFmtId="0" fontId="12" fillId="9" borderId="0" xfId="9" applyNumberFormat="1" applyFont="1" applyFill="1" applyBorder="1" applyAlignment="1" applyProtection="1">
      <alignment horizontal="left" vertical="center"/>
    </xf>
    <xf numFmtId="0" fontId="5" fillId="6" borderId="0" xfId="9" applyNumberFormat="1" applyFont="1" applyFill="1" applyBorder="1" applyAlignment="1" applyProtection="1">
      <alignment horizontal="left" vertical="center"/>
    </xf>
    <xf numFmtId="0" fontId="5" fillId="6" borderId="19" xfId="9" applyNumberFormat="1" applyFont="1" applyFill="1" applyBorder="1" applyAlignment="1" applyProtection="1">
      <alignment vertical="center"/>
    </xf>
    <xf numFmtId="0" fontId="13" fillId="0" borderId="0" xfId="9" applyNumberFormat="1" applyFont="1" applyBorder="1" applyAlignment="1" applyProtection="1">
      <alignment vertical="center"/>
    </xf>
    <xf numFmtId="181" fontId="5" fillId="18" borderId="0" xfId="9" applyFont="1" applyFill="1" applyBorder="1" applyAlignment="1" applyProtection="1">
      <alignment horizontal="left" vertical="center" indent="2"/>
    </xf>
    <xf numFmtId="183" fontId="34" fillId="6" borderId="0" xfId="12" applyNumberFormat="1" applyFont="1" applyFill="1" applyBorder="1" applyAlignment="1" applyProtection="1">
      <alignment horizontal="center"/>
    </xf>
    <xf numFmtId="3" fontId="5" fillId="19" borderId="26" xfId="3" applyNumberFormat="1" applyFont="1" applyFill="1" applyBorder="1" applyAlignment="1" applyProtection="1">
      <alignment horizontal="center" vertical="center"/>
    </xf>
    <xf numFmtId="181" fontId="35" fillId="6" borderId="0" xfId="9" applyFont="1" applyFill="1" applyBorder="1" applyAlignment="1" applyProtection="1">
      <alignment horizontal="left" vertical="center" indent="2"/>
    </xf>
    <xf numFmtId="0" fontId="12" fillId="0" borderId="0" xfId="12" applyFont="1" applyBorder="1" applyAlignment="1" applyProtection="1">
      <alignment horizontal="left" vertical="center"/>
    </xf>
    <xf numFmtId="181" fontId="5" fillId="6" borderId="28" xfId="0" applyFont="1" applyFill="1" applyBorder="1" applyProtection="1"/>
    <xf numFmtId="181" fontId="5" fillId="6" borderId="0" xfId="0" applyFont="1" applyFill="1" applyBorder="1" applyProtection="1"/>
    <xf numFmtId="181" fontId="36" fillId="6" borderId="28" xfId="0" applyFont="1" applyFill="1" applyBorder="1" applyAlignment="1" applyProtection="1">
      <alignment wrapText="1"/>
    </xf>
    <xf numFmtId="181" fontId="36" fillId="6" borderId="0" xfId="0" applyFont="1" applyFill="1" applyBorder="1" applyAlignment="1" applyProtection="1">
      <alignment wrapText="1"/>
    </xf>
    <xf numFmtId="37" fontId="37" fillId="6" borderId="0" xfId="0" applyNumberFormat="1" applyFont="1" applyFill="1" applyBorder="1" applyAlignment="1" applyProtection="1">
      <alignment horizontal="centerContinuous" wrapText="1"/>
    </xf>
    <xf numFmtId="37" fontId="12" fillId="6" borderId="0" xfId="12" applyNumberFormat="1" applyFont="1" applyFill="1" applyBorder="1" applyAlignment="1" applyProtection="1">
      <alignment horizontal="center" vertical="center"/>
    </xf>
    <xf numFmtId="37" fontId="36" fillId="6" borderId="0" xfId="0" applyNumberFormat="1" applyFont="1" applyFill="1" applyBorder="1" applyAlignment="1" applyProtection="1">
      <alignment horizontal="centerContinuous"/>
    </xf>
    <xf numFmtId="37" fontId="22" fillId="6" borderId="0" xfId="0" applyNumberFormat="1" applyFont="1" applyFill="1" applyBorder="1" applyAlignment="1" applyProtection="1">
      <alignment horizontal="centerContinuous"/>
    </xf>
    <xf numFmtId="0" fontId="22" fillId="6" borderId="0" xfId="12" applyFont="1" applyFill="1" applyBorder="1" applyAlignment="1" applyProtection="1">
      <alignment horizontal="centerContinuous"/>
    </xf>
    <xf numFmtId="37" fontId="12" fillId="6" borderId="29" xfId="12" applyNumberFormat="1" applyFont="1" applyFill="1" applyBorder="1" applyAlignment="1" applyProtection="1">
      <alignment horizontal="center" vertical="center"/>
    </xf>
    <xf numFmtId="37" fontId="36" fillId="6" borderId="0" xfId="0" applyNumberFormat="1" applyFont="1" applyFill="1" applyBorder="1" applyAlignment="1" applyProtection="1">
      <alignment horizontal="centerContinuous" vertical="top"/>
    </xf>
    <xf numFmtId="37" fontId="22" fillId="6" borderId="0" xfId="0" applyNumberFormat="1" applyFont="1" applyFill="1" applyBorder="1" applyAlignment="1" applyProtection="1">
      <alignment horizontal="centerContinuous" vertical="top"/>
    </xf>
    <xf numFmtId="0" fontId="22" fillId="6" borderId="0" xfId="12" applyFont="1" applyFill="1" applyBorder="1" applyAlignment="1" applyProtection="1">
      <alignment horizontal="centerContinuous" vertical="top"/>
    </xf>
    <xf numFmtId="37" fontId="12" fillId="6" borderId="30" xfId="12" applyNumberFormat="1" applyFont="1" applyFill="1" applyBorder="1" applyAlignment="1" applyProtection="1">
      <alignment horizontal="center" vertical="center"/>
    </xf>
    <xf numFmtId="0" fontId="12" fillId="6" borderId="29" xfId="12" applyFont="1" applyFill="1" applyBorder="1" applyAlignment="1" applyProtection="1">
      <alignment horizontal="right" vertical="center"/>
    </xf>
    <xf numFmtId="37" fontId="12" fillId="6" borderId="27" xfId="12" applyNumberFormat="1" applyFont="1" applyFill="1" applyBorder="1" applyAlignment="1" applyProtection="1">
      <alignment horizontal="center" vertical="center"/>
    </xf>
    <xf numFmtId="181" fontId="5" fillId="6" borderId="0" xfId="0" applyFont="1" applyFill="1" applyProtection="1"/>
    <xf numFmtId="181" fontId="39" fillId="6" borderId="0" xfId="0" applyFont="1" applyFill="1" applyAlignment="1" applyProtection="1">
      <alignment horizontal="left"/>
    </xf>
    <xf numFmtId="181" fontId="40" fillId="6" borderId="0" xfId="0" applyFont="1" applyFill="1" applyAlignment="1" applyProtection="1">
      <alignment horizontal="left"/>
    </xf>
    <xf numFmtId="181" fontId="23" fillId="6" borderId="0" xfId="0" applyFont="1" applyFill="1" applyAlignment="1" applyProtection="1">
      <alignment horizontal="left"/>
    </xf>
    <xf numFmtId="0" fontId="12" fillId="6" borderId="29" xfId="12" applyFont="1" applyFill="1" applyBorder="1" applyAlignment="1" applyProtection="1">
      <alignment horizontal="centerContinuous" vertical="center"/>
    </xf>
    <xf numFmtId="178" fontId="12" fillId="6" borderId="26" xfId="2" applyNumberFormat="1" applyFont="1" applyFill="1" applyBorder="1" applyAlignment="1" applyProtection="1">
      <alignment horizontal="center" vertical="center"/>
    </xf>
    <xf numFmtId="0" fontId="12" fillId="6" borderId="17" xfId="12" applyFont="1" applyFill="1" applyBorder="1" applyAlignment="1" applyProtection="1">
      <alignment horizontal="left" vertical="center"/>
    </xf>
    <xf numFmtId="0" fontId="12" fillId="6" borderId="31" xfId="12" applyFont="1" applyFill="1" applyBorder="1" applyAlignment="1" applyProtection="1">
      <alignment horizontal="left" vertical="center"/>
    </xf>
    <xf numFmtId="0" fontId="38" fillId="6" borderId="31" xfId="11" applyFont="1" applyFill="1" applyBorder="1" applyAlignment="1" applyProtection="1">
      <alignment horizontal="left"/>
    </xf>
    <xf numFmtId="0" fontId="38" fillId="6" borderId="32" xfId="11" applyFont="1" applyFill="1" applyBorder="1" applyAlignment="1" applyProtection="1">
      <alignment horizontal="left"/>
    </xf>
    <xf numFmtId="181" fontId="17" fillId="14" borderId="26" xfId="0" applyFont="1" applyFill="1" applyBorder="1" applyAlignment="1" applyProtection="1"/>
    <xf numFmtId="181" fontId="5" fillId="6" borderId="26" xfId="0" applyFont="1" applyFill="1" applyBorder="1" applyProtection="1"/>
    <xf numFmtId="9" fontId="12" fillId="6" borderId="26" xfId="0" applyNumberFormat="1" applyFont="1" applyFill="1" applyBorder="1" applyAlignment="1" applyProtection="1">
      <alignment horizontal="center"/>
    </xf>
    <xf numFmtId="181" fontId="12" fillId="6" borderId="26" xfId="0" applyFont="1" applyFill="1" applyBorder="1" applyAlignment="1" applyProtection="1">
      <alignment horizontal="right"/>
    </xf>
    <xf numFmtId="181" fontId="17" fillId="14" borderId="17" xfId="0" applyFont="1" applyFill="1" applyBorder="1" applyAlignment="1" applyProtection="1">
      <alignment horizontal="left" vertical="center"/>
    </xf>
    <xf numFmtId="181" fontId="17" fillId="14" borderId="17" xfId="0" applyFont="1" applyFill="1" applyBorder="1" applyAlignment="1" applyProtection="1">
      <alignment horizontal="center" vertical="center"/>
    </xf>
    <xf numFmtId="181" fontId="17" fillId="14" borderId="17" xfId="0" applyFont="1" applyFill="1" applyBorder="1" applyAlignment="1" applyProtection="1">
      <alignment horizontal="center" vertical="center" wrapText="1"/>
    </xf>
    <xf numFmtId="181" fontId="5" fillId="6" borderId="0" xfId="0" applyFont="1" applyFill="1" applyBorder="1" applyAlignment="1" applyProtection="1">
      <alignment horizontal="centerContinuous"/>
    </xf>
    <xf numFmtId="184" fontId="5" fillId="6" borderId="31" xfId="1" applyNumberFormat="1" applyFont="1" applyFill="1" applyBorder="1" applyAlignment="1" applyProtection="1">
      <alignment horizontal="center" vertical="center"/>
    </xf>
    <xf numFmtId="184" fontId="5" fillId="6" borderId="32" xfId="1" applyNumberFormat="1" applyFont="1" applyFill="1" applyBorder="1" applyAlignment="1" applyProtection="1">
      <alignment horizontal="center" vertical="center"/>
    </xf>
    <xf numFmtId="184" fontId="5" fillId="6" borderId="17" xfId="1" applyNumberFormat="1" applyFont="1" applyFill="1" applyBorder="1" applyAlignment="1" applyProtection="1">
      <alignment horizontal="center" vertical="center"/>
    </xf>
    <xf numFmtId="3" fontId="5" fillId="6" borderId="26" xfId="0" applyNumberFormat="1" applyFont="1" applyFill="1" applyBorder="1" applyAlignment="1" applyProtection="1">
      <alignment horizontal="center"/>
    </xf>
    <xf numFmtId="181" fontId="22" fillId="0" borderId="0" xfId="0" applyFont="1"/>
    <xf numFmtId="181" fontId="22" fillId="0" borderId="0" xfId="0" applyFont="1" applyFill="1" applyAlignment="1">
      <alignment horizontal="center"/>
    </xf>
    <xf numFmtId="181" fontId="22" fillId="0" borderId="0" xfId="0" applyFont="1" applyFill="1"/>
    <xf numFmtId="181" fontId="41" fillId="19" borderId="0" xfId="0" applyFont="1" applyFill="1"/>
    <xf numFmtId="184" fontId="22" fillId="0" borderId="0" xfId="0" applyNumberFormat="1" applyFont="1" applyAlignment="1">
      <alignment horizontal="center"/>
    </xf>
    <xf numFmtId="184" fontId="22" fillId="25" borderId="0" xfId="0" applyNumberFormat="1" applyFont="1" applyFill="1" applyAlignment="1">
      <alignment horizontal="center"/>
    </xf>
    <xf numFmtId="181" fontId="22" fillId="0" borderId="0" xfId="0" applyFont="1" applyAlignment="1">
      <alignment horizontal="center"/>
    </xf>
    <xf numFmtId="181" fontId="22" fillId="19" borderId="0" xfId="0" applyFont="1" applyFill="1" applyAlignment="1">
      <alignment horizontal="center"/>
    </xf>
    <xf numFmtId="14" fontId="22" fillId="0" borderId="0" xfId="0" applyNumberFormat="1" applyFont="1" applyFill="1" applyAlignment="1">
      <alignment horizontal="center"/>
    </xf>
    <xf numFmtId="3" fontId="22" fillId="0" borderId="0" xfId="0" applyNumberFormat="1" applyFont="1" applyFill="1" applyAlignment="1">
      <alignment horizontal="center"/>
    </xf>
    <xf numFmtId="181" fontId="22" fillId="0" borderId="0" xfId="0" applyFont="1" applyBorder="1"/>
    <xf numFmtId="0" fontId="43" fillId="0" borderId="17" xfId="13" applyFont="1" applyFill="1" applyBorder="1" applyAlignment="1">
      <alignment horizontal="left" vertical="center"/>
    </xf>
    <xf numFmtId="0" fontId="44" fillId="0" borderId="31" xfId="13" applyFont="1" applyFill="1" applyBorder="1" applyAlignment="1">
      <alignment horizontal="left" vertical="center"/>
    </xf>
    <xf numFmtId="0" fontId="44" fillId="26" borderId="31" xfId="13" applyFont="1" applyFill="1" applyBorder="1" applyAlignment="1">
      <alignment horizontal="left" vertical="center"/>
    </xf>
    <xf numFmtId="0" fontId="43" fillId="0" borderId="31" xfId="13" applyFont="1" applyFill="1" applyBorder="1" applyAlignment="1">
      <alignment horizontal="left" vertical="center"/>
    </xf>
    <xf numFmtId="181" fontId="44" fillId="0" borderId="31" xfId="0" applyFont="1" applyFill="1" applyBorder="1"/>
    <xf numFmtId="0" fontId="45" fillId="0" borderId="31" xfId="13" applyFont="1" applyFill="1" applyBorder="1" applyAlignment="1">
      <alignment horizontal="left" vertical="center"/>
    </xf>
    <xf numFmtId="0" fontId="44" fillId="0" borderId="32" xfId="13" applyFont="1" applyFill="1" applyBorder="1" applyAlignment="1">
      <alignment horizontal="left" vertical="center"/>
    </xf>
    <xf numFmtId="181" fontId="47" fillId="0" borderId="0" xfId="0" applyFont="1" applyAlignment="1">
      <alignment horizontal="left"/>
    </xf>
    <xf numFmtId="181" fontId="47" fillId="0" borderId="0" xfId="0" applyFont="1" applyFill="1" applyAlignment="1">
      <alignment horizontal="left"/>
    </xf>
    <xf numFmtId="0" fontId="34" fillId="18" borderId="0" xfId="11" applyFont="1" applyFill="1" applyProtection="1"/>
    <xf numFmtId="0" fontId="5" fillId="0" borderId="17" xfId="14" applyFont="1" applyBorder="1" applyAlignment="1" applyProtection="1">
      <alignment vertical="center"/>
    </xf>
    <xf numFmtId="0" fontId="5" fillId="0" borderId="31" xfId="14" applyFont="1" applyBorder="1" applyAlignment="1" applyProtection="1">
      <alignment vertical="center"/>
    </xf>
    <xf numFmtId="0" fontId="5" fillId="0" borderId="32" xfId="14" applyFont="1" applyBorder="1" applyAlignment="1" applyProtection="1">
      <alignment vertical="center"/>
    </xf>
    <xf numFmtId="181" fontId="50" fillId="0" borderId="0" xfId="0" applyFont="1" applyBorder="1"/>
    <xf numFmtId="181" fontId="41" fillId="25" borderId="0" xfId="0" applyFont="1" applyFill="1" applyBorder="1"/>
    <xf numFmtId="3" fontId="18" fillId="12" borderId="6" xfId="3" applyNumberFormat="1" applyFont="1" applyFill="1" applyBorder="1" applyAlignment="1" applyProtection="1">
      <alignment horizontal="left" vertical="center" wrapText="1"/>
    </xf>
    <xf numFmtId="3" fontId="17" fillId="15" borderId="0" xfId="9" applyNumberFormat="1" applyFont="1" applyFill="1" applyBorder="1" applyAlignment="1" applyProtection="1">
      <alignment horizontal="center" vertical="center"/>
    </xf>
    <xf numFmtId="9" fontId="5" fillId="0" borderId="0" xfId="2" applyFont="1" applyBorder="1" applyAlignment="1" applyProtection="1">
      <alignment vertical="center"/>
    </xf>
    <xf numFmtId="9" fontId="16" fillId="12" borderId="5" xfId="2" applyFont="1" applyFill="1" applyBorder="1" applyAlignment="1" applyProtection="1">
      <alignment horizontal="centerContinuous" vertical="center"/>
    </xf>
    <xf numFmtId="9" fontId="19" fillId="6" borderId="0" xfId="2" applyFont="1" applyFill="1" applyBorder="1" applyAlignment="1" applyProtection="1">
      <alignment horizontal="center" wrapText="1"/>
    </xf>
    <xf numFmtId="9" fontId="5" fillId="17" borderId="0" xfId="2" applyFont="1" applyFill="1" applyBorder="1" applyAlignment="1" applyProtection="1">
      <alignment vertical="center"/>
    </xf>
    <xf numFmtId="9" fontId="5" fillId="17" borderId="0" xfId="2" applyFont="1" applyFill="1" applyBorder="1" applyAlignment="1" applyProtection="1">
      <alignment horizontal="right" vertical="center"/>
    </xf>
    <xf numFmtId="9" fontId="12" fillId="17" borderId="0" xfId="2" applyFont="1" applyFill="1" applyBorder="1" applyAlignment="1" applyProtection="1">
      <alignment horizontal="right" vertical="center"/>
    </xf>
    <xf numFmtId="9" fontId="12" fillId="17" borderId="0" xfId="2" applyFont="1" applyFill="1" applyBorder="1" applyAlignment="1" applyProtection="1">
      <alignment vertical="center"/>
    </xf>
    <xf numFmtId="9" fontId="12" fillId="17" borderId="0" xfId="2" applyFont="1" applyFill="1" applyBorder="1" applyAlignment="1" applyProtection="1">
      <alignment horizontal="center" vertical="center"/>
    </xf>
    <xf numFmtId="9" fontId="14" fillId="17" borderId="0" xfId="2" applyFont="1" applyFill="1" applyBorder="1" applyAlignment="1" applyProtection="1">
      <alignment vertical="center"/>
    </xf>
    <xf numFmtId="9" fontId="14" fillId="0" borderId="0" xfId="2" applyFont="1" applyBorder="1" applyAlignment="1" applyProtection="1">
      <alignment vertical="center"/>
    </xf>
    <xf numFmtId="9" fontId="18" fillId="12" borderId="6" xfId="2" applyFont="1" applyFill="1" applyBorder="1" applyAlignment="1" applyProtection="1">
      <alignment horizontal="left" vertical="center" wrapText="1"/>
    </xf>
    <xf numFmtId="0" fontId="5" fillId="6" borderId="0" xfId="9" applyNumberFormat="1" applyFont="1" applyFill="1" applyBorder="1" applyAlignment="1" applyProtection="1">
      <alignment vertical="center"/>
    </xf>
    <xf numFmtId="3" fontId="17" fillId="8" borderId="36" xfId="3" applyNumberFormat="1" applyFont="1" applyFill="1" applyBorder="1" applyAlignment="1" applyProtection="1">
      <alignment horizontal="center" vertical="center"/>
    </xf>
    <xf numFmtId="3" fontId="12" fillId="9" borderId="38" xfId="3" applyNumberFormat="1" applyFont="1" applyFill="1" applyBorder="1" applyAlignment="1" applyProtection="1">
      <alignment horizontal="center" vertical="center"/>
    </xf>
    <xf numFmtId="3" fontId="17" fillId="8" borderId="39" xfId="3" applyNumberFormat="1" applyFont="1" applyFill="1" applyBorder="1" applyAlignment="1" applyProtection="1">
      <alignment horizontal="center" vertical="center"/>
    </xf>
    <xf numFmtId="3" fontId="12" fillId="9" borderId="37" xfId="3" applyNumberFormat="1" applyFont="1" applyFill="1" applyBorder="1" applyAlignment="1" applyProtection="1">
      <alignment horizontal="center" vertical="center"/>
    </xf>
    <xf numFmtId="3" fontId="12" fillId="9" borderId="40" xfId="3" applyNumberFormat="1" applyFont="1" applyFill="1" applyBorder="1" applyAlignment="1" applyProtection="1">
      <alignment horizontal="center" vertical="center"/>
    </xf>
    <xf numFmtId="3" fontId="5" fillId="6" borderId="37" xfId="3" applyNumberFormat="1" applyFont="1" applyFill="1" applyBorder="1" applyAlignment="1" applyProtection="1">
      <alignment horizontal="center" vertical="center"/>
    </xf>
    <xf numFmtId="3" fontId="5" fillId="0" borderId="37" xfId="5" applyNumberFormat="1" applyFont="1" applyFill="1" applyBorder="1" applyAlignment="1" applyProtection="1">
      <alignment horizontal="center" vertical="center"/>
    </xf>
    <xf numFmtId="3" fontId="5" fillId="0" borderId="37" xfId="3" applyNumberFormat="1" applyFont="1" applyFill="1" applyBorder="1" applyAlignment="1" applyProtection="1">
      <alignment horizontal="center" vertical="center"/>
    </xf>
    <xf numFmtId="3" fontId="17" fillId="15" borderId="41" xfId="9" applyNumberFormat="1" applyFont="1" applyFill="1" applyBorder="1" applyAlignment="1" applyProtection="1">
      <alignment horizontal="center" vertical="center"/>
    </xf>
    <xf numFmtId="3" fontId="5" fillId="0" borderId="39" xfId="3" applyNumberFormat="1" applyFont="1" applyFill="1" applyBorder="1" applyAlignment="1" applyProtection="1">
      <alignment horizontal="center" vertical="center"/>
    </xf>
    <xf numFmtId="3" fontId="5" fillId="6" borderId="36" xfId="3" applyNumberFormat="1" applyFont="1" applyFill="1" applyBorder="1" applyAlignment="1" applyProtection="1">
      <alignment horizontal="center" vertical="center"/>
    </xf>
    <xf numFmtId="3" fontId="5" fillId="0" borderId="38" xfId="3" applyNumberFormat="1" applyFont="1" applyFill="1" applyBorder="1" applyAlignment="1" applyProtection="1">
      <alignment horizontal="center" vertical="center"/>
    </xf>
    <xf numFmtId="3" fontId="5" fillId="0" borderId="40" xfId="3" applyNumberFormat="1" applyFont="1" applyFill="1" applyBorder="1" applyAlignment="1" applyProtection="1">
      <alignment horizontal="center" vertical="center"/>
    </xf>
    <xf numFmtId="3" fontId="5" fillId="0" borderId="41" xfId="3" applyNumberFormat="1" applyFont="1" applyFill="1" applyBorder="1" applyAlignment="1" applyProtection="1">
      <alignment horizontal="center" vertical="center"/>
    </xf>
    <xf numFmtId="3" fontId="5" fillId="6" borderId="42" xfId="3" applyNumberFormat="1" applyFont="1" applyFill="1" applyBorder="1" applyAlignment="1" applyProtection="1">
      <alignment horizontal="center" vertical="center"/>
    </xf>
    <xf numFmtId="3" fontId="5" fillId="0" borderId="36" xfId="3" applyNumberFormat="1" applyFont="1" applyFill="1" applyBorder="1" applyAlignment="1" applyProtection="1">
      <alignment horizontal="center" vertical="center"/>
    </xf>
    <xf numFmtId="3" fontId="17" fillId="8" borderId="17" xfId="3" applyNumberFormat="1" applyFont="1" applyFill="1" applyBorder="1" applyAlignment="1" applyProtection="1">
      <alignment horizontal="center" vertical="center"/>
    </xf>
    <xf numFmtId="3" fontId="12" fillId="9" borderId="22" xfId="3" applyNumberFormat="1" applyFont="1" applyFill="1" applyBorder="1" applyAlignment="1" applyProtection="1">
      <alignment horizontal="center" vertical="center"/>
    </xf>
    <xf numFmtId="3" fontId="10" fillId="11" borderId="4" xfId="3" applyNumberFormat="1" applyFont="1" applyFill="1" applyBorder="1" applyAlignment="1" applyProtection="1">
      <alignment horizontal="center" vertical="center" wrapText="1"/>
    </xf>
    <xf numFmtId="3" fontId="10" fillId="11" borderId="9" xfId="3" applyNumberFormat="1" applyFont="1" applyFill="1" applyBorder="1" applyAlignment="1" applyProtection="1">
      <alignment horizontal="center" vertical="center" wrapText="1"/>
    </xf>
    <xf numFmtId="9" fontId="12" fillId="6" borderId="27" xfId="2" applyFont="1" applyFill="1" applyBorder="1" applyAlignment="1" applyProtection="1">
      <alignment horizontal="center" vertical="center"/>
    </xf>
    <xf numFmtId="0" fontId="45" fillId="0" borderId="32" xfId="13" applyFont="1" applyFill="1" applyBorder="1" applyAlignment="1">
      <alignment horizontal="left" vertical="center"/>
    </xf>
    <xf numFmtId="0" fontId="5" fillId="0" borderId="17" xfId="13" applyFont="1" applyFill="1" applyBorder="1" applyAlignment="1">
      <alignment horizontal="left" vertical="center"/>
    </xf>
    <xf numFmtId="0" fontId="5" fillId="0" borderId="31" xfId="13" applyFont="1" applyFill="1" applyBorder="1" applyAlignment="1">
      <alignment horizontal="left" vertical="center"/>
    </xf>
    <xf numFmtId="181" fontId="24" fillId="0" borderId="32" xfId="0" applyFont="1" applyBorder="1" applyAlignment="1">
      <alignment horizontal="left"/>
    </xf>
    <xf numFmtId="3" fontId="16" fillId="12" borderId="6" xfId="3" applyNumberFormat="1" applyFont="1" applyFill="1" applyBorder="1" applyAlignment="1" applyProtection="1">
      <alignment horizontal="center" vertical="center" wrapText="1"/>
    </xf>
    <xf numFmtId="9" fontId="18" fillId="12" borderId="6" xfId="2" applyFont="1" applyFill="1" applyBorder="1" applyAlignment="1" applyProtection="1">
      <alignment horizontal="center" vertical="center" wrapText="1"/>
    </xf>
    <xf numFmtId="3" fontId="16" fillId="12" borderId="11" xfId="9" applyNumberFormat="1" applyFont="1" applyFill="1" applyBorder="1" applyAlignment="1" applyProtection="1">
      <alignment horizontal="center" vertical="center"/>
    </xf>
    <xf numFmtId="3" fontId="30" fillId="12" borderId="6" xfId="3" applyNumberFormat="1" applyFont="1" applyFill="1" applyBorder="1" applyAlignment="1" applyProtection="1">
      <alignment horizontal="center" vertical="center" wrapText="1"/>
    </xf>
    <xf numFmtId="3" fontId="12" fillId="21" borderId="3" xfId="3" applyNumberFormat="1" applyFont="1" applyFill="1" applyBorder="1" applyAlignment="1" applyProtection="1">
      <alignment horizontal="center" vertical="center"/>
    </xf>
    <xf numFmtId="178" fontId="12" fillId="6" borderId="3" xfId="2" applyNumberFormat="1" applyFont="1" applyFill="1" applyBorder="1" applyAlignment="1" applyProtection="1">
      <alignment horizontal="center" vertical="center"/>
    </xf>
    <xf numFmtId="3" fontId="12" fillId="6" borderId="3" xfId="3" applyNumberFormat="1" applyFont="1" applyFill="1" applyBorder="1" applyAlignment="1" applyProtection="1">
      <alignment horizontal="center" vertical="center"/>
    </xf>
    <xf numFmtId="181" fontId="5" fillId="0" borderId="0" xfId="9" applyFont="1" applyBorder="1" applyAlignment="1" applyProtection="1">
      <alignment vertical="center" wrapText="1"/>
    </xf>
    <xf numFmtId="1" fontId="17" fillId="7" borderId="4" xfId="9" applyNumberFormat="1" applyFont="1" applyFill="1" applyBorder="1" applyAlignment="1" applyProtection="1">
      <alignment horizontal="center" vertical="center" wrapText="1"/>
    </xf>
    <xf numFmtId="181" fontId="17" fillId="7" borderId="4" xfId="9" applyFont="1" applyFill="1" applyBorder="1" applyAlignment="1" applyProtection="1">
      <alignment horizontal="center" vertical="center" wrapText="1"/>
    </xf>
    <xf numFmtId="0" fontId="16" fillId="7" borderId="4" xfId="9" applyNumberFormat="1" applyFont="1" applyFill="1" applyBorder="1" applyAlignment="1" applyProtection="1">
      <alignment horizontal="center" vertical="center" wrapText="1"/>
    </xf>
    <xf numFmtId="181" fontId="16" fillId="7" borderId="0" xfId="9" applyFont="1" applyFill="1" applyBorder="1" applyAlignment="1" applyProtection="1">
      <alignment horizontal="center" vertical="center" wrapText="1"/>
    </xf>
    <xf numFmtId="0" fontId="10" fillId="10" borderId="4" xfId="12" applyFont="1" applyFill="1" applyBorder="1" applyAlignment="1" applyProtection="1">
      <alignment horizontal="center" vertical="center" wrapText="1"/>
    </xf>
    <xf numFmtId="3" fontId="18" fillId="12" borderId="7" xfId="3" applyNumberFormat="1" applyFont="1" applyFill="1" applyBorder="1" applyAlignment="1" applyProtection="1">
      <alignment horizontal="center" vertical="center" wrapText="1"/>
    </xf>
    <xf numFmtId="181" fontId="5" fillId="17" borderId="0" xfId="9" applyFont="1" applyFill="1" applyBorder="1" applyAlignment="1" applyProtection="1">
      <alignment vertical="center" wrapText="1"/>
    </xf>
    <xf numFmtId="3" fontId="16" fillId="12" borderId="13" xfId="3" applyNumberFormat="1" applyFont="1" applyFill="1" applyBorder="1" applyAlignment="1" applyProtection="1">
      <alignment horizontal="center" vertical="center" wrapText="1"/>
    </xf>
    <xf numFmtId="3" fontId="5" fillId="17" borderId="0" xfId="11" applyNumberFormat="1" applyFont="1" applyFill="1" applyProtection="1"/>
    <xf numFmtId="3" fontId="5" fillId="6" borderId="26" xfId="11" applyNumberFormat="1" applyFont="1" applyFill="1" applyBorder="1" applyAlignment="1" applyProtection="1">
      <alignment horizontal="center"/>
    </xf>
    <xf numFmtId="9" fontId="5" fillId="6" borderId="26" xfId="2" applyFont="1" applyFill="1" applyBorder="1" applyAlignment="1" applyProtection="1">
      <alignment horizontal="center"/>
    </xf>
    <xf numFmtId="49" fontId="29" fillId="3" borderId="1" xfId="9" applyNumberFormat="1" applyFont="1" applyFill="1" applyBorder="1" applyAlignment="1" applyProtection="1">
      <alignment horizontal="center" vertical="center" wrapText="1"/>
    </xf>
    <xf numFmtId="0" fontId="5" fillId="19" borderId="17" xfId="14" applyFont="1" applyFill="1" applyBorder="1" applyAlignment="1" applyProtection="1">
      <alignment vertical="center"/>
    </xf>
    <xf numFmtId="0" fontId="5" fillId="19" borderId="31" xfId="14" applyFont="1" applyFill="1" applyBorder="1" applyAlignment="1" applyProtection="1">
      <alignment vertical="center"/>
    </xf>
    <xf numFmtId="0" fontId="5" fillId="19" borderId="32" xfId="14" applyFont="1" applyFill="1" applyBorder="1" applyAlignment="1" applyProtection="1">
      <alignment vertical="center"/>
    </xf>
    <xf numFmtId="0" fontId="22" fillId="0" borderId="0" xfId="0" applyNumberFormat="1" applyFont="1" applyAlignment="1">
      <alignment horizontal="center"/>
    </xf>
    <xf numFmtId="0" fontId="22" fillId="0" borderId="0" xfId="0" applyNumberFormat="1" applyFont="1" applyFill="1" applyAlignment="1">
      <alignment horizontal="center"/>
    </xf>
    <xf numFmtId="184" fontId="5" fillId="0" borderId="0" xfId="14" applyNumberFormat="1" applyFont="1" applyBorder="1" applyAlignment="1" applyProtection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5" fillId="6" borderId="0" xfId="12" applyFont="1" applyFill="1" applyBorder="1" applyAlignment="1" applyProtection="1">
      <alignment horizontal="left" vertical="center" indent="2"/>
    </xf>
    <xf numFmtId="0" fontId="5" fillId="6" borderId="0" xfId="12" applyFont="1" applyFill="1" applyBorder="1" applyAlignment="1" applyProtection="1">
      <alignment horizontal="left" vertical="center" indent="4"/>
    </xf>
    <xf numFmtId="0" fontId="5" fillId="0" borderId="0" xfId="12" applyFont="1" applyFill="1" applyBorder="1" applyAlignment="1" applyProtection="1">
      <alignment horizontal="left" vertical="center" indent="4"/>
    </xf>
    <xf numFmtId="0" fontId="22" fillId="6" borderId="0" xfId="12" applyFont="1" applyFill="1" applyBorder="1" applyAlignment="1" applyProtection="1">
      <alignment horizontal="left" vertical="center" indent="4"/>
    </xf>
    <xf numFmtId="0" fontId="5" fillId="0" borderId="0" xfId="9" applyNumberFormat="1" applyFont="1" applyBorder="1" applyAlignment="1" applyProtection="1">
      <alignment vertical="center"/>
    </xf>
    <xf numFmtId="0" fontId="5" fillId="0" borderId="0" xfId="9" applyNumberFormat="1" applyFont="1" applyBorder="1" applyAlignment="1" applyProtection="1">
      <alignment vertical="center" wrapText="1"/>
    </xf>
    <xf numFmtId="0" fontId="5" fillId="6" borderId="0" xfId="9" applyNumberFormat="1" applyFont="1" applyFill="1" applyBorder="1" applyAlignment="1" applyProtection="1">
      <alignment wrapText="1"/>
    </xf>
    <xf numFmtId="0" fontId="13" fillId="17" borderId="0" xfId="9" applyNumberFormat="1" applyFont="1" applyFill="1" applyBorder="1" applyAlignment="1" applyProtection="1">
      <alignment vertical="center"/>
    </xf>
    <xf numFmtId="0" fontId="14" fillId="17" borderId="0" xfId="9" applyNumberFormat="1" applyFont="1" applyFill="1" applyBorder="1" applyAlignment="1" applyProtection="1">
      <alignment vertical="center"/>
    </xf>
    <xf numFmtId="0" fontId="17" fillId="7" borderId="4" xfId="9" applyNumberFormat="1" applyFont="1" applyFill="1" applyBorder="1" applyAlignment="1" applyProtection="1">
      <alignment horizontal="center" vertical="center" wrapText="1"/>
    </xf>
    <xf numFmtId="0" fontId="5" fillId="17" borderId="0" xfId="9" applyNumberFormat="1" applyFont="1" applyFill="1" applyBorder="1" applyAlignment="1" applyProtection="1">
      <alignment horizontal="left" vertical="center"/>
    </xf>
    <xf numFmtId="0" fontId="24" fillId="0" borderId="0" xfId="12" applyFont="1" applyFill="1" applyBorder="1" applyAlignment="1" applyProtection="1">
      <alignment horizontal="left" vertical="center" indent="2"/>
    </xf>
    <xf numFmtId="3" fontId="12" fillId="24" borderId="26" xfId="11" quotePrefix="1" applyNumberFormat="1" applyFont="1" applyFill="1" applyBorder="1" applyAlignment="1" applyProtection="1">
      <alignment horizontal="center"/>
    </xf>
    <xf numFmtId="178" fontId="17" fillId="8" borderId="17" xfId="3" applyNumberFormat="1" applyFont="1" applyFill="1" applyBorder="1" applyAlignment="1" applyProtection="1">
      <alignment horizontal="center" vertical="center"/>
    </xf>
    <xf numFmtId="178" fontId="12" fillId="9" borderId="22" xfId="3" applyNumberFormat="1" applyFont="1" applyFill="1" applyBorder="1" applyAlignment="1" applyProtection="1">
      <alignment horizontal="center" vertical="center"/>
    </xf>
    <xf numFmtId="178" fontId="5" fillId="0" borderId="43" xfId="3" applyNumberFormat="1" applyFont="1" applyFill="1" applyBorder="1" applyAlignment="1" applyProtection="1">
      <alignment horizontal="center" vertical="center"/>
    </xf>
    <xf numFmtId="178" fontId="5" fillId="6" borderId="17" xfId="3" applyNumberFormat="1" applyFont="1" applyFill="1" applyBorder="1" applyAlignment="1" applyProtection="1">
      <alignment horizontal="center" vertical="center"/>
    </xf>
    <xf numFmtId="178" fontId="5" fillId="0" borderId="22" xfId="3" applyNumberFormat="1" applyFont="1" applyFill="1" applyBorder="1" applyAlignment="1" applyProtection="1">
      <alignment horizontal="center" vertical="center"/>
    </xf>
    <xf numFmtId="178" fontId="5" fillId="0" borderId="23" xfId="3" applyNumberFormat="1" applyFont="1" applyFill="1" applyBorder="1" applyAlignment="1" applyProtection="1">
      <alignment horizontal="center" vertical="center"/>
    </xf>
    <xf numFmtId="178" fontId="5" fillId="0" borderId="21" xfId="3" applyNumberFormat="1" applyFont="1" applyFill="1" applyBorder="1" applyAlignment="1" applyProtection="1">
      <alignment horizontal="center" vertical="center"/>
    </xf>
    <xf numFmtId="178" fontId="17" fillId="8" borderId="43" xfId="3" applyNumberFormat="1" applyFont="1" applyFill="1" applyBorder="1" applyAlignment="1" applyProtection="1">
      <alignment horizontal="center" vertical="center"/>
    </xf>
    <xf numFmtId="178" fontId="12" fillId="9" borderId="31" xfId="3" applyNumberFormat="1" applyFont="1" applyFill="1" applyBorder="1" applyAlignment="1" applyProtection="1">
      <alignment horizontal="center" vertical="center"/>
    </xf>
    <xf numFmtId="178" fontId="5" fillId="6" borderId="18" xfId="3" applyNumberFormat="1" applyFont="1" applyFill="1" applyBorder="1" applyAlignment="1" applyProtection="1">
      <alignment horizontal="center" vertical="center"/>
    </xf>
    <xf numFmtId="178" fontId="12" fillId="9" borderId="23" xfId="3" applyNumberFormat="1" applyFont="1" applyFill="1" applyBorder="1" applyAlignment="1" applyProtection="1">
      <alignment horizontal="center" vertical="center"/>
    </xf>
    <xf numFmtId="178" fontId="5" fillId="6" borderId="31" xfId="3" applyNumberFormat="1" applyFont="1" applyFill="1" applyBorder="1" applyAlignment="1" applyProtection="1">
      <alignment horizontal="center" vertical="center"/>
    </xf>
    <xf numFmtId="178" fontId="5" fillId="0" borderId="17" xfId="3" applyNumberFormat="1" applyFont="1" applyFill="1" applyBorder="1" applyAlignment="1" applyProtection="1">
      <alignment horizontal="center" vertical="center"/>
    </xf>
    <xf numFmtId="178" fontId="5" fillId="0" borderId="31" xfId="5" applyNumberFormat="1" applyFont="1" applyFill="1" applyBorder="1" applyAlignment="1" applyProtection="1">
      <alignment horizontal="center" vertical="center"/>
    </xf>
    <xf numFmtId="178" fontId="5" fillId="0" borderId="31" xfId="3" applyNumberFormat="1" applyFont="1" applyFill="1" applyBorder="1" applyAlignment="1" applyProtection="1">
      <alignment horizontal="center" vertical="center"/>
    </xf>
    <xf numFmtId="178" fontId="17" fillId="15" borderId="21" xfId="9" applyNumberFormat="1" applyFont="1" applyFill="1" applyBorder="1" applyAlignment="1" applyProtection="1">
      <alignment horizontal="center" vertical="center"/>
    </xf>
    <xf numFmtId="0" fontId="17" fillId="8" borderId="9" xfId="9" applyNumberFormat="1" applyFont="1" applyFill="1" applyBorder="1" applyAlignment="1" applyProtection="1">
      <alignment horizontal="center" vertical="center"/>
    </xf>
    <xf numFmtId="181" fontId="17" fillId="8" borderId="9" xfId="9" applyFont="1" applyFill="1" applyBorder="1" applyAlignment="1" applyProtection="1">
      <alignment horizontal="left" vertical="center"/>
    </xf>
    <xf numFmtId="0" fontId="12" fillId="9" borderId="9" xfId="9" applyNumberFormat="1" applyFont="1" applyFill="1" applyBorder="1" applyAlignment="1" applyProtection="1">
      <alignment horizontal="center" vertical="center"/>
    </xf>
    <xf numFmtId="181" fontId="12" fillId="9" borderId="9" xfId="9" applyFont="1" applyFill="1" applyBorder="1" applyAlignment="1" applyProtection="1">
      <alignment horizontal="left" vertical="center"/>
    </xf>
    <xf numFmtId="0" fontId="5" fillId="6" borderId="9" xfId="9" applyNumberFormat="1" applyFont="1" applyFill="1" applyBorder="1" applyAlignment="1" applyProtection="1">
      <alignment horizontal="center" vertical="center"/>
    </xf>
    <xf numFmtId="181" fontId="5" fillId="6" borderId="9" xfId="9" applyFont="1" applyFill="1" applyBorder="1" applyAlignment="1" applyProtection="1">
      <alignment horizontal="left" vertical="center" indent="2"/>
    </xf>
    <xf numFmtId="181" fontId="5" fillId="6" borderId="9" xfId="9" applyFont="1" applyFill="1" applyBorder="1" applyAlignment="1" applyProtection="1">
      <alignment horizontal="left" vertical="center" indent="4"/>
    </xf>
    <xf numFmtId="181" fontId="35" fillId="6" borderId="9" xfId="9" applyFont="1" applyFill="1" applyBorder="1" applyAlignment="1" applyProtection="1">
      <alignment horizontal="left" vertical="center" indent="2"/>
    </xf>
    <xf numFmtId="181" fontId="5" fillId="6" borderId="9" xfId="9" applyFont="1" applyFill="1" applyBorder="1" applyAlignment="1" applyProtection="1">
      <alignment horizontal="left" vertical="center" indent="6"/>
    </xf>
    <xf numFmtId="181" fontId="5" fillId="18" borderId="9" xfId="9" applyFont="1" applyFill="1" applyBorder="1" applyAlignment="1" applyProtection="1">
      <alignment horizontal="left" vertical="center" indent="2"/>
    </xf>
    <xf numFmtId="181" fontId="22" fillId="6" borderId="9" xfId="9" applyFont="1" applyFill="1" applyBorder="1" applyAlignment="1" applyProtection="1">
      <alignment horizontal="left" vertical="center" indent="4"/>
    </xf>
    <xf numFmtId="0" fontId="20" fillId="15" borderId="9" xfId="9" applyNumberFormat="1" applyFont="1" applyFill="1" applyBorder="1" applyAlignment="1" applyProtection="1">
      <alignment vertical="center"/>
    </xf>
    <xf numFmtId="181" fontId="17" fillId="15" borderId="9" xfId="9" applyFont="1" applyFill="1" applyBorder="1" applyAlignment="1" applyProtection="1">
      <alignment vertical="center"/>
    </xf>
    <xf numFmtId="181" fontId="57" fillId="27" borderId="0" xfId="9" applyFont="1" applyFill="1" applyBorder="1" applyAlignment="1" applyProtection="1">
      <alignment horizontal="center" vertical="center"/>
    </xf>
    <xf numFmtId="1" fontId="56" fillId="27" borderId="0" xfId="9" applyNumberFormat="1" applyFont="1" applyFill="1" applyBorder="1" applyAlignment="1" applyProtection="1">
      <alignment horizontal="left" vertical="center"/>
    </xf>
    <xf numFmtId="181" fontId="5" fillId="28" borderId="0" xfId="9" applyFont="1" applyFill="1" applyBorder="1" applyAlignment="1" applyProtection="1">
      <alignment horizontal="center" vertical="center"/>
    </xf>
    <xf numFmtId="1" fontId="12" fillId="28" borderId="0" xfId="9" applyNumberFormat="1" applyFont="1" applyFill="1" applyBorder="1" applyAlignment="1" applyProtection="1">
      <alignment horizontal="left" vertical="center"/>
    </xf>
    <xf numFmtId="49" fontId="5" fillId="29" borderId="0" xfId="9" applyNumberFormat="1" applyFont="1" applyFill="1" applyBorder="1" applyAlignment="1" applyProtection="1">
      <alignment horizontal="center" vertical="center"/>
    </xf>
    <xf numFmtId="1" fontId="5" fillId="29" borderId="0" xfId="9" applyNumberFormat="1" applyFont="1" applyFill="1" applyBorder="1" applyAlignment="1" applyProtection="1">
      <alignment horizontal="left" vertical="center"/>
    </xf>
    <xf numFmtId="181" fontId="5" fillId="29" borderId="0" xfId="9" applyFont="1" applyFill="1" applyBorder="1" applyAlignment="1" applyProtection="1">
      <alignment horizontal="center" vertical="center"/>
    </xf>
    <xf numFmtId="37" fontId="29" fillId="8" borderId="9" xfId="3" applyNumberFormat="1" applyFont="1" applyFill="1" applyBorder="1" applyAlignment="1" applyProtection="1">
      <alignment horizontal="center" vertical="center"/>
    </xf>
    <xf numFmtId="37" fontId="5" fillId="4" borderId="9" xfId="3" applyNumberFormat="1" applyFont="1" applyFill="1" applyBorder="1" applyAlignment="1" applyProtection="1">
      <alignment horizontal="center" vertical="center"/>
    </xf>
    <xf numFmtId="37" fontId="5" fillId="2" borderId="9" xfId="3" applyNumberFormat="1" applyFont="1" applyFill="1" applyBorder="1" applyAlignment="1" applyProtection="1">
      <alignment horizontal="center" vertical="center"/>
    </xf>
    <xf numFmtId="37" fontId="5" fillId="20" borderId="9" xfId="3" applyNumberFormat="1" applyFont="1" applyFill="1" applyBorder="1" applyAlignment="1" applyProtection="1">
      <alignment horizontal="center" vertical="center"/>
    </xf>
    <xf numFmtId="37" fontId="5" fillId="4" borderId="9" xfId="6" applyNumberFormat="1" applyFont="1" applyFill="1" applyBorder="1" applyAlignment="1" applyProtection="1">
      <alignment horizontal="center" vertical="center"/>
    </xf>
    <xf numFmtId="37" fontId="31" fillId="4" borderId="9" xfId="3" applyNumberFormat="1" applyFont="1" applyFill="1" applyBorder="1" applyAlignment="1" applyProtection="1">
      <alignment horizontal="center" vertical="center"/>
    </xf>
    <xf numFmtId="181" fontId="29" fillId="3" borderId="2" xfId="9" applyFont="1" applyFill="1" applyBorder="1" applyAlignment="1" applyProtection="1">
      <alignment horizontal="center" vertical="center" wrapText="1"/>
    </xf>
    <xf numFmtId="0" fontId="30" fillId="3" borderId="9" xfId="9" applyNumberFormat="1" applyFont="1" applyFill="1" applyBorder="1" applyAlignment="1" applyProtection="1">
      <alignment horizontal="center" vertical="center" wrapText="1"/>
    </xf>
    <xf numFmtId="181" fontId="30" fillId="3" borderId="9" xfId="9" applyFont="1" applyFill="1" applyBorder="1" applyAlignment="1" applyProtection="1">
      <alignment horizontal="centerContinuous" vertical="center" wrapText="1"/>
    </xf>
    <xf numFmtId="3" fontId="30" fillId="3" borderId="9" xfId="3" applyNumberFormat="1" applyFont="1" applyFill="1" applyBorder="1" applyAlignment="1" applyProtection="1">
      <alignment horizontal="center" vertical="center" wrapText="1"/>
    </xf>
    <xf numFmtId="0" fontId="29" fillId="2" borderId="9" xfId="9" applyNumberFormat="1" applyFont="1" applyFill="1" applyBorder="1" applyAlignment="1" applyProtection="1">
      <alignment horizontal="center" wrapText="1"/>
    </xf>
    <xf numFmtId="181" fontId="29" fillId="2" borderId="9" xfId="9" applyFont="1" applyFill="1" applyBorder="1" applyAlignment="1" applyProtection="1">
      <alignment horizontal="center" wrapText="1"/>
    </xf>
    <xf numFmtId="3" fontId="12" fillId="2" borderId="9" xfId="3" applyNumberFormat="1" applyFont="1" applyFill="1" applyBorder="1" applyAlignment="1" applyProtection="1">
      <alignment horizontal="center" wrapText="1"/>
    </xf>
    <xf numFmtId="37" fontId="56" fillId="27" borderId="9" xfId="3" applyNumberFormat="1" applyFont="1" applyFill="1" applyBorder="1" applyAlignment="1" applyProtection="1">
      <alignment horizontal="center" vertical="center"/>
    </xf>
    <xf numFmtId="37" fontId="12" fillId="28" borderId="9" xfId="3" applyNumberFormat="1" applyFont="1" applyFill="1" applyBorder="1" applyAlignment="1" applyProtection="1">
      <alignment horizontal="center" vertical="center"/>
    </xf>
    <xf numFmtId="37" fontId="5" fillId="30" borderId="9" xfId="3" applyNumberFormat="1" applyFont="1" applyFill="1" applyBorder="1" applyAlignment="1" applyProtection="1">
      <alignment horizontal="center" vertical="center"/>
    </xf>
    <xf numFmtId="37" fontId="5" fillId="29" borderId="9" xfId="3" applyNumberFormat="1" applyFont="1" applyFill="1" applyBorder="1" applyAlignment="1" applyProtection="1">
      <alignment horizontal="center" vertical="center"/>
    </xf>
    <xf numFmtId="37" fontId="5" fillId="31" borderId="9" xfId="3" applyNumberFormat="1" applyFont="1" applyFill="1" applyBorder="1" applyAlignment="1" applyProtection="1">
      <alignment horizontal="center" vertical="center"/>
    </xf>
    <xf numFmtId="37" fontId="12" fillId="5" borderId="9" xfId="3" applyNumberFormat="1" applyFont="1" applyFill="1" applyBorder="1" applyAlignment="1" applyProtection="1">
      <alignment horizontal="center" vertical="center"/>
    </xf>
    <xf numFmtId="37" fontId="5" fillId="30" borderId="9" xfId="4" applyNumberFormat="1" applyFont="1" applyFill="1" applyBorder="1" applyAlignment="1" applyProtection="1">
      <alignment horizontal="center" vertical="center"/>
    </xf>
    <xf numFmtId="37" fontId="31" fillId="30" borderId="9" xfId="4" applyNumberFormat="1" applyFont="1" applyFill="1" applyBorder="1" applyAlignment="1" applyProtection="1">
      <alignment horizontal="center" vertical="center"/>
    </xf>
    <xf numFmtId="3" fontId="29" fillId="15" borderId="9" xfId="9" applyNumberFormat="1" applyFont="1" applyFill="1" applyBorder="1" applyAlignment="1" applyProtection="1">
      <alignment horizontal="center" vertical="center"/>
    </xf>
    <xf numFmtId="0" fontId="32" fillId="22" borderId="0" xfId="0" applyNumberFormat="1" applyFont="1" applyFill="1" applyAlignment="1" applyProtection="1">
      <alignment vertical="center"/>
    </xf>
    <xf numFmtId="0" fontId="0" fillId="22" borderId="0" xfId="0" applyNumberFormat="1" applyFill="1" applyProtection="1"/>
    <xf numFmtId="179" fontId="5" fillId="17" borderId="0" xfId="1" applyNumberFormat="1" applyFont="1" applyFill="1" applyBorder="1" applyAlignment="1" applyProtection="1">
      <alignment horizontal="right" vertical="center"/>
    </xf>
    <xf numFmtId="38" fontId="17" fillId="8" borderId="0" xfId="2" applyNumberFormat="1" applyFont="1" applyFill="1" applyBorder="1" applyAlignment="1" applyProtection="1">
      <alignment horizontal="center" vertical="center"/>
    </xf>
    <xf numFmtId="38" fontId="52" fillId="9" borderId="0" xfId="2" applyNumberFormat="1" applyFont="1" applyFill="1" applyBorder="1" applyAlignment="1" applyProtection="1">
      <alignment horizontal="center" vertical="center"/>
    </xf>
    <xf numFmtId="38" fontId="5" fillId="6" borderId="16" xfId="2" applyNumberFormat="1" applyFont="1" applyFill="1" applyBorder="1" applyAlignment="1" applyProtection="1">
      <alignment horizontal="center" vertical="center"/>
    </xf>
    <xf numFmtId="38" fontId="5" fillId="6" borderId="0" xfId="2" applyNumberFormat="1" applyFont="1" applyFill="1" applyBorder="1" applyAlignment="1" applyProtection="1">
      <alignment horizontal="center" vertical="center"/>
    </xf>
    <xf numFmtId="38" fontId="5" fillId="6" borderId="5" xfId="2" applyNumberFormat="1" applyFont="1" applyFill="1" applyBorder="1" applyAlignment="1" applyProtection="1">
      <alignment horizontal="center" vertical="center"/>
    </xf>
    <xf numFmtId="38" fontId="5" fillId="6" borderId="10" xfId="2" applyNumberFormat="1" applyFont="1" applyFill="1" applyBorder="1" applyAlignment="1" applyProtection="1">
      <alignment horizontal="center" vertical="center"/>
    </xf>
    <xf numFmtId="38" fontId="5" fillId="6" borderId="13" xfId="2" applyNumberFormat="1" applyFont="1" applyFill="1" applyBorder="1" applyAlignment="1" applyProtection="1">
      <alignment horizontal="center" vertical="center"/>
    </xf>
    <xf numFmtId="38" fontId="17" fillId="8" borderId="19" xfId="2" applyNumberFormat="1" applyFont="1" applyFill="1" applyBorder="1" applyAlignment="1" applyProtection="1">
      <alignment horizontal="center" vertical="center"/>
    </xf>
    <xf numFmtId="38" fontId="5" fillId="6" borderId="19" xfId="2" applyNumberFormat="1" applyFont="1" applyFill="1" applyBorder="1" applyAlignment="1" applyProtection="1">
      <alignment horizontal="center" vertical="center"/>
    </xf>
    <xf numFmtId="38" fontId="52" fillId="9" borderId="19" xfId="2" applyNumberFormat="1" applyFont="1" applyFill="1" applyBorder="1" applyAlignment="1" applyProtection="1">
      <alignment horizontal="center" vertical="center"/>
    </xf>
    <xf numFmtId="38" fontId="17" fillId="15" borderId="19" xfId="2" applyNumberFormat="1" applyFont="1" applyFill="1" applyBorder="1" applyAlignment="1" applyProtection="1">
      <alignment horizontal="center" vertical="center"/>
    </xf>
    <xf numFmtId="0" fontId="32" fillId="23" borderId="0" xfId="0" applyNumberFormat="1" applyFont="1" applyFill="1" applyAlignment="1" applyProtection="1">
      <alignment vertical="center"/>
      <protection locked="0"/>
    </xf>
    <xf numFmtId="0" fontId="32" fillId="23" borderId="0" xfId="1" applyNumberFormat="1" applyFont="1" applyFill="1" applyAlignment="1" applyProtection="1">
      <alignment vertical="center"/>
      <protection locked="0"/>
    </xf>
    <xf numFmtId="0" fontId="32" fillId="0" borderId="0" xfId="0" applyNumberFormat="1" applyFont="1" applyAlignment="1" applyProtection="1">
      <alignment vertical="center"/>
      <protection locked="0"/>
    </xf>
    <xf numFmtId="0" fontId="0" fillId="0" borderId="0" xfId="0" applyNumberFormat="1" applyFill="1" applyProtection="1">
      <protection locked="0"/>
    </xf>
    <xf numFmtId="179" fontId="0" fillId="0" borderId="0" xfId="1" applyNumberFormat="1" applyFont="1" applyFill="1" applyProtection="1">
      <protection locked="0"/>
    </xf>
    <xf numFmtId="0" fontId="0" fillId="0" borderId="0" xfId="0" applyNumberFormat="1" applyProtection="1">
      <protection locked="0"/>
    </xf>
    <xf numFmtId="0" fontId="0" fillId="0" borderId="0" xfId="1" applyNumberFormat="1" applyFont="1" applyFill="1" applyProtection="1">
      <protection locked="0"/>
    </xf>
    <xf numFmtId="0" fontId="5" fillId="24" borderId="0" xfId="11" applyNumberFormat="1" applyFont="1" applyFill="1" applyAlignment="1" applyProtection="1">
      <alignment horizontal="center"/>
    </xf>
    <xf numFmtId="49" fontId="5" fillId="24" borderId="0" xfId="11" applyNumberFormat="1" applyFont="1" applyFill="1" applyAlignment="1" applyProtection="1">
      <alignment horizontal="center"/>
    </xf>
    <xf numFmtId="0" fontId="12" fillId="6" borderId="0" xfId="11" applyFont="1" applyFill="1" applyAlignment="1" applyProtection="1">
      <alignment horizontal="center"/>
    </xf>
    <xf numFmtId="14" fontId="5" fillId="24" borderId="0" xfId="11" applyNumberFormat="1" applyFont="1" applyFill="1" applyAlignment="1" applyProtection="1">
      <alignment horizontal="center"/>
    </xf>
    <xf numFmtId="14" fontId="12" fillId="6" borderId="0" xfId="11" applyNumberFormat="1" applyFont="1" applyFill="1" applyAlignment="1" applyProtection="1">
      <alignment horizontal="center"/>
    </xf>
    <xf numFmtId="0" fontId="5" fillId="24" borderId="0" xfId="11" applyFont="1" applyFill="1" applyAlignment="1" applyProtection="1">
      <alignment horizontal="center"/>
    </xf>
    <xf numFmtId="182" fontId="5" fillId="24" borderId="0" xfId="11" applyNumberFormat="1" applyFont="1" applyFill="1" applyAlignment="1" applyProtection="1">
      <alignment horizontal="center"/>
    </xf>
    <xf numFmtId="182" fontId="12" fillId="6" borderId="0" xfId="11" applyNumberFormat="1" applyFont="1" applyFill="1" applyAlignment="1" applyProtection="1">
      <alignment horizontal="center"/>
    </xf>
    <xf numFmtId="3" fontId="5" fillId="19" borderId="22" xfId="3" applyNumberFormat="1" applyFont="1" applyFill="1" applyBorder="1" applyAlignment="1" applyProtection="1">
      <alignment horizontal="center" vertical="center"/>
    </xf>
    <xf numFmtId="3" fontId="5" fillId="19" borderId="23" xfId="3" applyNumberFormat="1" applyFont="1" applyFill="1" applyBorder="1" applyAlignment="1" applyProtection="1">
      <alignment horizontal="center" vertical="center"/>
    </xf>
    <xf numFmtId="3" fontId="5" fillId="19" borderId="21" xfId="3" applyNumberFormat="1" applyFont="1" applyFill="1" applyBorder="1" applyAlignment="1" applyProtection="1">
      <alignment horizontal="center" vertical="center"/>
    </xf>
    <xf numFmtId="3" fontId="5" fillId="19" borderId="11" xfId="3" applyNumberFormat="1" applyFont="1" applyFill="1" applyBorder="1" applyAlignment="1" applyProtection="1">
      <alignment horizontal="center" vertical="center"/>
    </xf>
    <xf numFmtId="3" fontId="5" fillId="19" borderId="14" xfId="3" applyNumberFormat="1" applyFont="1" applyFill="1" applyBorder="1" applyAlignment="1" applyProtection="1">
      <alignment horizontal="center" vertical="center"/>
    </xf>
    <xf numFmtId="3" fontId="5" fillId="19" borderId="8" xfId="3" applyNumberFormat="1" applyFont="1" applyFill="1" applyBorder="1" applyAlignment="1" applyProtection="1">
      <alignment horizontal="center" vertical="center"/>
    </xf>
    <xf numFmtId="3" fontId="5" fillId="19" borderId="8" xfId="4" applyNumberFormat="1" applyFont="1" applyFill="1" applyBorder="1" applyAlignment="1" applyProtection="1">
      <alignment horizontal="center" vertical="center"/>
    </xf>
    <xf numFmtId="3" fontId="5" fillId="19" borderId="14" xfId="4" applyNumberFormat="1" applyFont="1" applyFill="1" applyBorder="1" applyAlignment="1" applyProtection="1">
      <alignment horizontal="center" vertical="center"/>
    </xf>
    <xf numFmtId="3" fontId="5" fillId="19" borderId="0" xfId="5" applyNumberFormat="1" applyFont="1" applyFill="1" applyBorder="1" applyAlignment="1" applyProtection="1">
      <alignment horizontal="center" vertical="center"/>
    </xf>
    <xf numFmtId="3" fontId="5" fillId="19" borderId="23" xfId="6" applyNumberFormat="1" applyFont="1" applyFill="1" applyBorder="1" applyAlignment="1" applyProtection="1">
      <alignment horizontal="center" vertical="center"/>
    </xf>
    <xf numFmtId="3" fontId="5" fillId="19" borderId="0" xfId="3" applyNumberFormat="1" applyFont="1" applyFill="1" applyBorder="1" applyAlignment="1" applyProtection="1">
      <alignment horizontal="center" vertical="center"/>
    </xf>
    <xf numFmtId="3" fontId="5" fillId="19" borderId="6" xfId="3" applyNumberFormat="1" applyFont="1" applyFill="1" applyBorder="1" applyAlignment="1" applyProtection="1">
      <alignment horizontal="center" vertical="center"/>
    </xf>
    <xf numFmtId="3" fontId="5" fillId="19" borderId="26" xfId="3" applyNumberFormat="1" applyFont="1" applyFill="1" applyBorder="1" applyAlignment="1" applyProtection="1">
      <alignment horizontal="center" vertical="center"/>
      <protection locked="0"/>
    </xf>
    <xf numFmtId="0" fontId="5" fillId="0" borderId="33" xfId="14" applyFont="1" applyBorder="1" applyAlignment="1" applyProtection="1">
      <alignment horizontal="left" vertical="center"/>
    </xf>
    <xf numFmtId="0" fontId="5" fillId="0" borderId="44" xfId="14" applyFont="1" applyBorder="1" applyAlignment="1" applyProtection="1">
      <alignment horizontal="left" vertical="center"/>
    </xf>
    <xf numFmtId="0" fontId="34" fillId="6" borderId="37" xfId="12" applyFont="1" applyFill="1" applyBorder="1" applyAlignment="1" applyProtection="1">
      <alignment horizontal="right" vertical="top" wrapText="1"/>
    </xf>
    <xf numFmtId="0" fontId="34" fillId="6" borderId="0" xfId="12" applyFont="1" applyFill="1" applyBorder="1" applyAlignment="1" applyProtection="1">
      <alignment horizontal="right" vertical="top"/>
    </xf>
    <xf numFmtId="0" fontId="34" fillId="6" borderId="37" xfId="12" applyFont="1" applyFill="1" applyBorder="1" applyAlignment="1" applyProtection="1">
      <alignment horizontal="right" vertical="top"/>
    </xf>
    <xf numFmtId="0" fontId="38" fillId="0" borderId="33" xfId="14" applyFont="1" applyBorder="1" applyAlignment="1" applyProtection="1">
      <alignment horizontal="left" vertical="center"/>
    </xf>
    <xf numFmtId="0" fontId="38" fillId="0" borderId="44" xfId="14" applyFont="1" applyBorder="1" applyAlignment="1" applyProtection="1">
      <alignment horizontal="left" vertical="center"/>
    </xf>
    <xf numFmtId="181" fontId="5" fillId="6" borderId="35" xfId="0" applyFont="1" applyFill="1" applyBorder="1" applyAlignment="1" applyProtection="1">
      <alignment horizontal="center"/>
    </xf>
    <xf numFmtId="181" fontId="5" fillId="6" borderId="34" xfId="0" applyFont="1" applyFill="1" applyBorder="1" applyAlignment="1" applyProtection="1">
      <alignment horizontal="center"/>
    </xf>
    <xf numFmtId="0" fontId="5" fillId="0" borderId="34" xfId="14" applyFont="1" applyBorder="1" applyAlignment="1" applyProtection="1">
      <alignment horizontal="left" vertical="center"/>
    </xf>
    <xf numFmtId="181" fontId="5" fillId="6" borderId="17" xfId="9" applyFont="1" applyFill="1" applyBorder="1" applyAlignment="1" applyProtection="1">
      <alignment horizontal="center" vertical="center"/>
      <protection locked="0"/>
    </xf>
    <xf numFmtId="181" fontId="5" fillId="6" borderId="31" xfId="9" applyFont="1" applyFill="1" applyBorder="1" applyAlignment="1" applyProtection="1">
      <alignment horizontal="center" vertical="center"/>
      <protection locked="0"/>
    </xf>
    <xf numFmtId="181" fontId="5" fillId="6" borderId="32" xfId="9" applyFont="1" applyFill="1" applyBorder="1" applyAlignment="1" applyProtection="1">
      <alignment horizontal="center" vertical="center"/>
      <protection locked="0"/>
    </xf>
    <xf numFmtId="181" fontId="4" fillId="0" borderId="0" xfId="0" applyNumberFormat="1" applyFont="1" applyAlignment="1">
      <alignment horizontal="center" vertical="center"/>
    </xf>
  </cellXfs>
  <cellStyles count="15">
    <cellStyle name="Normal 2" xfId="13"/>
    <cellStyle name="Normal_Final Business Case Template 20100916" xfId="14"/>
    <cellStyle name="百分比" xfId="2" builtinId="5"/>
    <cellStyle name="常规" xfId="0" builtinId="0"/>
    <cellStyle name="常规 2" xfId="7"/>
    <cellStyle name="常规 3" xfId="8"/>
    <cellStyle name="常规 4" xfId="11"/>
    <cellStyle name="常规_2002 Cost Analysis" xfId="9"/>
    <cellStyle name="常规_2002 Cost Analysis 2" xfId="12"/>
    <cellStyle name="普通_AR" xfId="10"/>
    <cellStyle name="千位分隔" xfId="1" builtinId="3"/>
    <cellStyle name="千位分隔_LHI-2003" xfId="3"/>
    <cellStyle name="千位分隔_LHI-2003_Main Store_3" xfId="4"/>
    <cellStyle name="千位分隔_LHI-2003_Main Store_4" xfId="5"/>
    <cellStyle name="千位分隔_LHI-2003_Main Store_5" xfId="6"/>
  </cellStyles>
  <dxfs count="99">
    <dxf>
      <fill>
        <patternFill>
          <bgColor rgb="FFFFFFCC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CC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CC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CC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auto="1"/>
      </font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18</xdr:row>
      <xdr:rowOff>104775</xdr:rowOff>
    </xdr:from>
    <xdr:to>
      <xdr:col>5</xdr:col>
      <xdr:colOff>762000</xdr:colOff>
      <xdr:row>18</xdr:row>
      <xdr:rowOff>104775</xdr:rowOff>
    </xdr:to>
    <xdr:cxnSp macro="">
      <xdr:nvCxnSpPr>
        <xdr:cNvPr id="4" name="Straight Arrow Connector 2"/>
        <xdr:cNvCxnSpPr>
          <a:cxnSpLocks noChangeShapeType="1"/>
        </xdr:cNvCxnSpPr>
      </xdr:nvCxnSpPr>
      <xdr:spPr bwMode="auto">
        <a:xfrm>
          <a:off x="6315075" y="4914900"/>
          <a:ext cx="419100" cy="0"/>
        </a:xfrm>
        <a:prstGeom prst="straightConnector1">
          <a:avLst/>
        </a:prstGeom>
        <a:noFill/>
        <a:ln w="19050" algn="ctr">
          <a:solidFill>
            <a:srgbClr val="000000"/>
          </a:solidFill>
          <a:round/>
          <a:headEnd/>
          <a:tailEnd type="arrow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142875</xdr:colOff>
      <xdr:row>18</xdr:row>
      <xdr:rowOff>104775</xdr:rowOff>
    </xdr:from>
    <xdr:to>
      <xdr:col>2</xdr:col>
      <xdr:colOff>561975</xdr:colOff>
      <xdr:row>18</xdr:row>
      <xdr:rowOff>104775</xdr:rowOff>
    </xdr:to>
    <xdr:cxnSp macro="">
      <xdr:nvCxnSpPr>
        <xdr:cNvPr id="5" name="Straight Arrow Connector 5"/>
        <xdr:cNvCxnSpPr>
          <a:cxnSpLocks noChangeShapeType="1"/>
        </xdr:cNvCxnSpPr>
      </xdr:nvCxnSpPr>
      <xdr:spPr bwMode="auto">
        <a:xfrm flipH="1">
          <a:off x="3343275" y="4914900"/>
          <a:ext cx="419100" cy="0"/>
        </a:xfrm>
        <a:prstGeom prst="straightConnector1">
          <a:avLst/>
        </a:prstGeom>
        <a:noFill/>
        <a:ln w="19050" algn="ctr">
          <a:solidFill>
            <a:srgbClr val="000000"/>
          </a:solidFill>
          <a:round/>
          <a:headEnd/>
          <a:tailEnd type="arrow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22412</xdr:colOff>
      <xdr:row>0</xdr:row>
      <xdr:rowOff>168087</xdr:rowOff>
    </xdr:from>
    <xdr:to>
      <xdr:col>18</xdr:col>
      <xdr:colOff>22412</xdr:colOff>
      <xdr:row>173</xdr:row>
      <xdr:rowOff>11206</xdr:rowOff>
    </xdr:to>
    <xdr:sp macro="" textlink="">
      <xdr:nvSpPr>
        <xdr:cNvPr id="2" name="Rectangle 1"/>
        <xdr:cNvSpPr/>
      </xdr:nvSpPr>
      <xdr:spPr bwMode="auto">
        <a:xfrm>
          <a:off x="15161559" y="168087"/>
          <a:ext cx="773206" cy="34603766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1692089</xdr:colOff>
      <xdr:row>0</xdr:row>
      <xdr:rowOff>0</xdr:rowOff>
    </xdr:from>
    <xdr:to>
      <xdr:col>16</xdr:col>
      <xdr:colOff>2196353</xdr:colOff>
      <xdr:row>2</xdr:row>
      <xdr:rowOff>302559</xdr:rowOff>
    </xdr:to>
    <xdr:sp macro="" textlink="">
      <xdr:nvSpPr>
        <xdr:cNvPr id="3" name="Down Arrow 2"/>
        <xdr:cNvSpPr/>
      </xdr:nvSpPr>
      <xdr:spPr bwMode="auto">
        <a:xfrm rot="16200000">
          <a:off x="14444383" y="134471"/>
          <a:ext cx="773206" cy="504264"/>
        </a:xfrm>
        <a:prstGeom prst="downArrow">
          <a:avLst/>
        </a:prstGeom>
        <a:solidFill>
          <a:srgbClr val="FF00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1692089</xdr:colOff>
      <xdr:row>0</xdr:row>
      <xdr:rowOff>0</xdr:rowOff>
    </xdr:from>
    <xdr:to>
      <xdr:col>16</xdr:col>
      <xdr:colOff>2196353</xdr:colOff>
      <xdr:row>2</xdr:row>
      <xdr:rowOff>302559</xdr:rowOff>
    </xdr:to>
    <xdr:sp macro="" textlink="">
      <xdr:nvSpPr>
        <xdr:cNvPr id="2" name="Down Arrow 1"/>
        <xdr:cNvSpPr/>
      </xdr:nvSpPr>
      <xdr:spPr bwMode="auto">
        <a:xfrm rot="16200000">
          <a:off x="14542155" y="389684"/>
          <a:ext cx="778807" cy="0"/>
        </a:xfrm>
        <a:prstGeom prst="downArrow">
          <a:avLst/>
        </a:prstGeom>
        <a:solidFill>
          <a:srgbClr val="FF00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halilygao\Local%20Settings\Temporary%20Internet%20Files\OLK196\New%20right%20sizing%20calculator_1102_Anson_Gavi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n-rolfgeling\AppData\Local\Microsoft\Windows\Temporary%20Internet%20Files\Content.Outlook\JIW9ISZQ\FA%20Budget%20to%20Actual%20V20110701&#26032;&#27827;&#28286;2012082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n-rolfgeling\AppData\Local\Microsoft\Windows\Temporary%20Internet%20Files\Content.Outlook\JIW9ISZQ\FA%20Budget%20to%20Actual%20V201207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-image\Rightsizing\BJ\New%20right%20sizing%20calculator-1950016BAIGUANGLU110%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座位数计算器(输入版)"/>
      <sheetName val="餐厅总需求面积计算表"/>
      <sheetName val="座位数计算器输入指引"/>
      <sheetName val="座位数计算器结果解读指引"/>
      <sheetName val="Seats Calculator-English(不需要输入)"/>
      <sheetName val="Data - Hour Distribution by GC"/>
      <sheetName val="Seating by Group Size"/>
      <sheetName val="Other Data"/>
      <sheetName val="data1"/>
      <sheetName val="data2"/>
      <sheetName val="definition"/>
    </sheetNames>
    <sheetDataSet>
      <sheetData sheetId="0"/>
      <sheetData sheetId="1"/>
      <sheetData sheetId="2"/>
      <sheetData sheetId="3"/>
      <sheetData sheetId="4"/>
      <sheetData sheetId="5">
        <row r="6">
          <cell r="D6" t="str">
            <v>Normal Mark</v>
          </cell>
        </row>
      </sheetData>
      <sheetData sheetId="6">
        <row r="4">
          <cell r="D4">
            <v>0.82334999999999992</v>
          </cell>
        </row>
      </sheetData>
      <sheetData sheetId="7"/>
      <sheetData sheetId="8">
        <row r="3">
          <cell r="E3" t="str">
            <v>Group Size</v>
          </cell>
        </row>
      </sheetData>
      <sheetData sheetId="9">
        <row r="1">
          <cell r="B1">
            <v>0.04</v>
          </cell>
        </row>
      </sheetData>
      <sheetData sheetId="10">
        <row r="1">
          <cell r="A1" t="str">
            <v>Home</v>
          </cell>
        </row>
        <row r="2">
          <cell r="A2" t="str">
            <v>Shop</v>
          </cell>
        </row>
        <row r="3">
          <cell r="A3" t="str">
            <v>Mix</v>
          </cell>
        </row>
        <row r="4">
          <cell r="A4" t="str">
            <v>Hypermarket</v>
          </cell>
        </row>
        <row r="5">
          <cell r="A5" t="str">
            <v>Work</v>
          </cell>
        </row>
        <row r="6">
          <cell r="A6" t="str">
            <v>Special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使用说明"/>
      <sheetName val="Main Store"/>
      <sheetName val="MS Data Base"/>
      <sheetName val="Kiosk"/>
      <sheetName val="K Data Base"/>
      <sheetName val="McCafe"/>
      <sheetName val="MC Data Base"/>
      <sheetName val="MDS"/>
      <sheetName val="MDS Data Base"/>
      <sheetName val="AMPEA-Allocation"/>
      <sheetName val="MSIS"/>
      <sheetName val="Standard Baseline"/>
      <sheetName val="Cost Analysis"/>
      <sheetName val="入账清单"/>
      <sheetName val="DATA"/>
      <sheetName val="A"/>
      <sheetName val="B"/>
      <sheetName val="SUN-AA,AR"/>
      <sheetName val="LIST"/>
      <sheetName val="Account"/>
      <sheetName val="Module1"/>
    </sheetNames>
    <sheetDataSet>
      <sheetData sheetId="0" refreshError="1"/>
      <sheetData sheetId="1" refreshError="1"/>
      <sheetData sheetId="2"/>
      <sheetData sheetId="3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A2" t="str">
            <v>F2(4)</v>
          </cell>
          <cell r="B2" t="str">
            <v>Asset Name (25)</v>
          </cell>
          <cell r="C2" t="str">
            <v>Short Form (10)</v>
          </cell>
          <cell r="D2" t="str">
            <v>Chinese Name</v>
          </cell>
          <cell r="E2" t="str">
            <v>FA A/Cs</v>
          </cell>
          <cell r="F2" t="str">
            <v>Dpr A/Cs</v>
          </cell>
          <cell r="G2" t="str">
            <v>Acc Dpr A/Cs</v>
          </cell>
          <cell r="H2" t="str">
            <v>WIP A/Cs</v>
          </cell>
          <cell r="I2" t="str">
            <v>Annual Dep %</v>
          </cell>
          <cell r="J2" t="str">
            <v>NOTE</v>
          </cell>
        </row>
        <row r="19">
          <cell r="A19">
            <v>1110</v>
          </cell>
          <cell r="B19" t="str">
            <v>LHI-Architecture &amp; Eng. Fees</v>
          </cell>
          <cell r="C19" t="str">
            <v>LHI-ArcEng</v>
          </cell>
          <cell r="D19" t="str">
            <v>建筑/机电设计费</v>
          </cell>
          <cell r="E19" t="str">
            <v>2210-000</v>
          </cell>
          <cell r="F19" t="str">
            <v>7305-000</v>
          </cell>
          <cell r="G19" t="str">
            <v>2250-000</v>
          </cell>
          <cell r="I19" t="str">
            <v>Leaseterm</v>
          </cell>
          <cell r="J19" t="str">
            <v>餐厅LHI按租约</v>
          </cell>
        </row>
        <row r="20">
          <cell r="A20">
            <v>1120</v>
          </cell>
          <cell r="B20" t="str">
            <v>LHI-Structure Engineering Fees</v>
          </cell>
          <cell r="C20" t="str">
            <v>LHI-StrEng</v>
          </cell>
          <cell r="D20" t="str">
            <v>结构加固设计费</v>
          </cell>
          <cell r="E20" t="str">
            <v>2210-000</v>
          </cell>
          <cell r="F20" t="str">
            <v>7305-000</v>
          </cell>
          <cell r="G20" t="str">
            <v>2250-000</v>
          </cell>
          <cell r="I20" t="str">
            <v>Leaseterm</v>
          </cell>
          <cell r="J20" t="str">
            <v>年限(最长不超</v>
          </cell>
        </row>
        <row r="21">
          <cell r="A21">
            <v>1130</v>
          </cell>
          <cell r="B21" t="str">
            <v>LHI-Submission Fees</v>
          </cell>
          <cell r="C21" t="str">
            <v>LHI-SubFee</v>
          </cell>
          <cell r="D21" t="str">
            <v>报建费</v>
          </cell>
          <cell r="E21" t="str">
            <v>2210-000</v>
          </cell>
          <cell r="F21" t="str">
            <v>7305-000</v>
          </cell>
          <cell r="G21" t="str">
            <v>2250-000</v>
          </cell>
          <cell r="I21" t="str">
            <v>Leaseterm</v>
          </cell>
          <cell r="J21" t="str">
            <v>过20年)</v>
          </cell>
        </row>
        <row r="22">
          <cell r="A22">
            <v>1210</v>
          </cell>
          <cell r="B22" t="str">
            <v>LHI-Survey</v>
          </cell>
          <cell r="C22" t="str">
            <v>LHI-Survey</v>
          </cell>
          <cell r="D22" t="str">
            <v>场地勘察费</v>
          </cell>
          <cell r="E22" t="str">
            <v>2210-000</v>
          </cell>
          <cell r="F22" t="str">
            <v>7305-000</v>
          </cell>
          <cell r="G22" t="str">
            <v>2250-000</v>
          </cell>
          <cell r="I22" t="str">
            <v>Leaseterm</v>
          </cell>
        </row>
        <row r="23">
          <cell r="A23">
            <v>1220</v>
          </cell>
          <cell r="B23" t="str">
            <v>LHI-Required Tests</v>
          </cell>
          <cell r="C23" t="str">
            <v>LHI-Test</v>
          </cell>
          <cell r="D23" t="str">
            <v>检测试费用(地质水质等)</v>
          </cell>
          <cell r="E23" t="str">
            <v>2210-000</v>
          </cell>
          <cell r="F23" t="str">
            <v>7305-000</v>
          </cell>
          <cell r="G23" t="str">
            <v>2250-000</v>
          </cell>
          <cell r="I23" t="str">
            <v>Leaseterm</v>
          </cell>
        </row>
        <row r="24">
          <cell r="A24">
            <v>1311</v>
          </cell>
          <cell r="B24" t="str">
            <v>LHI-Landlord for Elect Supply</v>
          </cell>
          <cell r="C24" t="str">
            <v>LHI-LElect</v>
          </cell>
          <cell r="D24" t="str">
            <v>付业主供电费</v>
          </cell>
          <cell r="E24" t="str">
            <v>2210-000</v>
          </cell>
          <cell r="F24" t="str">
            <v>7305-000</v>
          </cell>
          <cell r="G24" t="str">
            <v>2250-000</v>
          </cell>
          <cell r="I24" t="str">
            <v>Leaseterm</v>
          </cell>
        </row>
        <row r="25">
          <cell r="A25">
            <v>1312</v>
          </cell>
          <cell r="B25" t="str">
            <v>LHI-Station &amp; Transformer Room</v>
          </cell>
          <cell r="C25" t="str">
            <v>LHI-TrsfRm</v>
          </cell>
          <cell r="D25" t="str">
            <v>配电房工程费</v>
          </cell>
          <cell r="E25" t="str">
            <v>2210-000</v>
          </cell>
          <cell r="F25" t="str">
            <v>7305-000</v>
          </cell>
          <cell r="G25" t="str">
            <v>2250-000</v>
          </cell>
          <cell r="I25" t="str">
            <v>Leaseterm</v>
          </cell>
        </row>
        <row r="26">
          <cell r="A26">
            <v>1313</v>
          </cell>
          <cell r="B26" t="str">
            <v>LHI-Additional Elect Capacity</v>
          </cell>
          <cell r="C26" t="str">
            <v>LHI-AddEle</v>
          </cell>
          <cell r="D26" t="str">
            <v>电增容费</v>
          </cell>
          <cell r="E26" t="str">
            <v>2210-000</v>
          </cell>
          <cell r="F26" t="str">
            <v>7305-000</v>
          </cell>
          <cell r="G26" t="str">
            <v>2250-000</v>
          </cell>
          <cell r="I26" t="str">
            <v>Leaseterm</v>
          </cell>
        </row>
        <row r="27">
          <cell r="A27">
            <v>1314</v>
          </cell>
          <cell r="B27" t="str">
            <v>LHI-Elect Cabling Facilities</v>
          </cell>
          <cell r="C27" t="str">
            <v>LHI-ECable</v>
          </cell>
          <cell r="D27" t="str">
            <v>接电线费</v>
          </cell>
          <cell r="E27" t="str">
            <v>2210-000</v>
          </cell>
          <cell r="F27" t="str">
            <v>7305-000</v>
          </cell>
          <cell r="G27" t="str">
            <v>2250-000</v>
          </cell>
          <cell r="I27" t="str">
            <v>Leaseterm</v>
          </cell>
        </row>
        <row r="28">
          <cell r="A28">
            <v>1320</v>
          </cell>
          <cell r="B28" t="str">
            <v>LHI-Water &amp; Sewage Facilities</v>
          </cell>
          <cell r="C28" t="str">
            <v>LHI-Water</v>
          </cell>
          <cell r="D28" t="str">
            <v>供排水接驳费</v>
          </cell>
          <cell r="E28" t="str">
            <v>2210-000</v>
          </cell>
          <cell r="F28" t="str">
            <v>7305-000</v>
          </cell>
          <cell r="G28" t="str">
            <v>2250-000</v>
          </cell>
          <cell r="I28" t="str">
            <v>Leaseterm</v>
          </cell>
        </row>
        <row r="29">
          <cell r="A29">
            <v>1330</v>
          </cell>
          <cell r="B29" t="str">
            <v>LHI-Gas Facilities</v>
          </cell>
          <cell r="C29" t="str">
            <v>LHI-Gas</v>
          </cell>
          <cell r="D29" t="str">
            <v>煤气装置</v>
          </cell>
          <cell r="E29" t="str">
            <v>2210-000</v>
          </cell>
          <cell r="F29" t="str">
            <v>7305-000</v>
          </cell>
          <cell r="G29" t="str">
            <v>2250-000</v>
          </cell>
          <cell r="I29" t="str">
            <v>Leaseterm</v>
          </cell>
        </row>
        <row r="30">
          <cell r="A30">
            <v>1340</v>
          </cell>
          <cell r="B30" t="str">
            <v>LHI-Public Heating</v>
          </cell>
          <cell r="C30" t="str">
            <v>LHI-PHeat</v>
          </cell>
          <cell r="D30" t="str">
            <v>公共暖气装置</v>
          </cell>
          <cell r="E30" t="str">
            <v>2210-000</v>
          </cell>
          <cell r="F30" t="str">
            <v>7305-000</v>
          </cell>
          <cell r="G30" t="str">
            <v>2250-000</v>
          </cell>
          <cell r="I30" t="str">
            <v>Leaseterm</v>
          </cell>
        </row>
        <row r="31">
          <cell r="A31">
            <v>1350</v>
          </cell>
          <cell r="B31" t="str">
            <v>LHI-Telephone Systems</v>
          </cell>
          <cell r="C31" t="str">
            <v>LHI-TelSys</v>
          </cell>
          <cell r="D31" t="str">
            <v>电话系统</v>
          </cell>
          <cell r="E31" t="str">
            <v>2210-000</v>
          </cell>
          <cell r="F31" t="str">
            <v>7305-000</v>
          </cell>
          <cell r="G31" t="str">
            <v>2250-000</v>
          </cell>
          <cell r="I31" t="str">
            <v>Leaseterm</v>
          </cell>
        </row>
        <row r="32">
          <cell r="A32">
            <v>1360</v>
          </cell>
          <cell r="B32" t="str">
            <v>LHI-Other Permits Application</v>
          </cell>
          <cell r="C32" t="str">
            <v>LHI-Permit</v>
          </cell>
          <cell r="D32" t="str">
            <v>其他许可证申请费</v>
          </cell>
          <cell r="E32" t="str">
            <v>2210-000</v>
          </cell>
          <cell r="F32" t="str">
            <v>7305-000</v>
          </cell>
          <cell r="G32" t="str">
            <v>2250-000</v>
          </cell>
          <cell r="I32" t="str">
            <v>Leaseterm</v>
          </cell>
        </row>
        <row r="33">
          <cell r="A33">
            <v>1410</v>
          </cell>
          <cell r="B33" t="str">
            <v>LHI-Structure Demolition</v>
          </cell>
          <cell r="C33" t="str">
            <v>LHI-Demolt</v>
          </cell>
          <cell r="D33" t="str">
            <v>场地清拆</v>
          </cell>
          <cell r="E33" t="str">
            <v>2210-000</v>
          </cell>
          <cell r="F33" t="str">
            <v>7305-000</v>
          </cell>
          <cell r="G33" t="str">
            <v>2250-000</v>
          </cell>
          <cell r="I33" t="str">
            <v>Leaseterm</v>
          </cell>
        </row>
        <row r="34">
          <cell r="A34">
            <v>1420</v>
          </cell>
          <cell r="B34" t="str">
            <v>LHI-Hoarding</v>
          </cell>
          <cell r="C34" t="str">
            <v>LHI-Hoardg</v>
          </cell>
          <cell r="D34" t="str">
            <v>围墙板</v>
          </cell>
          <cell r="E34" t="str">
            <v>2210-000</v>
          </cell>
          <cell r="F34" t="str">
            <v>7305-000</v>
          </cell>
          <cell r="G34" t="str">
            <v>2250-000</v>
          </cell>
          <cell r="I34" t="str">
            <v>Leaseterm</v>
          </cell>
        </row>
        <row r="35">
          <cell r="A35">
            <v>1430</v>
          </cell>
          <cell r="B35" t="str">
            <v>LHI-Temporary Security</v>
          </cell>
          <cell r="C35" t="str">
            <v>LHI-Secure</v>
          </cell>
          <cell r="D35" t="str">
            <v>临时安全设置</v>
          </cell>
          <cell r="E35" t="str">
            <v>2210-000</v>
          </cell>
          <cell r="F35" t="str">
            <v>7305-000</v>
          </cell>
          <cell r="G35" t="str">
            <v>2250-000</v>
          </cell>
          <cell r="I35" t="str">
            <v>Leaseterm</v>
          </cell>
        </row>
        <row r="36">
          <cell r="A36">
            <v>1510</v>
          </cell>
          <cell r="B36" t="str">
            <v>LHI-Site Preparation</v>
          </cell>
          <cell r="C36" t="str">
            <v>LHI-SitePp</v>
          </cell>
          <cell r="D36" t="str">
            <v>场地准备</v>
          </cell>
          <cell r="E36" t="str">
            <v>2210-000</v>
          </cell>
          <cell r="F36" t="str">
            <v>7305-000</v>
          </cell>
          <cell r="G36" t="str">
            <v>2250-000</v>
          </cell>
          <cell r="I36" t="str">
            <v>Leaseterm</v>
          </cell>
        </row>
        <row r="37">
          <cell r="A37">
            <v>1520</v>
          </cell>
          <cell r="B37" t="str">
            <v>LHI-Structure Reinforcement</v>
          </cell>
          <cell r="C37" t="str">
            <v>LHI-Reinfm</v>
          </cell>
          <cell r="D37" t="str">
            <v>结构加固</v>
          </cell>
          <cell r="E37" t="str">
            <v>2210-000</v>
          </cell>
          <cell r="F37" t="str">
            <v>7305-000</v>
          </cell>
          <cell r="G37" t="str">
            <v>2250-000</v>
          </cell>
          <cell r="I37" t="str">
            <v>Leaseterm</v>
          </cell>
        </row>
        <row r="38">
          <cell r="A38">
            <v>1530</v>
          </cell>
          <cell r="B38" t="str">
            <v>LHI-External Building Works</v>
          </cell>
          <cell r="C38" t="str">
            <v>LHI-OutBdg</v>
          </cell>
          <cell r="D38" t="str">
            <v>物业外工程(人行道)</v>
          </cell>
          <cell r="E38" t="str">
            <v>2210-000</v>
          </cell>
          <cell r="F38" t="str">
            <v>7305-000</v>
          </cell>
          <cell r="G38" t="str">
            <v>2250-000</v>
          </cell>
          <cell r="I38" t="str">
            <v>Leaseterm</v>
          </cell>
        </row>
        <row r="39">
          <cell r="A39">
            <v>1540</v>
          </cell>
          <cell r="B39" t="str">
            <v>LHI-Staircase Construction/Rebuild</v>
          </cell>
          <cell r="C39" t="str">
            <v>LHI-StairC</v>
          </cell>
          <cell r="D39" t="str">
            <v>楼梯结构/改建</v>
          </cell>
          <cell r="E39" t="str">
            <v>2210-000</v>
          </cell>
          <cell r="F39" t="str">
            <v>7305-000</v>
          </cell>
          <cell r="G39" t="str">
            <v>2250-000</v>
          </cell>
          <cell r="I39" t="str">
            <v>Leaseterm</v>
          </cell>
        </row>
        <row r="40">
          <cell r="A40">
            <v>1611</v>
          </cell>
          <cell r="B40" t="str">
            <v>LHI-Interior Decoration</v>
          </cell>
          <cell r="C40" t="str">
            <v>LHI-DecIns</v>
          </cell>
          <cell r="D40" t="str">
            <v>建筑-内部装修承包</v>
          </cell>
          <cell r="E40" t="str">
            <v>2210-000</v>
          </cell>
          <cell r="F40" t="str">
            <v>7305-000</v>
          </cell>
          <cell r="G40" t="str">
            <v>2250-000</v>
          </cell>
          <cell r="I40" t="str">
            <v>Leaseterm</v>
          </cell>
        </row>
        <row r="41">
          <cell r="A41">
            <v>1612</v>
          </cell>
          <cell r="B41" t="str">
            <v>LHI-Electrical Sub-Contract</v>
          </cell>
          <cell r="C41" t="str">
            <v>LHI-EleSub</v>
          </cell>
          <cell r="D41" t="str">
            <v>电承包</v>
          </cell>
          <cell r="E41" t="str">
            <v>2210-000</v>
          </cell>
          <cell r="F41" t="str">
            <v>7305-000</v>
          </cell>
          <cell r="G41" t="str">
            <v>2250-000</v>
          </cell>
          <cell r="I41" t="str">
            <v>Leaseterm</v>
          </cell>
        </row>
        <row r="42">
          <cell r="A42">
            <v>1613</v>
          </cell>
          <cell r="B42" t="str">
            <v>LHI-Plumbing &amp; Sanitation</v>
          </cell>
          <cell r="C42" t="str">
            <v>LHI-Plumbg</v>
          </cell>
          <cell r="D42" t="str">
            <v>供排水承包</v>
          </cell>
          <cell r="E42" t="str">
            <v>2210-000</v>
          </cell>
          <cell r="F42" t="str">
            <v>7305-000</v>
          </cell>
          <cell r="G42" t="str">
            <v>2250-000</v>
          </cell>
          <cell r="I42" t="str">
            <v>Leaseterm</v>
          </cell>
        </row>
        <row r="43">
          <cell r="A43">
            <v>1614</v>
          </cell>
          <cell r="B43" t="str">
            <v>LHI-HVAC</v>
          </cell>
          <cell r="C43" t="str">
            <v>LHI-HVAC</v>
          </cell>
          <cell r="D43" t="str">
            <v>空调承包</v>
          </cell>
          <cell r="E43" t="str">
            <v>2210-000</v>
          </cell>
          <cell r="F43" t="str">
            <v>7305-000</v>
          </cell>
          <cell r="G43" t="str">
            <v>2250-000</v>
          </cell>
          <cell r="I43" t="str">
            <v>Leaseterm</v>
          </cell>
        </row>
        <row r="44">
          <cell r="A44">
            <v>1615</v>
          </cell>
          <cell r="B44" t="str">
            <v xml:space="preserve">LHI-Refrigerator Line </v>
          </cell>
          <cell r="C44" t="str">
            <v>LHI-Refrig</v>
          </cell>
          <cell r="D44" t="str">
            <v>冷库管道安装承包</v>
          </cell>
          <cell r="E44" t="str">
            <v>2210-000</v>
          </cell>
          <cell r="F44" t="str">
            <v>7305-000</v>
          </cell>
          <cell r="G44" t="str">
            <v>2250-000</v>
          </cell>
          <cell r="I44" t="str">
            <v>Leaseterm</v>
          </cell>
        </row>
        <row r="45">
          <cell r="A45">
            <v>1621</v>
          </cell>
          <cell r="B45" t="str">
            <v>LHI-Fire Systems Design &amp; Eng</v>
          </cell>
          <cell r="C45" t="str">
            <v>LHI-Fire</v>
          </cell>
          <cell r="D45" t="str">
            <v>消防设计</v>
          </cell>
          <cell r="E45" t="str">
            <v>2210-000</v>
          </cell>
          <cell r="F45" t="str">
            <v>7305-000</v>
          </cell>
          <cell r="G45" t="str">
            <v>2250-000</v>
          </cell>
          <cell r="I45" t="str">
            <v>Leaseterm</v>
          </cell>
        </row>
        <row r="46">
          <cell r="A46">
            <v>1622</v>
          </cell>
          <cell r="B46" t="str">
            <v>LHI-Sprinkler / Hydrant Sys</v>
          </cell>
          <cell r="C46" t="str">
            <v>LHI-SprHyd</v>
          </cell>
          <cell r="D46" t="str">
            <v>喷淋/消防栓系统</v>
          </cell>
          <cell r="E46" t="str">
            <v>2210-000</v>
          </cell>
          <cell r="F46" t="str">
            <v>7305-000</v>
          </cell>
          <cell r="G46" t="str">
            <v>2250-000</v>
          </cell>
          <cell r="I46" t="str">
            <v>Leaseterm</v>
          </cell>
        </row>
        <row r="47">
          <cell r="A47">
            <v>1623</v>
          </cell>
          <cell r="B47" t="str">
            <v>LHI-Smoke &amp; Heat Detector</v>
          </cell>
          <cell r="C47" t="str">
            <v>LHI-FDetec</v>
          </cell>
          <cell r="D47" t="str">
            <v>烟感/热感监测系统</v>
          </cell>
          <cell r="E47" t="str">
            <v>2210-000</v>
          </cell>
          <cell r="F47" t="str">
            <v>7305-000</v>
          </cell>
          <cell r="G47" t="str">
            <v>2250-000</v>
          </cell>
          <cell r="I47" t="str">
            <v>Leaseterm</v>
          </cell>
        </row>
        <row r="48">
          <cell r="A48">
            <v>1624</v>
          </cell>
          <cell r="B48" t="str">
            <v>LHI-Manual Fire Extinguisher</v>
          </cell>
          <cell r="C48" t="str">
            <v>LHI-FEquip</v>
          </cell>
          <cell r="D48" t="str">
            <v>手动灭火设备</v>
          </cell>
          <cell r="E48" t="str">
            <v>2210-000</v>
          </cell>
          <cell r="F48" t="str">
            <v>7305-000</v>
          </cell>
          <cell r="G48" t="str">
            <v>2250-000</v>
          </cell>
          <cell r="I48" t="str">
            <v>Leaseterm</v>
          </cell>
        </row>
        <row r="49">
          <cell r="A49">
            <v>1630</v>
          </cell>
          <cell r="B49" t="str">
            <v>LHI-Environmental Protection</v>
          </cell>
          <cell r="C49" t="str">
            <v>LHI-EnvPro</v>
          </cell>
          <cell r="D49" t="str">
            <v>环保工程</v>
          </cell>
          <cell r="E49" t="str">
            <v>2210-000</v>
          </cell>
          <cell r="F49" t="str">
            <v>7305-000</v>
          </cell>
          <cell r="G49" t="str">
            <v>2250-000</v>
          </cell>
          <cell r="I49" t="str">
            <v>Leaseterm</v>
          </cell>
        </row>
        <row r="50">
          <cell r="A50">
            <v>1641</v>
          </cell>
          <cell r="B50" t="str">
            <v>LHI-Floor Tiles</v>
          </cell>
          <cell r="C50" t="str">
            <v>LHI-FTiles</v>
          </cell>
          <cell r="D50" t="str">
            <v>建筑材料-地砖</v>
          </cell>
          <cell r="E50" t="str">
            <v>2210-000</v>
          </cell>
          <cell r="F50" t="str">
            <v>7305-000</v>
          </cell>
          <cell r="G50" t="str">
            <v>2250-000</v>
          </cell>
          <cell r="I50" t="str">
            <v>Leaseterm</v>
          </cell>
        </row>
        <row r="51">
          <cell r="A51">
            <v>1642</v>
          </cell>
          <cell r="B51" t="str">
            <v>LHI-Ceiling</v>
          </cell>
          <cell r="C51" t="str">
            <v>LHI-Ceilg</v>
          </cell>
          <cell r="D51" t="str">
            <v>建筑材料-天花</v>
          </cell>
          <cell r="E51" t="str">
            <v>2210-000</v>
          </cell>
          <cell r="F51" t="str">
            <v>7305-000</v>
          </cell>
          <cell r="G51" t="str">
            <v>2250-000</v>
          </cell>
          <cell r="I51" t="str">
            <v>Leaseterm</v>
          </cell>
        </row>
        <row r="52">
          <cell r="A52">
            <v>1643</v>
          </cell>
          <cell r="B52" t="str">
            <v>LHI-Interior/Exterior Painting</v>
          </cell>
          <cell r="C52" t="str">
            <v>LHI-Paintg</v>
          </cell>
          <cell r="D52" t="str">
            <v>墙身油漆</v>
          </cell>
          <cell r="E52" t="str">
            <v>2210-000</v>
          </cell>
          <cell r="F52" t="str">
            <v>7305-000</v>
          </cell>
          <cell r="G52" t="str">
            <v>2250-000</v>
          </cell>
          <cell r="I52">
            <v>33.33</v>
          </cell>
        </row>
        <row r="53">
          <cell r="A53">
            <v>1644</v>
          </cell>
          <cell r="B53" t="str">
            <v>LHI-Wallpaper</v>
          </cell>
          <cell r="C53" t="str">
            <v>LHI-WPaper</v>
          </cell>
          <cell r="D53" t="str">
            <v>墙纸</v>
          </cell>
          <cell r="E53" t="str">
            <v>2210-000</v>
          </cell>
          <cell r="F53" t="str">
            <v>7305-000</v>
          </cell>
          <cell r="G53" t="str">
            <v>2250-000</v>
          </cell>
          <cell r="I53">
            <v>20</v>
          </cell>
        </row>
        <row r="54">
          <cell r="A54">
            <v>1645</v>
          </cell>
          <cell r="B54" t="str">
            <v>LHI-Restroom Fixtures</v>
          </cell>
          <cell r="C54" t="str">
            <v>LHI-WashR</v>
          </cell>
          <cell r="D54" t="str">
            <v>卫生间设备</v>
          </cell>
          <cell r="E54" t="str">
            <v>2210-000</v>
          </cell>
          <cell r="F54" t="str">
            <v>7305-000</v>
          </cell>
          <cell r="G54" t="str">
            <v>2250-000</v>
          </cell>
          <cell r="I54">
            <v>10</v>
          </cell>
        </row>
        <row r="55">
          <cell r="A55">
            <v>1646</v>
          </cell>
          <cell r="B55" t="str">
            <v>LHI-LightFixtures</v>
          </cell>
          <cell r="C55" t="str">
            <v>LHI-Light</v>
          </cell>
          <cell r="D55" t="str">
            <v>灯饰</v>
          </cell>
          <cell r="E55" t="str">
            <v>2210-000</v>
          </cell>
          <cell r="F55" t="str">
            <v>7305-000</v>
          </cell>
          <cell r="G55" t="str">
            <v>2250-000</v>
          </cell>
          <cell r="I55">
            <v>12.5</v>
          </cell>
        </row>
        <row r="56">
          <cell r="A56">
            <v>1649</v>
          </cell>
          <cell r="B56" t="str">
            <v>LHI-Other Building Materials</v>
          </cell>
          <cell r="C56" t="str">
            <v>LHI-BldgMt</v>
          </cell>
          <cell r="D56" t="str">
            <v>建筑材料-其他</v>
          </cell>
          <cell r="E56" t="str">
            <v>2210-000</v>
          </cell>
          <cell r="F56" t="str">
            <v>7305-000</v>
          </cell>
          <cell r="G56" t="str">
            <v>2250-000</v>
          </cell>
          <cell r="I56" t="str">
            <v>Leaseterm</v>
          </cell>
        </row>
        <row r="57">
          <cell r="A57">
            <v>1650</v>
          </cell>
          <cell r="B57" t="str">
            <v>LHI-Builders Insurance</v>
          </cell>
          <cell r="C57" t="str">
            <v>LHI-Insure</v>
          </cell>
          <cell r="D57" t="str">
            <v>承包商应付保险</v>
          </cell>
          <cell r="E57" t="str">
            <v>2210-000</v>
          </cell>
          <cell r="F57" t="str">
            <v>7305-000</v>
          </cell>
          <cell r="G57" t="str">
            <v>2250-000</v>
          </cell>
          <cell r="I57" t="str">
            <v>Leaseterm</v>
          </cell>
        </row>
        <row r="58">
          <cell r="A58">
            <v>1800</v>
          </cell>
          <cell r="B58" t="str">
            <v>LHI-Kiosk</v>
          </cell>
          <cell r="C58" t="str">
            <v>LHI－Kiosk</v>
          </cell>
          <cell r="D58" t="str">
            <v>甜品站建筑</v>
          </cell>
          <cell r="E58" t="str">
            <v>2210-000</v>
          </cell>
          <cell r="F58" t="str">
            <v>7305-000</v>
          </cell>
          <cell r="G58" t="str">
            <v>2250-000</v>
          </cell>
          <cell r="I58" t="str">
            <v>Leaseterm</v>
          </cell>
        </row>
        <row r="59">
          <cell r="A59">
            <v>2910</v>
          </cell>
          <cell r="B59" t="str">
            <v>Seating-Tables</v>
          </cell>
          <cell r="C59" t="str">
            <v>Sit-Table</v>
          </cell>
          <cell r="D59" t="str">
            <v>桌子</v>
          </cell>
          <cell r="E59" t="str">
            <v>2310-000</v>
          </cell>
          <cell r="F59" t="str">
            <v>7301-002</v>
          </cell>
          <cell r="G59" t="str">
            <v>2325-000</v>
          </cell>
          <cell r="I59">
            <v>12.5</v>
          </cell>
        </row>
        <row r="60">
          <cell r="A60">
            <v>2920</v>
          </cell>
          <cell r="B60" t="str">
            <v>Seating-Chairs</v>
          </cell>
          <cell r="C60" t="str">
            <v>Sit-Chair</v>
          </cell>
          <cell r="D60" t="str">
            <v>椅子</v>
          </cell>
          <cell r="E60" t="str">
            <v>2310-000</v>
          </cell>
          <cell r="F60" t="str">
            <v>7301-002</v>
          </cell>
          <cell r="G60" t="str">
            <v>2325-000</v>
          </cell>
          <cell r="I60">
            <v>12.5</v>
          </cell>
        </row>
        <row r="61">
          <cell r="A61">
            <v>2930</v>
          </cell>
          <cell r="B61" t="str">
            <v>Seating-Tables &amp; Chairs</v>
          </cell>
          <cell r="C61" t="str">
            <v>Sit-TblChr</v>
          </cell>
          <cell r="D61" t="str">
            <v>连体桌椅</v>
          </cell>
          <cell r="E61" t="str">
            <v>2310-000</v>
          </cell>
          <cell r="F61" t="str">
            <v>7301-002</v>
          </cell>
          <cell r="G61" t="str">
            <v>2325-000</v>
          </cell>
          <cell r="I61">
            <v>12.5</v>
          </cell>
        </row>
        <row r="62">
          <cell r="A62">
            <v>2940</v>
          </cell>
          <cell r="B62" t="str">
            <v>Seating-Table Stand</v>
          </cell>
          <cell r="C62" t="str">
            <v>Sit-TblStd</v>
          </cell>
          <cell r="D62" t="str">
            <v>桌子架</v>
          </cell>
          <cell r="E62" t="str">
            <v>2310-000</v>
          </cell>
          <cell r="F62" t="str">
            <v>7301-002</v>
          </cell>
          <cell r="G62" t="str">
            <v>2325-000</v>
          </cell>
          <cell r="I62">
            <v>12.5</v>
          </cell>
        </row>
        <row r="63">
          <cell r="A63">
            <v>2950</v>
          </cell>
          <cell r="B63" t="str">
            <v>Seating-Fiberglass Settee</v>
          </cell>
          <cell r="C63" t="str">
            <v>Sit-Settee</v>
          </cell>
          <cell r="D63" t="str">
            <v>纤维玻璃靠背椅</v>
          </cell>
          <cell r="E63" t="str">
            <v>2310-000</v>
          </cell>
          <cell r="F63" t="str">
            <v>7301-002</v>
          </cell>
          <cell r="G63" t="str">
            <v>2325-000</v>
          </cell>
          <cell r="I63">
            <v>12.5</v>
          </cell>
        </row>
        <row r="64">
          <cell r="A64">
            <v>2960</v>
          </cell>
          <cell r="B64" t="str">
            <v>Seating-Others</v>
          </cell>
          <cell r="C64" t="str">
            <v>Sit-Others</v>
          </cell>
          <cell r="D64" t="str">
            <v>其他桌椅</v>
          </cell>
          <cell r="E64" t="str">
            <v>2310-000</v>
          </cell>
          <cell r="F64" t="str">
            <v>7301-002</v>
          </cell>
          <cell r="G64" t="str">
            <v>2325-000</v>
          </cell>
          <cell r="I64">
            <v>12.5</v>
          </cell>
        </row>
        <row r="65">
          <cell r="A65">
            <v>2991</v>
          </cell>
          <cell r="B65" t="str">
            <v>Seating-Installation Costs</v>
          </cell>
          <cell r="C65" t="str">
            <v>Sit-Instal</v>
          </cell>
          <cell r="D65" t="str">
            <v>桌椅安装费用</v>
          </cell>
          <cell r="E65" t="str">
            <v>2310-000</v>
          </cell>
          <cell r="F65" t="str">
            <v>7301-002</v>
          </cell>
          <cell r="G65" t="str">
            <v>2325-000</v>
          </cell>
          <cell r="I65">
            <v>12.5</v>
          </cell>
        </row>
        <row r="66">
          <cell r="A66">
            <v>2992</v>
          </cell>
          <cell r="B66" t="str">
            <v>Seating-Freight Charges</v>
          </cell>
          <cell r="C66" t="str">
            <v>Sit-Frgt</v>
          </cell>
          <cell r="D66" t="str">
            <v>桌椅运输费用</v>
          </cell>
          <cell r="E66" t="str">
            <v>2310-000</v>
          </cell>
          <cell r="F66" t="str">
            <v>7301-002</v>
          </cell>
          <cell r="G66" t="str">
            <v>2325-000</v>
          </cell>
          <cell r="I66">
            <v>12.5</v>
          </cell>
        </row>
        <row r="67">
          <cell r="A67">
            <v>2993</v>
          </cell>
          <cell r="B67" t="str">
            <v>Seating-Taxes and Duties</v>
          </cell>
          <cell r="C67" t="str">
            <v>Sit-TxDuty</v>
          </cell>
          <cell r="D67" t="str">
            <v>桌椅税金</v>
          </cell>
          <cell r="E67" t="str">
            <v>2310-000</v>
          </cell>
          <cell r="F67" t="str">
            <v>7301-002</v>
          </cell>
          <cell r="G67" t="str">
            <v>2325-000</v>
          </cell>
          <cell r="I67">
            <v>12.5</v>
          </cell>
        </row>
        <row r="68">
          <cell r="A68">
            <v>2994</v>
          </cell>
          <cell r="B68" t="str">
            <v>Seating-Storage</v>
          </cell>
          <cell r="C68" t="str">
            <v>Sit-Strage</v>
          </cell>
          <cell r="D68" t="str">
            <v>桌椅仓储费</v>
          </cell>
          <cell r="E68" t="str">
            <v>2310-000</v>
          </cell>
          <cell r="F68" t="str">
            <v>7301-002</v>
          </cell>
          <cell r="G68" t="str">
            <v>2325-000</v>
          </cell>
          <cell r="I68">
            <v>12.5</v>
          </cell>
        </row>
        <row r="69">
          <cell r="A69">
            <v>3711</v>
          </cell>
          <cell r="B69" t="str">
            <v>Signage-Store</v>
          </cell>
          <cell r="C69" t="str">
            <v>Sgn-Store</v>
          </cell>
          <cell r="D69" t="str">
            <v>餐厅招牌</v>
          </cell>
          <cell r="E69" t="str">
            <v>2360-000</v>
          </cell>
          <cell r="F69" t="str">
            <v>7301-001</v>
          </cell>
          <cell r="G69" t="str">
            <v>2380-000</v>
          </cell>
          <cell r="I69">
            <v>5</v>
          </cell>
        </row>
        <row r="70">
          <cell r="A70">
            <v>3712</v>
          </cell>
          <cell r="B70" t="str">
            <v>Signage-Menu Poster Box</v>
          </cell>
          <cell r="C70" t="str">
            <v>Sgn-Poster</v>
          </cell>
          <cell r="D70" t="str">
            <v>菜单灯箱</v>
          </cell>
          <cell r="E70" t="str">
            <v>2360-000</v>
          </cell>
          <cell r="F70" t="str">
            <v>7301-001</v>
          </cell>
          <cell r="G70" t="str">
            <v>2380-000</v>
          </cell>
          <cell r="I70">
            <v>5</v>
          </cell>
        </row>
        <row r="71">
          <cell r="A71">
            <v>3713</v>
          </cell>
          <cell r="B71" t="str">
            <v>Signage-Directional Signs</v>
          </cell>
          <cell r="C71" t="str">
            <v>Sgn-DirSgn</v>
          </cell>
          <cell r="D71" t="str">
            <v>方向指示牌</v>
          </cell>
          <cell r="E71" t="str">
            <v>2360-000</v>
          </cell>
          <cell r="F71" t="str">
            <v>7301-001</v>
          </cell>
          <cell r="G71" t="str">
            <v>2380-000</v>
          </cell>
          <cell r="I71">
            <v>5</v>
          </cell>
        </row>
        <row r="72">
          <cell r="A72">
            <v>3714</v>
          </cell>
          <cell r="B72" t="str">
            <v>Signage-Advertising Light Box</v>
          </cell>
          <cell r="C72" t="str">
            <v>Sgn-LgtBox</v>
          </cell>
          <cell r="D72" t="str">
            <v>广告灯箱</v>
          </cell>
          <cell r="E72" t="str">
            <v>2360-000</v>
          </cell>
          <cell r="F72" t="str">
            <v>7301-001</v>
          </cell>
          <cell r="G72" t="str">
            <v>2380-000</v>
          </cell>
          <cell r="I72">
            <v>5</v>
          </cell>
        </row>
        <row r="73">
          <cell r="A73">
            <v>3718</v>
          </cell>
          <cell r="B73" t="str">
            <v>Signage-Others</v>
          </cell>
          <cell r="C73" t="str">
            <v>Sgn-Others</v>
          </cell>
          <cell r="D73" t="str">
            <v>其他招牌</v>
          </cell>
          <cell r="E73" t="str">
            <v>2360-000</v>
          </cell>
          <cell r="F73" t="str">
            <v>7301-001</v>
          </cell>
          <cell r="G73" t="str">
            <v>2380-000</v>
          </cell>
          <cell r="I73">
            <v>5</v>
          </cell>
        </row>
        <row r="74">
          <cell r="A74">
            <v>3791</v>
          </cell>
          <cell r="B74" t="str">
            <v>Signage-Installation Costs</v>
          </cell>
          <cell r="C74" t="str">
            <v>Sgn-Instal</v>
          </cell>
          <cell r="D74" t="str">
            <v>招牌安装费用</v>
          </cell>
          <cell r="E74" t="str">
            <v>2360-000</v>
          </cell>
          <cell r="F74" t="str">
            <v>7301-001</v>
          </cell>
          <cell r="G74" t="str">
            <v>2380-000</v>
          </cell>
          <cell r="I74">
            <v>5</v>
          </cell>
        </row>
        <row r="75">
          <cell r="A75">
            <v>3792</v>
          </cell>
          <cell r="B75" t="str">
            <v>Signage-Freight Charges</v>
          </cell>
          <cell r="C75" t="str">
            <v>Sgn-Frgt</v>
          </cell>
          <cell r="D75" t="str">
            <v>招牌运输费用</v>
          </cell>
          <cell r="E75" t="str">
            <v>2360-000</v>
          </cell>
          <cell r="F75" t="str">
            <v>7301-001</v>
          </cell>
          <cell r="G75" t="str">
            <v>2380-000</v>
          </cell>
          <cell r="I75">
            <v>5</v>
          </cell>
        </row>
        <row r="76">
          <cell r="A76">
            <v>3793</v>
          </cell>
          <cell r="B76" t="str">
            <v>Signage-Taxes and Duties</v>
          </cell>
          <cell r="C76" t="str">
            <v>Sgn-TxDuty</v>
          </cell>
          <cell r="D76" t="str">
            <v>招牌税金</v>
          </cell>
          <cell r="E76" t="str">
            <v>2360-000</v>
          </cell>
          <cell r="F76" t="str">
            <v>7301-001</v>
          </cell>
          <cell r="G76" t="str">
            <v>2380-000</v>
          </cell>
          <cell r="I76">
            <v>5</v>
          </cell>
        </row>
        <row r="77">
          <cell r="A77">
            <v>3794</v>
          </cell>
          <cell r="B77" t="str">
            <v>Signage-Storage</v>
          </cell>
          <cell r="C77" t="str">
            <v>Sgn-Strage</v>
          </cell>
          <cell r="D77" t="str">
            <v>招牌仓储费</v>
          </cell>
          <cell r="E77" t="str">
            <v>2360-000</v>
          </cell>
          <cell r="F77" t="str">
            <v>7301-001</v>
          </cell>
          <cell r="G77" t="str">
            <v>2380-000</v>
          </cell>
          <cell r="I77">
            <v>5</v>
          </cell>
        </row>
        <row r="78">
          <cell r="A78">
            <v>4001</v>
          </cell>
          <cell r="B78" t="str">
            <v>Decoration-Ronald Stands</v>
          </cell>
          <cell r="C78" t="str">
            <v>Dec-Ronald</v>
          </cell>
          <cell r="D78" t="str">
            <v>麦当劳叔叔像</v>
          </cell>
          <cell r="E78" t="str">
            <v>2339-000</v>
          </cell>
          <cell r="F78" t="str">
            <v>7301-003</v>
          </cell>
          <cell r="G78" t="str">
            <v>2390-000</v>
          </cell>
          <cell r="I78">
            <v>12.5</v>
          </cell>
        </row>
        <row r="79">
          <cell r="A79">
            <v>4002</v>
          </cell>
          <cell r="B79" t="str">
            <v>Decoration-Wall Pictures</v>
          </cell>
          <cell r="C79" t="str">
            <v>Dec-WalPic</v>
          </cell>
          <cell r="D79" t="str">
            <v>墙画</v>
          </cell>
          <cell r="E79" t="str">
            <v>2339-000</v>
          </cell>
          <cell r="F79" t="str">
            <v>7301-003</v>
          </cell>
          <cell r="G79" t="str">
            <v>2390-000</v>
          </cell>
          <cell r="I79">
            <v>12.5</v>
          </cell>
        </row>
        <row r="80">
          <cell r="A80">
            <v>4003</v>
          </cell>
          <cell r="B80" t="str">
            <v>Decoration-Artificial Plant</v>
          </cell>
          <cell r="C80" t="str">
            <v>Dec-APlant</v>
          </cell>
          <cell r="D80" t="str">
            <v>人造植物</v>
          </cell>
          <cell r="E80" t="str">
            <v>2339-000</v>
          </cell>
          <cell r="F80" t="str">
            <v>7301-003</v>
          </cell>
          <cell r="G80" t="str">
            <v>2390-000</v>
          </cell>
          <cell r="I80">
            <v>12.5</v>
          </cell>
        </row>
        <row r="81">
          <cell r="A81">
            <v>4004</v>
          </cell>
          <cell r="B81" t="str">
            <v>Decoration-Window Decals</v>
          </cell>
          <cell r="C81" t="str">
            <v>Dec-WDecal</v>
          </cell>
          <cell r="D81" t="str">
            <v>玻璃贴纸</v>
          </cell>
          <cell r="E81" t="str">
            <v>2339-000</v>
          </cell>
          <cell r="F81" t="str">
            <v>7301-003</v>
          </cell>
          <cell r="G81" t="str">
            <v>2390-000</v>
          </cell>
          <cell r="I81">
            <v>12.5</v>
          </cell>
        </row>
        <row r="82">
          <cell r="A82">
            <v>4005</v>
          </cell>
          <cell r="B82" t="str">
            <v>Decoration-Ray Kroc</v>
          </cell>
          <cell r="C82" t="str">
            <v>Dec-RayKro</v>
          </cell>
          <cell r="D82" t="str">
            <v>克罗克像</v>
          </cell>
          <cell r="E82" t="str">
            <v>2339-000</v>
          </cell>
          <cell r="F82" t="str">
            <v>7301-003</v>
          </cell>
          <cell r="G82" t="str">
            <v>2390-000</v>
          </cell>
          <cell r="I82">
            <v>12.5</v>
          </cell>
        </row>
        <row r="83">
          <cell r="A83">
            <v>4006</v>
          </cell>
          <cell r="B83" t="str">
            <v>Decoration-POP Box</v>
          </cell>
          <cell r="C83" t="str">
            <v>Dec-POPBox</v>
          </cell>
          <cell r="D83" t="str">
            <v>POP 盒子PB</v>
          </cell>
          <cell r="E83" t="str">
            <v>2339-000</v>
          </cell>
          <cell r="F83" t="str">
            <v>7301-003</v>
          </cell>
          <cell r="G83" t="str">
            <v>2390-000</v>
          </cell>
          <cell r="I83">
            <v>12.5</v>
          </cell>
        </row>
        <row r="84">
          <cell r="A84">
            <v>4007</v>
          </cell>
          <cell r="B84" t="str">
            <v>Decoration-Special Package</v>
          </cell>
          <cell r="C84" t="str">
            <v>Dec-SPack</v>
          </cell>
          <cell r="D84" t="str">
            <v>主题装饰</v>
          </cell>
          <cell r="E84" t="str">
            <v>2339-000</v>
          </cell>
          <cell r="F84" t="str">
            <v>7301-003</v>
          </cell>
          <cell r="G84" t="str">
            <v>2390-000</v>
          </cell>
          <cell r="I84">
            <v>12.5</v>
          </cell>
        </row>
        <row r="85">
          <cell r="A85">
            <v>4081</v>
          </cell>
          <cell r="B85" t="str">
            <v>Decoration-Others</v>
          </cell>
          <cell r="C85" t="str">
            <v>Dec-Others</v>
          </cell>
          <cell r="D85" t="str">
            <v>其他装饰</v>
          </cell>
          <cell r="E85" t="str">
            <v>2339-000</v>
          </cell>
          <cell r="F85" t="str">
            <v>7301-003</v>
          </cell>
          <cell r="G85" t="str">
            <v>2390-000</v>
          </cell>
          <cell r="I85">
            <v>12.5</v>
          </cell>
        </row>
        <row r="86">
          <cell r="A86">
            <v>4991</v>
          </cell>
          <cell r="B86" t="str">
            <v>Decoration-Installation Costs</v>
          </cell>
          <cell r="C86" t="str">
            <v>Dec-Instal</v>
          </cell>
          <cell r="D86" t="str">
            <v>装饰安装费用</v>
          </cell>
          <cell r="E86" t="str">
            <v>2339-000</v>
          </cell>
          <cell r="F86" t="str">
            <v>7301-003</v>
          </cell>
          <cell r="G86" t="str">
            <v>2390-000</v>
          </cell>
          <cell r="I86">
            <v>12.5</v>
          </cell>
        </row>
        <row r="87">
          <cell r="A87">
            <v>4992</v>
          </cell>
          <cell r="B87" t="str">
            <v>Decoration-Freight Charges</v>
          </cell>
          <cell r="C87" t="str">
            <v>Dec-Frgt</v>
          </cell>
          <cell r="D87" t="str">
            <v>装饰运输费用</v>
          </cell>
          <cell r="E87" t="str">
            <v>2339-000</v>
          </cell>
          <cell r="F87" t="str">
            <v>7301-003</v>
          </cell>
          <cell r="G87" t="str">
            <v>2390-000</v>
          </cell>
          <cell r="I87">
            <v>12.5</v>
          </cell>
        </row>
        <row r="88">
          <cell r="A88">
            <v>4993</v>
          </cell>
          <cell r="B88" t="str">
            <v>Decoration-Taxes and Duties</v>
          </cell>
          <cell r="C88" t="str">
            <v>Dec-TxDuty</v>
          </cell>
          <cell r="D88" t="str">
            <v>装饰税金</v>
          </cell>
          <cell r="E88" t="str">
            <v>2339-000</v>
          </cell>
          <cell r="F88" t="str">
            <v>7301-003</v>
          </cell>
          <cell r="G88" t="str">
            <v>2390-000</v>
          </cell>
          <cell r="I88">
            <v>12.5</v>
          </cell>
        </row>
        <row r="89">
          <cell r="A89">
            <v>4994</v>
          </cell>
          <cell r="B89" t="str">
            <v>Decoration-Storage</v>
          </cell>
          <cell r="C89" t="str">
            <v>Dec-Strage</v>
          </cell>
          <cell r="D89" t="str">
            <v>装饰储存</v>
          </cell>
          <cell r="E89" t="str">
            <v>2339-000</v>
          </cell>
          <cell r="F89" t="str">
            <v>7301-003</v>
          </cell>
          <cell r="G89" t="str">
            <v>2390-000</v>
          </cell>
          <cell r="I89">
            <v>12.5</v>
          </cell>
        </row>
        <row r="90">
          <cell r="A90">
            <v>5001</v>
          </cell>
          <cell r="B90" t="str">
            <v>Office-Land</v>
          </cell>
          <cell r="C90" t="str">
            <v>Off-Land</v>
          </cell>
          <cell r="D90" t="str">
            <v>办公室用地</v>
          </cell>
          <cell r="E90" t="str">
            <v>2294-000</v>
          </cell>
          <cell r="F90" t="str">
            <v>8502-000</v>
          </cell>
          <cell r="G90" t="str">
            <v>2254-000</v>
          </cell>
          <cell r="I90" t="str">
            <v>Leaseterm</v>
          </cell>
          <cell r="J90" t="str">
            <v>办公室LHI按租</v>
          </cell>
        </row>
        <row r="91">
          <cell r="A91">
            <v>5002</v>
          </cell>
          <cell r="B91" t="str">
            <v>Office-Building</v>
          </cell>
          <cell r="C91" t="str">
            <v>Off-Bldg</v>
          </cell>
          <cell r="D91" t="str">
            <v>办公室房产物业</v>
          </cell>
          <cell r="E91" t="str">
            <v>2294-000</v>
          </cell>
          <cell r="F91" t="str">
            <v>8502-000</v>
          </cell>
          <cell r="G91" t="str">
            <v>2254-000</v>
          </cell>
          <cell r="I91" t="str">
            <v>Leaseterm</v>
          </cell>
          <cell r="J91" t="str">
            <v>约年限(最长不</v>
          </cell>
        </row>
        <row r="92">
          <cell r="A92">
            <v>5003</v>
          </cell>
          <cell r="B92" t="str">
            <v>Office-Lease Rights</v>
          </cell>
          <cell r="C92" t="str">
            <v>Off-LR</v>
          </cell>
          <cell r="D92" t="str">
            <v>办公室房产使用权</v>
          </cell>
          <cell r="E92" t="str">
            <v>2294-000</v>
          </cell>
          <cell r="F92" t="str">
            <v>8502-000</v>
          </cell>
          <cell r="G92" t="str">
            <v>2254-000</v>
          </cell>
          <cell r="I92" t="str">
            <v>Leaseterm</v>
          </cell>
          <cell r="J92" t="str">
            <v>超过20年)</v>
          </cell>
        </row>
        <row r="93">
          <cell r="A93">
            <v>5004</v>
          </cell>
          <cell r="B93" t="str">
            <v>Office-Lease Hold Improvement</v>
          </cell>
          <cell r="C93" t="str">
            <v>Off-LHI</v>
          </cell>
          <cell r="D93" t="str">
            <v>办公室装修</v>
          </cell>
          <cell r="E93" t="str">
            <v>2294-000</v>
          </cell>
          <cell r="F93" t="str">
            <v>8502-000</v>
          </cell>
          <cell r="G93" t="str">
            <v>2254-000</v>
          </cell>
          <cell r="I93" t="str">
            <v>Leaseterm</v>
          </cell>
        </row>
        <row r="94">
          <cell r="A94">
            <v>5011</v>
          </cell>
          <cell r="B94" t="str">
            <v>Office Equipment-Comp Hardware</v>
          </cell>
          <cell r="C94" t="str">
            <v>Off-Comput</v>
          </cell>
          <cell r="D94" t="str">
            <v>办公室计算机硬件</v>
          </cell>
          <cell r="E94" t="str">
            <v>2411-000</v>
          </cell>
          <cell r="F94" t="str">
            <v>8501-001</v>
          </cell>
          <cell r="G94" t="str">
            <v>2431-000</v>
          </cell>
          <cell r="I94">
            <v>33.33</v>
          </cell>
        </row>
        <row r="95">
          <cell r="A95">
            <v>5012</v>
          </cell>
          <cell r="B95" t="str">
            <v>Office Equipment-Comp Software</v>
          </cell>
          <cell r="C95" t="str">
            <v>Off-SoftWr</v>
          </cell>
          <cell r="D95" t="str">
            <v>办公室计算机软件</v>
          </cell>
          <cell r="E95" t="str">
            <v>2411-000</v>
          </cell>
          <cell r="F95" t="str">
            <v>8501-001</v>
          </cell>
          <cell r="G95" t="str">
            <v>2431-000</v>
          </cell>
          <cell r="I95">
            <v>33.33</v>
          </cell>
        </row>
        <row r="96">
          <cell r="A96">
            <v>5020</v>
          </cell>
          <cell r="B96" t="str">
            <v>Office Equipment</v>
          </cell>
          <cell r="C96" t="str">
            <v>Off-Eqpt</v>
          </cell>
          <cell r="D96" t="str">
            <v>办公室设备</v>
          </cell>
          <cell r="E96" t="str">
            <v>2412-000</v>
          </cell>
          <cell r="F96" t="str">
            <v>8501-000</v>
          </cell>
          <cell r="G96" t="str">
            <v>2414-000</v>
          </cell>
          <cell r="I96">
            <v>10</v>
          </cell>
        </row>
        <row r="97">
          <cell r="A97">
            <v>5041</v>
          </cell>
          <cell r="B97" t="str">
            <v>Office Furniture &amp; Fix-Cabinet</v>
          </cell>
          <cell r="C97" t="str">
            <v>Off-Cabnt</v>
          </cell>
          <cell r="D97" t="str">
            <v>办公室柜子</v>
          </cell>
          <cell r="E97" t="str">
            <v>2412-000</v>
          </cell>
          <cell r="F97" t="str">
            <v>8501-000</v>
          </cell>
          <cell r="G97" t="str">
            <v>2414-000</v>
          </cell>
          <cell r="I97">
            <v>10</v>
          </cell>
        </row>
        <row r="98">
          <cell r="A98">
            <v>5051</v>
          </cell>
          <cell r="B98" t="str">
            <v>Office Furniture &amp; Fix-Tables</v>
          </cell>
          <cell r="C98" t="str">
            <v>Off-Table</v>
          </cell>
          <cell r="D98" t="str">
            <v>办公室桌子</v>
          </cell>
          <cell r="E98" t="str">
            <v>2412-000</v>
          </cell>
          <cell r="F98" t="str">
            <v>8501-000</v>
          </cell>
          <cell r="G98" t="str">
            <v>2414-000</v>
          </cell>
          <cell r="I98">
            <v>10</v>
          </cell>
        </row>
        <row r="99">
          <cell r="A99">
            <v>5061</v>
          </cell>
          <cell r="B99" t="str">
            <v>Office Furniture &amp; Fix-Chairs</v>
          </cell>
          <cell r="C99" t="str">
            <v>Off-Chair</v>
          </cell>
          <cell r="D99" t="str">
            <v>办公室椅子</v>
          </cell>
          <cell r="E99" t="str">
            <v>2412-000</v>
          </cell>
          <cell r="F99" t="str">
            <v>8501-000</v>
          </cell>
          <cell r="G99" t="str">
            <v>2414-000</v>
          </cell>
          <cell r="I99">
            <v>10</v>
          </cell>
        </row>
        <row r="100">
          <cell r="A100">
            <v>5081</v>
          </cell>
          <cell r="B100" t="str">
            <v>Office Furniture &amp; Fix-Others</v>
          </cell>
          <cell r="C100" t="str">
            <v>Off-Others</v>
          </cell>
          <cell r="D100" t="str">
            <v>其他办公室家具</v>
          </cell>
          <cell r="E100" t="str">
            <v>2412-000</v>
          </cell>
          <cell r="F100" t="str">
            <v>8501-000</v>
          </cell>
          <cell r="G100" t="str">
            <v>2414-000</v>
          </cell>
          <cell r="I100">
            <v>10</v>
          </cell>
        </row>
        <row r="101">
          <cell r="A101">
            <v>5101</v>
          </cell>
          <cell r="B101" t="str">
            <v>Office Auto Mobiles</v>
          </cell>
          <cell r="C101" t="str">
            <v>Off-AutoMb</v>
          </cell>
          <cell r="D101" t="str">
            <v>办公室汽车</v>
          </cell>
          <cell r="E101" t="str">
            <v>2510-000</v>
          </cell>
          <cell r="F101" t="str">
            <v>8503-000</v>
          </cell>
          <cell r="G101" t="str">
            <v>2530-000</v>
          </cell>
          <cell r="I101">
            <v>20</v>
          </cell>
        </row>
        <row r="102">
          <cell r="A102">
            <v>6001</v>
          </cell>
          <cell r="B102" t="str">
            <v>LHI-Restaurant Land</v>
          </cell>
          <cell r="C102" t="str">
            <v>LHI-RestLd</v>
          </cell>
          <cell r="D102" t="str">
            <v>餐厅用地</v>
          </cell>
          <cell r="E102" t="str">
            <v>2210-000</v>
          </cell>
          <cell r="F102" t="str">
            <v>7305-000</v>
          </cell>
          <cell r="G102" t="str">
            <v>2250-000</v>
          </cell>
          <cell r="I102" t="str">
            <v>Leaseterm</v>
          </cell>
          <cell r="J102" t="str">
            <v>餐厅CIC按租约</v>
          </cell>
        </row>
        <row r="103">
          <cell r="A103">
            <v>6002</v>
          </cell>
          <cell r="B103" t="str">
            <v>LHI-Restaurant Building</v>
          </cell>
          <cell r="C103" t="str">
            <v>LHI-RestBg</v>
          </cell>
          <cell r="D103" t="str">
            <v>餐厅房产物业</v>
          </cell>
          <cell r="E103" t="str">
            <v>2210-000</v>
          </cell>
          <cell r="F103" t="str">
            <v>7305-000</v>
          </cell>
          <cell r="G103" t="str">
            <v>2250-000</v>
          </cell>
          <cell r="I103" t="str">
            <v>Leaseterm</v>
          </cell>
          <cell r="J103" t="str">
            <v>年限(最长不超</v>
          </cell>
        </row>
        <row r="104">
          <cell r="A104">
            <v>6003</v>
          </cell>
          <cell r="B104" t="str">
            <v>LHI-Restaurant Lease Rights</v>
          </cell>
          <cell r="C104" t="str">
            <v>LHI-RestLR</v>
          </cell>
          <cell r="D104" t="str">
            <v>餐厅房产使用权</v>
          </cell>
          <cell r="E104" t="str">
            <v>2210-000</v>
          </cell>
          <cell r="F104" t="str">
            <v>7305-000</v>
          </cell>
          <cell r="G104" t="str">
            <v>2250-000</v>
          </cell>
          <cell r="I104" t="str">
            <v>Leaseterm</v>
          </cell>
          <cell r="J104" t="str">
            <v>过20年,同LHI)</v>
          </cell>
        </row>
        <row r="105">
          <cell r="A105">
            <v>6004</v>
          </cell>
          <cell r="B105" t="str">
            <v>LHI-Restaurant Key Money</v>
          </cell>
          <cell r="C105" t="str">
            <v>LHI-KeyMny</v>
          </cell>
          <cell r="D105" t="str">
            <v>餐厅启动费</v>
          </cell>
          <cell r="E105" t="str">
            <v>2210-000</v>
          </cell>
          <cell r="F105" t="str">
            <v>7305-000</v>
          </cell>
          <cell r="G105" t="str">
            <v>2250-000</v>
          </cell>
          <cell r="I105" t="str">
            <v>Leaseterm</v>
          </cell>
        </row>
        <row r="106">
          <cell r="A106">
            <v>6005</v>
          </cell>
          <cell r="B106" t="str">
            <v>LHI-landlord Compensation</v>
          </cell>
          <cell r="C106" t="str">
            <v>LHI-LdComp</v>
          </cell>
          <cell r="D106" t="str">
            <v>餐厅业主赔偿金</v>
          </cell>
          <cell r="E106" t="str">
            <v>2210-000</v>
          </cell>
          <cell r="F106" t="str">
            <v>7305-000</v>
          </cell>
          <cell r="G106" t="str">
            <v>2250-000</v>
          </cell>
          <cell r="I106" t="str">
            <v>Leaseterm</v>
          </cell>
        </row>
        <row r="107">
          <cell r="A107">
            <v>6006</v>
          </cell>
          <cell r="B107" t="str">
            <v>LHI-Restaurant PO Rent</v>
          </cell>
          <cell r="C107" t="str">
            <v>LHI-PORent</v>
          </cell>
          <cell r="D107" t="str">
            <v>餐厅开业前租金</v>
          </cell>
          <cell r="E107" t="str">
            <v>2210-000</v>
          </cell>
          <cell r="F107" t="str">
            <v>7305-000</v>
          </cell>
          <cell r="G107" t="str">
            <v>2250-000</v>
          </cell>
          <cell r="I107" t="str">
            <v>Leaseterm</v>
          </cell>
        </row>
        <row r="108">
          <cell r="A108">
            <v>6007</v>
          </cell>
          <cell r="B108" t="str">
            <v>LHI-Restaurant Rea Estate Cost</v>
          </cell>
          <cell r="C108" t="str">
            <v>LHI-RECost</v>
          </cell>
          <cell r="D108" t="str">
            <v>餐厅开业地产费用</v>
          </cell>
          <cell r="E108" t="str">
            <v>2210-000</v>
          </cell>
          <cell r="F108" t="str">
            <v>7305-000</v>
          </cell>
          <cell r="G108" t="str">
            <v>2250-000</v>
          </cell>
          <cell r="I108" t="str">
            <v>Leaseterm</v>
          </cell>
        </row>
        <row r="109">
          <cell r="A109">
            <v>7001</v>
          </cell>
          <cell r="B109" t="str">
            <v>Capitalized Internal Costs-LHI</v>
          </cell>
          <cell r="C109" t="str">
            <v>CIC-LHI</v>
          </cell>
          <cell r="D109" t="str">
            <v>内部费用资本化-餐厅建筑</v>
          </cell>
          <cell r="E109" t="str">
            <v>2210-067</v>
          </cell>
          <cell r="F109" t="str">
            <v>7305-067</v>
          </cell>
          <cell r="G109" t="str">
            <v>2250-067</v>
          </cell>
          <cell r="I109" t="str">
            <v>Leaseterm</v>
          </cell>
        </row>
        <row r="110">
          <cell r="A110">
            <v>7002</v>
          </cell>
          <cell r="B110" t="str">
            <v>Capitalized Internal Costs-Off</v>
          </cell>
          <cell r="C110" t="str">
            <v>CIC-Office</v>
          </cell>
          <cell r="D110" t="str">
            <v>内部费用资本化-办公室建筑</v>
          </cell>
          <cell r="E110" t="str">
            <v>2210-067</v>
          </cell>
          <cell r="F110" t="str">
            <v>7305-067</v>
          </cell>
          <cell r="G110" t="str">
            <v>2250-067</v>
          </cell>
          <cell r="I110" t="str">
            <v>Leaseterm</v>
          </cell>
        </row>
        <row r="111">
          <cell r="A111">
            <v>7011</v>
          </cell>
          <cell r="B111" t="str">
            <v>Capitalized Interest-LHI</v>
          </cell>
          <cell r="C111" t="str">
            <v>Int-LHI</v>
          </cell>
          <cell r="D111" t="str">
            <v>利息资本化-餐厅建筑</v>
          </cell>
          <cell r="E111" t="str">
            <v>2210-067</v>
          </cell>
          <cell r="F111" t="str">
            <v>7305-067</v>
          </cell>
          <cell r="G111" t="str">
            <v>2250-067</v>
          </cell>
          <cell r="I111" t="str">
            <v>Leaseterm</v>
          </cell>
        </row>
        <row r="112">
          <cell r="A112">
            <v>7012</v>
          </cell>
          <cell r="B112" t="str">
            <v>Capitalized Interest-PO Rent</v>
          </cell>
          <cell r="C112" t="str">
            <v>Int-PORent</v>
          </cell>
          <cell r="D112" t="str">
            <v>利息资本化-餐厅开业前租金</v>
          </cell>
          <cell r="E112" t="str">
            <v>2210-067</v>
          </cell>
          <cell r="F112" t="str">
            <v>7305-067</v>
          </cell>
          <cell r="G112" t="str">
            <v>2250-067</v>
          </cell>
          <cell r="I112" t="str">
            <v>Leaseterm</v>
          </cell>
        </row>
        <row r="113">
          <cell r="A113">
            <v>7013</v>
          </cell>
          <cell r="B113" t="str">
            <v>Capitalized Interest-ESSD</v>
          </cell>
          <cell r="C113" t="str">
            <v>Int-ESSD</v>
          </cell>
          <cell r="D113" t="str">
            <v>利息资本化-餐厅设备</v>
          </cell>
          <cell r="E113" t="str">
            <v>2210-067</v>
          </cell>
          <cell r="F113" t="str">
            <v>7305-067</v>
          </cell>
          <cell r="G113" t="str">
            <v>2250-067</v>
          </cell>
          <cell r="I113" t="str">
            <v>Leaseterm</v>
          </cell>
        </row>
        <row r="114">
          <cell r="A114">
            <v>7014</v>
          </cell>
          <cell r="B114" t="str">
            <v>Capitalized Interest-OFFICE</v>
          </cell>
          <cell r="C114" t="str">
            <v>Int-Office</v>
          </cell>
          <cell r="D114" t="str">
            <v>利息资本化-办公室建</v>
          </cell>
          <cell r="E114" t="str">
            <v>2210-067</v>
          </cell>
          <cell r="F114" t="str">
            <v>7305-067</v>
          </cell>
          <cell r="G114" t="str">
            <v>2250-067</v>
          </cell>
          <cell r="I114" t="str">
            <v>Leaseterm</v>
          </cell>
        </row>
        <row r="115">
          <cell r="A115">
            <v>8110</v>
          </cell>
          <cell r="B115" t="str">
            <v>Customer Service Counter Area</v>
          </cell>
          <cell r="C115" t="str">
            <v>Eqt-FCount</v>
          </cell>
          <cell r="D115" t="str">
            <v xml:space="preserve">收银柜台 </v>
          </cell>
          <cell r="E115" t="str">
            <v>2330-000</v>
          </cell>
          <cell r="F115" t="str">
            <v>7301-000</v>
          </cell>
          <cell r="G115" t="str">
            <v>2350-000</v>
          </cell>
          <cell r="I115">
            <v>10</v>
          </cell>
        </row>
        <row r="116">
          <cell r="A116">
            <v>8120</v>
          </cell>
          <cell r="B116" t="str">
            <v>Central Island Area</v>
          </cell>
          <cell r="C116" t="str">
            <v>Eqt-FIland</v>
          </cell>
          <cell r="D116" t="str">
            <v>中央岛</v>
          </cell>
          <cell r="E116" t="str">
            <v>2330-000</v>
          </cell>
          <cell r="F116" t="str">
            <v>7301-000</v>
          </cell>
          <cell r="G116" t="str">
            <v>2350-000</v>
          </cell>
          <cell r="I116">
            <v>10</v>
          </cell>
        </row>
        <row r="117">
          <cell r="A117">
            <v>8130</v>
          </cell>
          <cell r="B117" t="str">
            <v>Grill Station Area</v>
          </cell>
          <cell r="C117" t="str">
            <v>Eqt-FGrill</v>
          </cell>
          <cell r="D117" t="str">
            <v>煎炉区</v>
          </cell>
          <cell r="E117" t="str">
            <v>2330-000</v>
          </cell>
          <cell r="F117" t="str">
            <v>7301-000</v>
          </cell>
          <cell r="G117" t="str">
            <v>2350-000</v>
          </cell>
          <cell r="I117">
            <v>10</v>
          </cell>
        </row>
        <row r="118">
          <cell r="A118">
            <v>8140</v>
          </cell>
          <cell r="B118" t="str">
            <v>French Fry Area</v>
          </cell>
          <cell r="C118" t="str">
            <v>Eqt-FFhFry</v>
          </cell>
          <cell r="D118" t="str">
            <v>炸薯条区</v>
          </cell>
          <cell r="E118" t="str">
            <v>2330-000</v>
          </cell>
          <cell r="F118" t="str">
            <v>7301-000</v>
          </cell>
          <cell r="G118" t="str">
            <v>2350-000</v>
          </cell>
          <cell r="I118">
            <v>10</v>
          </cell>
        </row>
        <row r="119">
          <cell r="A119">
            <v>8150</v>
          </cell>
          <cell r="B119" t="str">
            <v>Filet Station</v>
          </cell>
          <cell r="C119" t="str">
            <v>Eqt-FFilet</v>
          </cell>
          <cell r="D119" t="str">
            <v>炸鱼区</v>
          </cell>
          <cell r="E119" t="str">
            <v>2330-000</v>
          </cell>
          <cell r="F119" t="str">
            <v>7301-000</v>
          </cell>
          <cell r="G119" t="str">
            <v>2350-000</v>
          </cell>
          <cell r="I119">
            <v>10</v>
          </cell>
        </row>
        <row r="120">
          <cell r="A120">
            <v>8160</v>
          </cell>
          <cell r="B120" t="str">
            <v>Scullery Area</v>
          </cell>
          <cell r="C120" t="str">
            <v>Eqt-FScull</v>
          </cell>
          <cell r="D120" t="str">
            <v>洗碗区</v>
          </cell>
          <cell r="E120" t="str">
            <v>2330-000</v>
          </cell>
          <cell r="F120" t="str">
            <v>7301-000</v>
          </cell>
          <cell r="G120" t="str">
            <v>2350-000</v>
          </cell>
          <cell r="I120">
            <v>10</v>
          </cell>
        </row>
        <row r="121">
          <cell r="A121">
            <v>8170</v>
          </cell>
          <cell r="B121" t="str">
            <v>Preparation Area</v>
          </cell>
          <cell r="C121" t="str">
            <v>Eqt-FPpare</v>
          </cell>
          <cell r="D121" t="str">
            <v>调理区</v>
          </cell>
          <cell r="E121" t="str">
            <v>2330-000</v>
          </cell>
          <cell r="F121" t="str">
            <v>7301-000</v>
          </cell>
          <cell r="G121" t="str">
            <v>2350-000</v>
          </cell>
          <cell r="I121">
            <v>10</v>
          </cell>
        </row>
        <row r="122">
          <cell r="A122">
            <v>8180</v>
          </cell>
          <cell r="B122" t="str">
            <v>Chicken Product Prep Area</v>
          </cell>
          <cell r="C122" t="str">
            <v>Eqt-Chicke</v>
          </cell>
          <cell r="D122" t="str">
            <v>鸡产品准备区</v>
          </cell>
          <cell r="E122" t="str">
            <v>2330-000</v>
          </cell>
          <cell r="F122" t="str">
            <v>7301-000</v>
          </cell>
          <cell r="G122" t="str">
            <v>2350-000</v>
          </cell>
          <cell r="I122">
            <v>10</v>
          </cell>
        </row>
        <row r="123">
          <cell r="A123">
            <v>8210</v>
          </cell>
          <cell r="B123" t="str">
            <v>Equipment-POS CPU</v>
          </cell>
          <cell r="C123" t="str">
            <v>Eqt-POSCPU</v>
          </cell>
          <cell r="D123" t="str">
            <v>收银主机</v>
          </cell>
          <cell r="E123" t="str">
            <v>2330-000</v>
          </cell>
          <cell r="F123" t="str">
            <v>7301-000</v>
          </cell>
          <cell r="G123" t="str">
            <v>2350-000</v>
          </cell>
          <cell r="I123">
            <v>20</v>
          </cell>
        </row>
        <row r="124">
          <cell r="A124">
            <v>8220</v>
          </cell>
          <cell r="B124" t="str">
            <v>Equipment-POS Key Station</v>
          </cell>
          <cell r="C124" t="str">
            <v>Eqt-POSKey</v>
          </cell>
          <cell r="D124" t="str">
            <v>收银机</v>
          </cell>
          <cell r="E124" t="str">
            <v>2330-000</v>
          </cell>
          <cell r="F124" t="str">
            <v>7301-000</v>
          </cell>
          <cell r="G124" t="str">
            <v>2350-000</v>
          </cell>
          <cell r="I124">
            <v>20</v>
          </cell>
        </row>
        <row r="125">
          <cell r="A125">
            <v>8230</v>
          </cell>
          <cell r="B125" t="str">
            <v>Equipment-POS Printer</v>
          </cell>
          <cell r="C125" t="str">
            <v>Eqt-POSPtr</v>
          </cell>
          <cell r="D125" t="str">
            <v>收银打印机</v>
          </cell>
          <cell r="E125" t="str">
            <v>2330-000</v>
          </cell>
          <cell r="F125" t="str">
            <v>7301-000</v>
          </cell>
          <cell r="G125" t="str">
            <v>2350-000</v>
          </cell>
          <cell r="I125">
            <v>20</v>
          </cell>
        </row>
        <row r="126">
          <cell r="A126">
            <v>8240</v>
          </cell>
          <cell r="B126" t="str">
            <v>Equipment-POS Installation</v>
          </cell>
          <cell r="C126" t="str">
            <v>Eqt-POSIns</v>
          </cell>
          <cell r="D126" t="str">
            <v>收银机安装</v>
          </cell>
          <cell r="E126" t="str">
            <v>2330-000</v>
          </cell>
          <cell r="F126" t="str">
            <v>7301-000</v>
          </cell>
          <cell r="G126" t="str">
            <v>2350-000</v>
          </cell>
          <cell r="I126">
            <v>20</v>
          </cell>
        </row>
        <row r="127">
          <cell r="A127">
            <v>8310</v>
          </cell>
          <cell r="B127" t="str">
            <v>Equipment-Menu Board</v>
          </cell>
          <cell r="C127" t="str">
            <v>Eqt-MenuBd</v>
          </cell>
          <cell r="D127" t="str">
            <v>菜单牌</v>
          </cell>
          <cell r="E127" t="str">
            <v>2330-000</v>
          </cell>
          <cell r="F127" t="str">
            <v>7301-000</v>
          </cell>
          <cell r="G127" t="str">
            <v>2350-000</v>
          </cell>
          <cell r="I127">
            <v>10</v>
          </cell>
        </row>
        <row r="128">
          <cell r="A128">
            <v>8321</v>
          </cell>
          <cell r="B128" t="str">
            <v>Equipment-Hot Chocolate</v>
          </cell>
          <cell r="C128" t="str">
            <v>Eqt-HtChoc</v>
          </cell>
          <cell r="D128" t="str">
            <v>热克巧力机</v>
          </cell>
          <cell r="E128" t="str">
            <v>2330-000</v>
          </cell>
          <cell r="F128" t="str">
            <v>7301-000</v>
          </cell>
          <cell r="G128" t="str">
            <v>2350-000</v>
          </cell>
          <cell r="I128">
            <v>14.29</v>
          </cell>
        </row>
        <row r="129">
          <cell r="A129">
            <v>8322</v>
          </cell>
          <cell r="B129" t="str">
            <v>Equipment-Hot Water Brewer</v>
          </cell>
          <cell r="C129" t="str">
            <v>Eqt-WtrBwr</v>
          </cell>
          <cell r="D129" t="str">
            <v>热水机</v>
          </cell>
          <cell r="E129" t="str">
            <v>2330-000</v>
          </cell>
          <cell r="F129" t="str">
            <v>7301-000</v>
          </cell>
          <cell r="G129" t="str">
            <v>2350-000</v>
          </cell>
          <cell r="I129">
            <v>10</v>
          </cell>
        </row>
        <row r="130">
          <cell r="A130">
            <v>8323</v>
          </cell>
          <cell r="B130" t="str">
            <v>Equipment-Coffee Brewer</v>
          </cell>
          <cell r="C130" t="str">
            <v>Eqt-HtCoff</v>
          </cell>
          <cell r="D130" t="str">
            <v>咖啡机</v>
          </cell>
          <cell r="E130" t="str">
            <v>2330-000</v>
          </cell>
          <cell r="F130" t="str">
            <v>7301-000</v>
          </cell>
          <cell r="G130" t="str">
            <v>2350-000</v>
          </cell>
          <cell r="I130">
            <v>14.29</v>
          </cell>
        </row>
        <row r="131">
          <cell r="A131">
            <v>8324</v>
          </cell>
          <cell r="B131" t="str">
            <v>Equipment-Coffee Refill</v>
          </cell>
          <cell r="C131" t="str">
            <v>Eqt-CoffRf</v>
          </cell>
          <cell r="D131" t="str">
            <v>咖啡续杯壶</v>
          </cell>
          <cell r="E131" t="str">
            <v>2330-000</v>
          </cell>
          <cell r="F131" t="str">
            <v>7301-000</v>
          </cell>
          <cell r="G131" t="str">
            <v>2350-000</v>
          </cell>
          <cell r="I131">
            <v>14.29</v>
          </cell>
        </row>
        <row r="132">
          <cell r="A132">
            <v>8325</v>
          </cell>
          <cell r="B132" t="str">
            <v>Equipment-Ice Machine</v>
          </cell>
          <cell r="C132" t="str">
            <v>Eqt-IceMah</v>
          </cell>
          <cell r="D132" t="str">
            <v>冰粒机</v>
          </cell>
          <cell r="E132" t="str">
            <v>2330-000</v>
          </cell>
          <cell r="F132" t="str">
            <v>7301-000</v>
          </cell>
          <cell r="G132" t="str">
            <v>2350-000</v>
          </cell>
          <cell r="I132">
            <v>10</v>
          </cell>
        </row>
        <row r="133">
          <cell r="A133">
            <v>8326</v>
          </cell>
          <cell r="B133" t="str">
            <v>Equipment-Cold Drinks</v>
          </cell>
          <cell r="C133" t="str">
            <v>Eqt-ColdDk</v>
          </cell>
          <cell r="D133" t="str">
            <v>冷饮机</v>
          </cell>
          <cell r="E133" t="str">
            <v>2330-000</v>
          </cell>
          <cell r="F133" t="str">
            <v>7301-000</v>
          </cell>
          <cell r="G133" t="str">
            <v>2350-000</v>
          </cell>
          <cell r="I133">
            <v>10</v>
          </cell>
        </row>
        <row r="134">
          <cell r="A134">
            <v>8327</v>
          </cell>
          <cell r="B134" t="str">
            <v>Equipment-OJ Dispenser</v>
          </cell>
          <cell r="C134" t="str">
            <v>Eqt-OJDisp</v>
          </cell>
          <cell r="D134" t="str">
            <v>橙汁机</v>
          </cell>
          <cell r="E134" t="str">
            <v>2330-000</v>
          </cell>
          <cell r="F134" t="str">
            <v>7301-000</v>
          </cell>
          <cell r="G134" t="str">
            <v>2350-000</v>
          </cell>
          <cell r="I134">
            <v>10</v>
          </cell>
        </row>
        <row r="135">
          <cell r="A135">
            <v>8328</v>
          </cell>
          <cell r="B135" t="str">
            <v>Equipment-Shake/Sundae</v>
          </cell>
          <cell r="C135" t="str">
            <v>Eqt-ShkSun</v>
          </cell>
          <cell r="D135" t="str">
            <v>新地/奶昔机</v>
          </cell>
          <cell r="E135" t="str">
            <v>2330-000</v>
          </cell>
          <cell r="F135" t="str">
            <v>7301-000</v>
          </cell>
          <cell r="G135" t="str">
            <v>2350-000</v>
          </cell>
          <cell r="I135">
            <v>10</v>
          </cell>
        </row>
        <row r="136">
          <cell r="A136">
            <v>8331</v>
          </cell>
          <cell r="B136" t="str">
            <v>Equipment-Grill</v>
          </cell>
          <cell r="C136" t="str">
            <v>Eqt-Grill</v>
          </cell>
          <cell r="D136" t="str">
            <v>煎炉</v>
          </cell>
          <cell r="E136" t="str">
            <v>2330-000</v>
          </cell>
          <cell r="F136" t="str">
            <v>7301-000</v>
          </cell>
          <cell r="G136" t="str">
            <v>2350-000</v>
          </cell>
          <cell r="I136">
            <v>10</v>
          </cell>
        </row>
        <row r="137">
          <cell r="A137">
            <v>8332</v>
          </cell>
          <cell r="B137" t="str">
            <v>Equipment-Fryer</v>
          </cell>
          <cell r="C137" t="str">
            <v>Eqt-Fryer</v>
          </cell>
          <cell r="D137" t="str">
            <v>炸炉</v>
          </cell>
          <cell r="E137" t="str">
            <v>2330-000</v>
          </cell>
          <cell r="F137" t="str">
            <v>7301-000</v>
          </cell>
          <cell r="G137" t="str">
            <v>2350-000</v>
          </cell>
          <cell r="I137">
            <v>10</v>
          </cell>
        </row>
        <row r="138">
          <cell r="A138">
            <v>8333</v>
          </cell>
          <cell r="B138" t="str">
            <v>Equipment-Egg Cooker</v>
          </cell>
          <cell r="C138" t="str">
            <v>Eqt-EggCk</v>
          </cell>
          <cell r="D138" t="str">
            <v>蒸蛋机</v>
          </cell>
          <cell r="E138" t="str">
            <v>2330-000</v>
          </cell>
          <cell r="F138" t="str">
            <v>7301-000</v>
          </cell>
          <cell r="G138" t="str">
            <v>2350-000</v>
          </cell>
          <cell r="I138">
            <v>14.29</v>
          </cell>
        </row>
        <row r="139">
          <cell r="A139">
            <v>8334</v>
          </cell>
          <cell r="B139" t="str">
            <v>Equipment-Buns Streamer</v>
          </cell>
          <cell r="C139" t="str">
            <v>Eqt-BunStm</v>
          </cell>
          <cell r="D139" t="str">
            <v>蒸包机</v>
          </cell>
          <cell r="E139" t="str">
            <v>2330-000</v>
          </cell>
          <cell r="F139" t="str">
            <v>7301-000</v>
          </cell>
          <cell r="G139" t="str">
            <v>2350-000</v>
          </cell>
          <cell r="I139">
            <v>10</v>
          </cell>
        </row>
        <row r="140">
          <cell r="A140">
            <v>8335</v>
          </cell>
          <cell r="B140" t="str">
            <v>Equipment-Toaster</v>
          </cell>
          <cell r="C140" t="str">
            <v>Eqt-Toast</v>
          </cell>
          <cell r="D140" t="str">
            <v>烘包机</v>
          </cell>
          <cell r="E140" t="str">
            <v>2330-000</v>
          </cell>
          <cell r="F140" t="str">
            <v>7301-000</v>
          </cell>
          <cell r="G140" t="str">
            <v>2350-000</v>
          </cell>
          <cell r="I140">
            <v>14.29</v>
          </cell>
        </row>
        <row r="141">
          <cell r="A141">
            <v>8336</v>
          </cell>
          <cell r="B141" t="str">
            <v>Equipment-HotCakeHotPlate</v>
          </cell>
          <cell r="C141" t="str">
            <v>Eqt-Cake</v>
          </cell>
          <cell r="D141" t="str">
            <v>热香饼机</v>
          </cell>
          <cell r="E141" t="str">
            <v>2330-000</v>
          </cell>
          <cell r="F141" t="str">
            <v>7301-000</v>
          </cell>
          <cell r="G141" t="str">
            <v>2350-000</v>
          </cell>
          <cell r="I141">
            <v>10</v>
          </cell>
        </row>
        <row r="142">
          <cell r="A142">
            <v>8341</v>
          </cell>
          <cell r="B142" t="str">
            <v>Equipment-Pie Display</v>
          </cell>
          <cell r="C142" t="str">
            <v>Eqt-PieMer</v>
          </cell>
          <cell r="D142" t="str">
            <v>派展示箱</v>
          </cell>
          <cell r="E142" t="str">
            <v>2330-000</v>
          </cell>
          <cell r="F142" t="str">
            <v>7301-000</v>
          </cell>
          <cell r="G142" t="str">
            <v>2350-000</v>
          </cell>
          <cell r="I142">
            <v>14.29</v>
          </cell>
        </row>
        <row r="143">
          <cell r="A143">
            <v>8342</v>
          </cell>
          <cell r="B143" t="str">
            <v>Equipment-Nugget Cabinet</v>
          </cell>
          <cell r="C143" t="str">
            <v>Eqt-NugCab</v>
          </cell>
          <cell r="D143" t="str">
            <v>麦乐鸡保温箱</v>
          </cell>
          <cell r="E143" t="str">
            <v>2330-000</v>
          </cell>
          <cell r="F143" t="str">
            <v>7301-000</v>
          </cell>
          <cell r="G143" t="str">
            <v>2350-000</v>
          </cell>
          <cell r="I143">
            <v>10</v>
          </cell>
        </row>
        <row r="144">
          <cell r="A144">
            <v>8343</v>
          </cell>
          <cell r="B144" t="str">
            <v>Equipment-Marinator</v>
          </cell>
          <cell r="C144" t="str">
            <v>Eqt-Marina</v>
          </cell>
          <cell r="D144" t="str">
            <v>保温槽</v>
          </cell>
          <cell r="E144" t="str">
            <v>2330-000</v>
          </cell>
          <cell r="F144" t="str">
            <v>7301-000</v>
          </cell>
          <cell r="G144" t="str">
            <v>2350-000</v>
          </cell>
          <cell r="I144">
            <v>14.29</v>
          </cell>
        </row>
        <row r="145">
          <cell r="A145">
            <v>8344</v>
          </cell>
          <cell r="B145" t="str">
            <v>Equipment-Breader</v>
          </cell>
          <cell r="C145" t="str">
            <v>Eqt-Breadr</v>
          </cell>
          <cell r="D145" t="str">
            <v>裹粉器</v>
          </cell>
          <cell r="E145" t="str">
            <v>2330-000</v>
          </cell>
          <cell r="F145" t="str">
            <v>7301-000</v>
          </cell>
          <cell r="G145" t="str">
            <v>2350-000</v>
          </cell>
          <cell r="I145">
            <v>10</v>
          </cell>
        </row>
        <row r="146">
          <cell r="A146">
            <v>8345</v>
          </cell>
          <cell r="B146" t="str">
            <v>Equipment-Shortening Filter</v>
          </cell>
          <cell r="C146" t="str">
            <v>Eqt-ShtFlt</v>
          </cell>
          <cell r="D146" t="str">
            <v>滤油车</v>
          </cell>
          <cell r="E146" t="str">
            <v>2330-000</v>
          </cell>
          <cell r="F146" t="str">
            <v>7301-000</v>
          </cell>
          <cell r="G146" t="str">
            <v>2350-000</v>
          </cell>
          <cell r="I146">
            <v>10</v>
          </cell>
        </row>
        <row r="147">
          <cell r="A147">
            <v>8346</v>
          </cell>
          <cell r="B147" t="str">
            <v>Equipment-Egg Sausage</v>
          </cell>
          <cell r="C147" t="str">
            <v>Eqt-EggSau</v>
          </cell>
          <cell r="D147" t="str">
            <v>猪柳蛋设备</v>
          </cell>
          <cell r="E147" t="str">
            <v>2330-000</v>
          </cell>
          <cell r="F147" t="str">
            <v>7301-000</v>
          </cell>
          <cell r="G147" t="str">
            <v>2350-000</v>
          </cell>
          <cell r="I147">
            <v>10</v>
          </cell>
        </row>
        <row r="148">
          <cell r="A148">
            <v>8347</v>
          </cell>
          <cell r="B148" t="str">
            <v>Equipment-Mc Pepper</v>
          </cell>
          <cell r="C148" t="str">
            <v>Eqt-McPep</v>
          </cell>
          <cell r="D148" t="str">
            <v>黑椒汉堡设备</v>
          </cell>
          <cell r="E148" t="str">
            <v>2330-000</v>
          </cell>
          <cell r="F148" t="str">
            <v>7301-000</v>
          </cell>
          <cell r="G148" t="str">
            <v>2350-000</v>
          </cell>
          <cell r="I148">
            <v>10</v>
          </cell>
        </row>
        <row r="149">
          <cell r="A149">
            <v>8348</v>
          </cell>
          <cell r="B149" t="str">
            <v>Equipment-McWings</v>
          </cell>
          <cell r="C149" t="str">
            <v>Eqt-Wings</v>
          </cell>
          <cell r="D149" t="str">
            <v>鸡翅设备</v>
          </cell>
          <cell r="E149" t="str">
            <v>2330-000</v>
          </cell>
          <cell r="F149" t="str">
            <v>7301-000</v>
          </cell>
          <cell r="G149" t="str">
            <v>2350-000</v>
          </cell>
          <cell r="I149">
            <v>10</v>
          </cell>
        </row>
        <row r="150">
          <cell r="A150">
            <v>8349</v>
          </cell>
          <cell r="B150" t="str">
            <v>Equipment-Chicken Filet</v>
          </cell>
          <cell r="C150" t="str">
            <v>Eqt-CFilet</v>
          </cell>
          <cell r="D150" t="str">
            <v>鸡腿设备</v>
          </cell>
          <cell r="E150" t="str">
            <v>2330-000</v>
          </cell>
          <cell r="F150" t="str">
            <v>7301-000</v>
          </cell>
          <cell r="G150" t="str">
            <v>2350-000</v>
          </cell>
          <cell r="I150">
            <v>10</v>
          </cell>
        </row>
        <row r="151">
          <cell r="A151">
            <v>8351</v>
          </cell>
          <cell r="B151" t="str">
            <v>Equipment-Walk-In Freezer</v>
          </cell>
          <cell r="C151" t="str">
            <v>Eqt-FzCool</v>
          </cell>
          <cell r="D151" t="str">
            <v>冷冻藏库</v>
          </cell>
          <cell r="E151" t="str">
            <v>2330-000</v>
          </cell>
          <cell r="F151" t="str">
            <v>7301-000</v>
          </cell>
          <cell r="G151" t="str">
            <v>2350-000</v>
          </cell>
          <cell r="I151">
            <v>10</v>
          </cell>
        </row>
        <row r="152">
          <cell r="A152">
            <v>8352</v>
          </cell>
          <cell r="B152" t="str">
            <v>Equipment-Beverage Air</v>
          </cell>
          <cell r="C152" t="str">
            <v>Eqt-BevAir</v>
          </cell>
          <cell r="D152" t="str">
            <v>柜下冷箱</v>
          </cell>
          <cell r="E152" t="str">
            <v>2330-000</v>
          </cell>
          <cell r="F152" t="str">
            <v>7301-000</v>
          </cell>
          <cell r="G152" t="str">
            <v>2350-000</v>
          </cell>
          <cell r="I152">
            <v>10</v>
          </cell>
        </row>
        <row r="153">
          <cell r="A153">
            <v>8353</v>
          </cell>
          <cell r="B153" t="str">
            <v>Equipment-Rearch-In Cooler</v>
          </cell>
          <cell r="C153" t="str">
            <v>Eqt-Cooler</v>
          </cell>
          <cell r="D153" t="str">
            <v>冷冻柜</v>
          </cell>
          <cell r="E153" t="str">
            <v>2330-000</v>
          </cell>
          <cell r="F153" t="str">
            <v>7301-000</v>
          </cell>
          <cell r="G153" t="str">
            <v>2350-000</v>
          </cell>
          <cell r="I153">
            <v>10</v>
          </cell>
        </row>
        <row r="154">
          <cell r="A154">
            <v>8354</v>
          </cell>
          <cell r="B154" t="str">
            <v>Equipment-Shelving Kits</v>
          </cell>
          <cell r="C154" t="str">
            <v>Eqt-Shelf</v>
          </cell>
          <cell r="D154" t="str">
            <v>解冻架</v>
          </cell>
          <cell r="E154" t="str">
            <v>2330-000</v>
          </cell>
          <cell r="F154" t="str">
            <v>7301-000</v>
          </cell>
          <cell r="G154" t="str">
            <v>2350-000</v>
          </cell>
          <cell r="I154">
            <v>10</v>
          </cell>
        </row>
        <row r="155">
          <cell r="A155">
            <v>8355</v>
          </cell>
          <cell r="B155" t="str">
            <v>Equipment-Tumbler</v>
          </cell>
          <cell r="C155" t="str">
            <v>Eqt-Tumble</v>
          </cell>
          <cell r="D155" t="str">
            <v>淹渍机</v>
          </cell>
          <cell r="E155" t="str">
            <v>2330-000</v>
          </cell>
          <cell r="F155" t="str">
            <v>7301-000</v>
          </cell>
          <cell r="G155" t="str">
            <v>2350-000</v>
          </cell>
          <cell r="I155">
            <v>10</v>
          </cell>
        </row>
        <row r="156">
          <cell r="A156">
            <v>8356</v>
          </cell>
          <cell r="B156" t="str">
            <v>Equipment-Freezer Installation</v>
          </cell>
          <cell r="C156" t="str">
            <v>Eqt-FzInst</v>
          </cell>
          <cell r="D156" t="str">
            <v>冷冻藏库安装</v>
          </cell>
          <cell r="E156" t="str">
            <v>2330-000</v>
          </cell>
          <cell r="F156" t="str">
            <v>7301-000</v>
          </cell>
          <cell r="G156" t="str">
            <v>2350-000</v>
          </cell>
          <cell r="I156">
            <v>10</v>
          </cell>
        </row>
        <row r="157">
          <cell r="A157">
            <v>8357</v>
          </cell>
          <cell r="B157" t="str">
            <v>Equipment-WaterPre-Filer</v>
          </cell>
          <cell r="C157" t="str">
            <v>Eqt-WaterF</v>
          </cell>
          <cell r="D157" t="str">
            <v>预滤水机</v>
          </cell>
          <cell r="E157" t="str">
            <v>2330-000</v>
          </cell>
          <cell r="F157" t="str">
            <v>7301-000</v>
          </cell>
          <cell r="G157" t="str">
            <v>2350-000</v>
          </cell>
          <cell r="I157">
            <v>10</v>
          </cell>
        </row>
        <row r="158">
          <cell r="A158">
            <v>8361</v>
          </cell>
          <cell r="B158" t="str">
            <v>Equipment-Kitchen Parts</v>
          </cell>
          <cell r="C158" t="str">
            <v>Eqt-BOPart</v>
          </cell>
          <cell r="D158" t="str">
            <v>外购设备零件</v>
          </cell>
          <cell r="E158" t="str">
            <v>2330-000</v>
          </cell>
          <cell r="F158" t="str">
            <v>7301-000</v>
          </cell>
          <cell r="G158" t="str">
            <v>2350-000</v>
          </cell>
          <cell r="I158">
            <v>10</v>
          </cell>
        </row>
        <row r="159">
          <cell r="A159">
            <v>8362</v>
          </cell>
          <cell r="B159" t="str">
            <v>Equipment-Kitchen Accessories</v>
          </cell>
          <cell r="C159" t="str">
            <v>Eqt-BOAccs</v>
          </cell>
          <cell r="D159" t="str">
            <v>外购设备配件</v>
          </cell>
          <cell r="E159" t="str">
            <v>2330-000</v>
          </cell>
          <cell r="F159" t="str">
            <v>7301-000</v>
          </cell>
          <cell r="G159" t="str">
            <v>2350-000</v>
          </cell>
          <cell r="I159">
            <v>10</v>
          </cell>
        </row>
        <row r="160">
          <cell r="A160">
            <v>8391</v>
          </cell>
          <cell r="B160" t="str">
            <v>Equipment-Kitchen Installation</v>
          </cell>
          <cell r="C160" t="str">
            <v>Eqt-BOInst</v>
          </cell>
          <cell r="D160" t="str">
            <v>外购设备安装费用</v>
          </cell>
          <cell r="E160" t="str">
            <v>2330-000</v>
          </cell>
          <cell r="F160" t="str">
            <v>7301-000</v>
          </cell>
          <cell r="G160" t="str">
            <v>2350-000</v>
          </cell>
          <cell r="I160">
            <v>10</v>
          </cell>
        </row>
        <row r="161">
          <cell r="A161">
            <v>8392</v>
          </cell>
          <cell r="B161" t="str">
            <v>Equipment-Kitchen Frgt Charges</v>
          </cell>
          <cell r="C161" t="str">
            <v>Eqt-BOFrgt</v>
          </cell>
          <cell r="D161" t="str">
            <v>外购设备运输费</v>
          </cell>
          <cell r="E161" t="str">
            <v>2330-000</v>
          </cell>
          <cell r="F161" t="str">
            <v>7301-000</v>
          </cell>
          <cell r="G161" t="str">
            <v>2350-000</v>
          </cell>
          <cell r="I161">
            <v>10</v>
          </cell>
        </row>
        <row r="162">
          <cell r="A162">
            <v>8393</v>
          </cell>
          <cell r="B162" t="str">
            <v>Equipment-Kitchen Taxes &amp; Duty</v>
          </cell>
          <cell r="C162" t="str">
            <v>Eqt-BOTax</v>
          </cell>
          <cell r="D162" t="str">
            <v>外购设备税金</v>
          </cell>
          <cell r="E162" t="str">
            <v>2330-000</v>
          </cell>
          <cell r="F162" t="str">
            <v>7301-000</v>
          </cell>
          <cell r="G162" t="str">
            <v>2350-000</v>
          </cell>
          <cell r="I162">
            <v>10</v>
          </cell>
        </row>
        <row r="163">
          <cell r="A163">
            <v>8394</v>
          </cell>
          <cell r="B163" t="str">
            <v>Equipment-Kitchen Storage</v>
          </cell>
          <cell r="C163" t="str">
            <v>Eqt-BOStrg</v>
          </cell>
          <cell r="D163" t="str">
            <v>外购设备仓储费</v>
          </cell>
          <cell r="E163" t="str">
            <v>2330-000</v>
          </cell>
          <cell r="F163" t="str">
            <v>7301-000</v>
          </cell>
          <cell r="G163" t="str">
            <v>2350-000</v>
          </cell>
          <cell r="I163">
            <v>10</v>
          </cell>
        </row>
        <row r="164">
          <cell r="A164">
            <v>8410</v>
          </cell>
          <cell r="B164" t="str">
            <v>Equipment-Safe</v>
          </cell>
          <cell r="C164" t="str">
            <v>Eqt-Safe</v>
          </cell>
          <cell r="D164" t="str">
            <v>保险柜</v>
          </cell>
          <cell r="E164" t="str">
            <v>2330-000</v>
          </cell>
          <cell r="F164" t="str">
            <v>7301-000</v>
          </cell>
          <cell r="G164" t="str">
            <v>2350-000</v>
          </cell>
          <cell r="I164">
            <v>10</v>
          </cell>
        </row>
        <row r="165">
          <cell r="A165">
            <v>8421</v>
          </cell>
          <cell r="B165" t="str">
            <v>Equipment-Video</v>
          </cell>
          <cell r="C165" t="str">
            <v>Eqt-TVedio</v>
          </cell>
          <cell r="D165" t="str">
            <v>电视/录像机</v>
          </cell>
          <cell r="E165" t="str">
            <v>2330-000</v>
          </cell>
          <cell r="F165" t="str">
            <v>7301-000</v>
          </cell>
          <cell r="G165" t="str">
            <v>2350-000</v>
          </cell>
          <cell r="I165">
            <v>14.29</v>
          </cell>
        </row>
        <row r="166">
          <cell r="A166">
            <v>8422</v>
          </cell>
          <cell r="B166" t="str">
            <v>Equipment-Audio</v>
          </cell>
          <cell r="C166" t="str">
            <v>Eqt-Audio</v>
          </cell>
          <cell r="D166" t="str">
            <v>音响</v>
          </cell>
          <cell r="E166" t="str">
            <v>2330-000</v>
          </cell>
          <cell r="F166" t="str">
            <v>7301-000</v>
          </cell>
          <cell r="G166" t="str">
            <v>2350-000</v>
          </cell>
          <cell r="I166">
            <v>10</v>
          </cell>
        </row>
        <row r="167">
          <cell r="A167">
            <v>8423</v>
          </cell>
          <cell r="B167" t="str">
            <v>Equipment-Telephones/Fax</v>
          </cell>
          <cell r="C167" t="str">
            <v>Eqt-TelFax</v>
          </cell>
          <cell r="D167" t="str">
            <v>电话/传真机</v>
          </cell>
          <cell r="E167" t="str">
            <v>2330-000</v>
          </cell>
          <cell r="F167" t="str">
            <v>7301-000</v>
          </cell>
          <cell r="G167" t="str">
            <v>2350-000</v>
          </cell>
          <cell r="I167">
            <v>10</v>
          </cell>
        </row>
        <row r="168">
          <cell r="A168">
            <v>8431</v>
          </cell>
          <cell r="B168" t="str">
            <v>Equipment-Computer</v>
          </cell>
          <cell r="C168" t="str">
            <v>Eqt-Comput</v>
          </cell>
          <cell r="D168" t="str">
            <v>计算机</v>
          </cell>
          <cell r="E168" t="str">
            <v>2330-000</v>
          </cell>
          <cell r="F168" t="str">
            <v>7301-000</v>
          </cell>
          <cell r="G168" t="str">
            <v>2350-000</v>
          </cell>
          <cell r="I168">
            <v>33.33</v>
          </cell>
        </row>
        <row r="169">
          <cell r="A169">
            <v>8432</v>
          </cell>
          <cell r="B169" t="str">
            <v>Equipment-Computer Printer</v>
          </cell>
          <cell r="C169" t="str">
            <v>Eqt-ComPtr</v>
          </cell>
          <cell r="D169" t="str">
            <v>计算机打印机</v>
          </cell>
          <cell r="E169" t="str">
            <v>2330-000</v>
          </cell>
          <cell r="F169" t="str">
            <v>7301-000</v>
          </cell>
          <cell r="G169" t="str">
            <v>2350-000</v>
          </cell>
          <cell r="I169">
            <v>33.33</v>
          </cell>
        </row>
        <row r="170">
          <cell r="A170">
            <v>8433</v>
          </cell>
          <cell r="B170" t="str">
            <v>Equipment-Comp Peripherals</v>
          </cell>
          <cell r="C170" t="str">
            <v>Eqt-ComPer</v>
          </cell>
          <cell r="D170" t="str">
            <v>计算机外围设备</v>
          </cell>
          <cell r="E170" t="str">
            <v>2330-000</v>
          </cell>
          <cell r="F170" t="str">
            <v>7301-000</v>
          </cell>
          <cell r="G170" t="str">
            <v>2350-000</v>
          </cell>
          <cell r="I170">
            <v>33.33</v>
          </cell>
        </row>
        <row r="171">
          <cell r="A171">
            <v>8434</v>
          </cell>
          <cell r="B171" t="str">
            <v>Equipment-UPS</v>
          </cell>
          <cell r="C171" t="str">
            <v>Eqt-UPS</v>
          </cell>
          <cell r="D171" t="str">
            <v>不间断电源器</v>
          </cell>
          <cell r="E171" t="str">
            <v>2330-000</v>
          </cell>
          <cell r="F171" t="str">
            <v>7301-000</v>
          </cell>
          <cell r="G171" t="str">
            <v>2350-000</v>
          </cell>
          <cell r="I171">
            <v>20</v>
          </cell>
        </row>
        <row r="172">
          <cell r="A172">
            <v>8435</v>
          </cell>
          <cell r="B172" t="str">
            <v>Equipment-Time Clock</v>
          </cell>
          <cell r="C172" t="str">
            <v>Eqt-TimeCk</v>
          </cell>
          <cell r="D172" t="str">
            <v>计时卡钟</v>
          </cell>
          <cell r="E172" t="str">
            <v>2330-000</v>
          </cell>
          <cell r="F172" t="str">
            <v>7301-000</v>
          </cell>
          <cell r="G172" t="str">
            <v>2350-000</v>
          </cell>
          <cell r="I172">
            <v>14.29</v>
          </cell>
        </row>
        <row r="173">
          <cell r="A173">
            <v>8436</v>
          </cell>
          <cell r="B173" t="str">
            <v>Equipment-Softwares</v>
          </cell>
          <cell r="C173" t="str">
            <v>Eqt-SoftWr</v>
          </cell>
          <cell r="D173" t="str">
            <v>计算机软件</v>
          </cell>
          <cell r="E173" t="str">
            <v>2330-000</v>
          </cell>
          <cell r="F173" t="str">
            <v>7301-000</v>
          </cell>
          <cell r="G173" t="str">
            <v>2350-000</v>
          </cell>
          <cell r="I173">
            <v>33.33</v>
          </cell>
        </row>
        <row r="174">
          <cell r="A174">
            <v>8440</v>
          </cell>
          <cell r="B174" t="str">
            <v>Equipment-Washing Machine</v>
          </cell>
          <cell r="C174" t="str">
            <v>Eqt-Washg</v>
          </cell>
          <cell r="D174" t="str">
            <v>洗衣机</v>
          </cell>
          <cell r="E174" t="str">
            <v>2330-000</v>
          </cell>
          <cell r="F174" t="str">
            <v>7301-000</v>
          </cell>
          <cell r="G174" t="str">
            <v>2350-000</v>
          </cell>
          <cell r="I174">
            <v>14.29</v>
          </cell>
        </row>
        <row r="175">
          <cell r="A175">
            <v>8451</v>
          </cell>
          <cell r="B175" t="str">
            <v>Equipment-Kitchen Tools</v>
          </cell>
          <cell r="C175" t="str">
            <v>Eqt-KitTl</v>
          </cell>
          <cell r="D175" t="str">
            <v>厨房工具</v>
          </cell>
          <cell r="E175" t="str">
            <v>2330-000</v>
          </cell>
          <cell r="F175" t="str">
            <v>7301-000</v>
          </cell>
          <cell r="G175" t="str">
            <v>2350-000</v>
          </cell>
          <cell r="I175">
            <v>10</v>
          </cell>
        </row>
        <row r="176">
          <cell r="A176">
            <v>8452</v>
          </cell>
          <cell r="B176" t="str">
            <v>Equipment-Cleaning Tools</v>
          </cell>
          <cell r="C176" t="str">
            <v>Eqt-ClnTl</v>
          </cell>
          <cell r="D176" t="str">
            <v>清洁工具</v>
          </cell>
          <cell r="E176" t="str">
            <v>2330-000</v>
          </cell>
          <cell r="F176" t="str">
            <v>7301-000</v>
          </cell>
          <cell r="G176" t="str">
            <v>2350-000</v>
          </cell>
          <cell r="I176">
            <v>10</v>
          </cell>
        </row>
        <row r="177">
          <cell r="A177">
            <v>8453</v>
          </cell>
          <cell r="B177" t="str">
            <v>Equipment-Straw Dispenser</v>
          </cell>
          <cell r="C177" t="str">
            <v>Eqt-StrawD</v>
          </cell>
          <cell r="D177" t="str">
            <v>吸管分配器</v>
          </cell>
          <cell r="E177" t="str">
            <v>2330-000</v>
          </cell>
          <cell r="F177" t="str">
            <v>7301-000</v>
          </cell>
          <cell r="G177" t="str">
            <v>2350-000</v>
          </cell>
          <cell r="I177">
            <v>10</v>
          </cell>
        </row>
        <row r="178">
          <cell r="A178">
            <v>8454</v>
          </cell>
          <cell r="B178" t="str">
            <v>Equipment-Hand Dryer</v>
          </cell>
          <cell r="C178" t="str">
            <v>Eqt-HdDryr</v>
          </cell>
          <cell r="D178" t="str">
            <v>乾手机</v>
          </cell>
          <cell r="E178" t="str">
            <v>2330-000</v>
          </cell>
          <cell r="F178" t="str">
            <v>7301-000</v>
          </cell>
          <cell r="G178" t="str">
            <v>2350-000</v>
          </cell>
          <cell r="I178">
            <v>10</v>
          </cell>
        </row>
        <row r="179">
          <cell r="A179">
            <v>8455</v>
          </cell>
          <cell r="B179" t="str">
            <v>Equipment-Rubbish Bin</v>
          </cell>
          <cell r="C179" t="str">
            <v>Eqt-RubBin</v>
          </cell>
          <cell r="D179" t="str">
            <v>垃圾桶</v>
          </cell>
          <cell r="E179" t="str">
            <v>2330-000</v>
          </cell>
          <cell r="F179" t="str">
            <v>7301-000</v>
          </cell>
          <cell r="G179" t="str">
            <v>2350-000</v>
          </cell>
          <cell r="I179">
            <v>14.29</v>
          </cell>
        </row>
        <row r="180">
          <cell r="A180">
            <v>8456</v>
          </cell>
          <cell r="B180" t="str">
            <v>Equipment-Insect Repeller</v>
          </cell>
          <cell r="C180" t="str">
            <v>Eqt-Insect</v>
          </cell>
          <cell r="D180" t="str">
            <v>灭蝇灯</v>
          </cell>
          <cell r="E180" t="str">
            <v>2330-000</v>
          </cell>
          <cell r="F180" t="str">
            <v>7301-000</v>
          </cell>
          <cell r="G180" t="str">
            <v>2350-000</v>
          </cell>
          <cell r="I180">
            <v>10</v>
          </cell>
        </row>
        <row r="181">
          <cell r="A181">
            <v>8481</v>
          </cell>
          <cell r="B181" t="str">
            <v>Equipment-HVAC Eqt &amp; Contl-SC</v>
          </cell>
          <cell r="C181" t="str">
            <v>Eqt-HVAC</v>
          </cell>
          <cell r="D181" t="str">
            <v>空调设备及控制系统-承包</v>
          </cell>
          <cell r="E181" t="str">
            <v>2330-000</v>
          </cell>
          <cell r="F181" t="str">
            <v>7301-000</v>
          </cell>
          <cell r="G181" t="str">
            <v>2350-000</v>
          </cell>
          <cell r="I181">
            <v>10</v>
          </cell>
        </row>
        <row r="182">
          <cell r="A182">
            <v>8482</v>
          </cell>
          <cell r="B182" t="str">
            <v>Equipment-Hot Water Heater-SC</v>
          </cell>
          <cell r="C182" t="str">
            <v>Eqt-WtrHtr</v>
          </cell>
          <cell r="D182" t="str">
            <v>电热水器-承包</v>
          </cell>
          <cell r="E182" t="str">
            <v>2330-000</v>
          </cell>
          <cell r="F182" t="str">
            <v>7301-000</v>
          </cell>
          <cell r="G182" t="str">
            <v>2350-000</v>
          </cell>
          <cell r="I182">
            <v>10</v>
          </cell>
        </row>
        <row r="183">
          <cell r="A183">
            <v>8483</v>
          </cell>
          <cell r="B183" t="str">
            <v>Equipment-Grease Trap Sink-SC</v>
          </cell>
          <cell r="C183" t="str">
            <v>Eqt-Grease</v>
          </cell>
          <cell r="D183" t="str">
            <v>洗涤槽下隔油池-承包</v>
          </cell>
          <cell r="E183" t="str">
            <v>2330-000</v>
          </cell>
          <cell r="F183" t="str">
            <v>7301-000</v>
          </cell>
          <cell r="G183" t="str">
            <v>2350-000</v>
          </cell>
          <cell r="I183">
            <v>10</v>
          </cell>
        </row>
        <row r="184">
          <cell r="A184">
            <v>8484</v>
          </cell>
          <cell r="B184" t="str">
            <v>Equipment-Booster Pump-SC</v>
          </cell>
          <cell r="C184" t="str">
            <v>Eqt-BPump</v>
          </cell>
          <cell r="D184" t="str">
            <v>饮料系统增装泵-承包</v>
          </cell>
          <cell r="E184" t="str">
            <v>2330-000</v>
          </cell>
          <cell r="F184" t="str">
            <v>7301-000</v>
          </cell>
          <cell r="G184" t="str">
            <v>2350-000</v>
          </cell>
          <cell r="I184">
            <v>10</v>
          </cell>
        </row>
        <row r="185">
          <cell r="A185">
            <v>8485</v>
          </cell>
          <cell r="B185" t="str">
            <v>Equipment-Kawneer Door-SC</v>
          </cell>
          <cell r="C185" t="str">
            <v>Eqt-AlDoor</v>
          </cell>
          <cell r="D185" t="str">
            <v>铝门-承包</v>
          </cell>
          <cell r="E185" t="str">
            <v>2330-000</v>
          </cell>
          <cell r="F185" t="str">
            <v>7301-000</v>
          </cell>
          <cell r="G185" t="str">
            <v>2350-000</v>
          </cell>
          <cell r="I185">
            <v>10</v>
          </cell>
        </row>
        <row r="186">
          <cell r="A186">
            <v>8486</v>
          </cell>
          <cell r="B186" t="str">
            <v>Equipment-Exhaust Air Fan-SC</v>
          </cell>
          <cell r="C186" t="str">
            <v>Eqt-ExhFan</v>
          </cell>
          <cell r="D186" t="str">
            <v>厨房排气风机-承包</v>
          </cell>
          <cell r="E186" t="str">
            <v>2330-000</v>
          </cell>
          <cell r="F186" t="str">
            <v>7301-000</v>
          </cell>
          <cell r="G186" t="str">
            <v>2350-000</v>
          </cell>
          <cell r="I186">
            <v>10</v>
          </cell>
        </row>
        <row r="187">
          <cell r="A187">
            <v>8487</v>
          </cell>
          <cell r="B187" t="str">
            <v>Equipment-Misc. Hardware</v>
          </cell>
          <cell r="C187" t="str">
            <v>Eqt-Hdware</v>
          </cell>
          <cell r="D187" t="str">
            <v>小五金-承包</v>
          </cell>
          <cell r="E187" t="str">
            <v>2330-000</v>
          </cell>
          <cell r="F187" t="str">
            <v>7301-000</v>
          </cell>
          <cell r="G187" t="str">
            <v>2350-000</v>
          </cell>
          <cell r="I187">
            <v>10</v>
          </cell>
        </row>
        <row r="188">
          <cell r="A188">
            <v>8491</v>
          </cell>
          <cell r="B188" t="str">
            <v>Equipment-HVAC Eqt &amp; Contl-MCD</v>
          </cell>
          <cell r="C188" t="str">
            <v>Eqt-HVAC</v>
          </cell>
          <cell r="D188" t="str">
            <v>空调设备及控制系统-麦当劳</v>
          </cell>
          <cell r="E188" t="str">
            <v>2330-000</v>
          </cell>
          <cell r="F188" t="str">
            <v>7301-000</v>
          </cell>
          <cell r="G188" t="str">
            <v>2350-000</v>
          </cell>
          <cell r="I188">
            <v>10</v>
          </cell>
        </row>
        <row r="189">
          <cell r="A189">
            <v>8492</v>
          </cell>
          <cell r="B189" t="str">
            <v>Equipment-Hot Water Heater-MCD</v>
          </cell>
          <cell r="C189" t="str">
            <v>Eqt-WtrHtr</v>
          </cell>
          <cell r="D189" t="str">
            <v>电热水器-麦当劳</v>
          </cell>
          <cell r="E189" t="str">
            <v>2330-000</v>
          </cell>
          <cell r="F189" t="str">
            <v>7301-000</v>
          </cell>
          <cell r="G189" t="str">
            <v>2350-000</v>
          </cell>
          <cell r="I189">
            <v>10</v>
          </cell>
        </row>
        <row r="190">
          <cell r="A190">
            <v>8493</v>
          </cell>
          <cell r="B190" t="str">
            <v>Equipment-Grease Trap Sink-MCD</v>
          </cell>
          <cell r="C190" t="str">
            <v>Eqt-Grease</v>
          </cell>
          <cell r="D190" t="str">
            <v>洗涤槽下隔油池-麦当劳</v>
          </cell>
          <cell r="E190" t="str">
            <v>2330-000</v>
          </cell>
          <cell r="F190" t="str">
            <v>7301-000</v>
          </cell>
          <cell r="G190" t="str">
            <v>2350-000</v>
          </cell>
          <cell r="I190">
            <v>10</v>
          </cell>
        </row>
        <row r="191">
          <cell r="A191">
            <v>8494</v>
          </cell>
          <cell r="B191" t="str">
            <v>Equipment-Booster Pump-MCD</v>
          </cell>
          <cell r="C191" t="str">
            <v>Eqt-BPump</v>
          </cell>
          <cell r="D191" t="str">
            <v>饮料系统增装泵-麦当劳</v>
          </cell>
          <cell r="E191" t="str">
            <v>2330-000</v>
          </cell>
          <cell r="F191" t="str">
            <v>7301-000</v>
          </cell>
          <cell r="G191" t="str">
            <v>2350-000</v>
          </cell>
          <cell r="I191">
            <v>10</v>
          </cell>
        </row>
        <row r="192">
          <cell r="A192">
            <v>8495</v>
          </cell>
          <cell r="B192" t="str">
            <v>Equipment-Kawneer Door-MCD</v>
          </cell>
          <cell r="C192" t="str">
            <v>Eqt-AlDoor</v>
          </cell>
          <cell r="D192" t="str">
            <v>铝门-麦当劳</v>
          </cell>
          <cell r="E192" t="str">
            <v>2330-000</v>
          </cell>
          <cell r="F192" t="str">
            <v>7301-000</v>
          </cell>
          <cell r="G192" t="str">
            <v>2350-000</v>
          </cell>
          <cell r="I192">
            <v>10</v>
          </cell>
        </row>
        <row r="193">
          <cell r="A193">
            <v>8496</v>
          </cell>
          <cell r="B193" t="str">
            <v>Equipment-Exhaust Air Fan-MCD</v>
          </cell>
          <cell r="C193" t="str">
            <v>Eqt-ExhFan</v>
          </cell>
          <cell r="D193" t="str">
            <v>厨房排气风机-麦当劳</v>
          </cell>
          <cell r="E193" t="str">
            <v>2330-000</v>
          </cell>
          <cell r="F193" t="str">
            <v>7301-000</v>
          </cell>
          <cell r="G193" t="str">
            <v>2350-000</v>
          </cell>
          <cell r="I193">
            <v>10</v>
          </cell>
        </row>
        <row r="194">
          <cell r="A194">
            <v>8497</v>
          </cell>
          <cell r="B194" t="str">
            <v>Equipment-Misc. Hardware-MCD</v>
          </cell>
          <cell r="C194" t="str">
            <v>Eqt-Hdware</v>
          </cell>
          <cell r="D194" t="str">
            <v>小五金-麦当劳</v>
          </cell>
          <cell r="E194" t="str">
            <v>2330-000</v>
          </cell>
          <cell r="F194" t="str">
            <v>7301-000</v>
          </cell>
          <cell r="G194" t="str">
            <v>2350-000</v>
          </cell>
          <cell r="I194">
            <v>10</v>
          </cell>
        </row>
        <row r="195">
          <cell r="A195">
            <v>8500</v>
          </cell>
          <cell r="B195" t="str">
            <v>Equipment-Play Land</v>
          </cell>
          <cell r="C195" t="str">
            <v>Eqt-PlayLd</v>
          </cell>
          <cell r="D195" t="str">
            <v>儿童乐园</v>
          </cell>
          <cell r="E195" t="str">
            <v>2330-000</v>
          </cell>
          <cell r="F195" t="str">
            <v>7301-000</v>
          </cell>
          <cell r="G195" t="str">
            <v>2350-000</v>
          </cell>
          <cell r="I195">
            <v>14.29</v>
          </cell>
        </row>
        <row r="196">
          <cell r="A196">
            <v>8900</v>
          </cell>
          <cell r="B196" t="str">
            <v>Equipment-Others</v>
          </cell>
          <cell r="C196" t="str">
            <v>Eqt-Others</v>
          </cell>
          <cell r="D196" t="str">
            <v>其他设备</v>
          </cell>
          <cell r="E196" t="str">
            <v>2330-000</v>
          </cell>
          <cell r="F196" t="str">
            <v>7301-000</v>
          </cell>
          <cell r="G196" t="str">
            <v>2350-000</v>
          </cell>
          <cell r="I196">
            <v>10</v>
          </cell>
        </row>
        <row r="198">
          <cell r="B198" t="str">
            <v>分发中心资产（夏晖）－此部分不用</v>
          </cell>
        </row>
        <row r="199">
          <cell r="A199">
            <v>7003</v>
          </cell>
          <cell r="B199" t="str">
            <v>Capitalized Internal Costs-DC</v>
          </cell>
          <cell r="C199" t="str">
            <v>CIC-DC</v>
          </cell>
          <cell r="D199" t="str">
            <v>内部费用资本化-分发中心建筑</v>
          </cell>
        </row>
        <row r="200">
          <cell r="A200">
            <v>7015</v>
          </cell>
          <cell r="B200" t="str">
            <v>Capitalized Interest-DC</v>
          </cell>
          <cell r="C200" t="str">
            <v>Int-DC</v>
          </cell>
          <cell r="D200" t="str">
            <v>利息资本化-分发中心</v>
          </cell>
        </row>
        <row r="201">
          <cell r="A201">
            <v>7016</v>
          </cell>
          <cell r="B201" t="str">
            <v>Capitalized Interest-DC Eqpt</v>
          </cell>
          <cell r="C201" t="str">
            <v>Int-DCEqpt</v>
          </cell>
          <cell r="D201" t="str">
            <v>利息资本化-分发中心设备</v>
          </cell>
        </row>
        <row r="202">
          <cell r="A202">
            <v>9001</v>
          </cell>
          <cell r="B202" t="str">
            <v>Owned DC-Land</v>
          </cell>
          <cell r="C202" t="str">
            <v>ODC-Land</v>
          </cell>
          <cell r="D202" t="str">
            <v>分发中心用地</v>
          </cell>
        </row>
        <row r="203">
          <cell r="A203">
            <v>9002</v>
          </cell>
          <cell r="B203" t="str">
            <v>Owned DC-Building</v>
          </cell>
          <cell r="C203" t="str">
            <v>ODC-Bldg</v>
          </cell>
          <cell r="D203" t="str">
            <v>分发中心房产物业</v>
          </cell>
        </row>
        <row r="204">
          <cell r="A204">
            <v>9003</v>
          </cell>
          <cell r="B204" t="str">
            <v>Owned DC-Lease Rights</v>
          </cell>
          <cell r="C204" t="str">
            <v>ODC-LR</v>
          </cell>
          <cell r="D204" t="str">
            <v>分发中心房产使用权</v>
          </cell>
        </row>
        <row r="205">
          <cell r="A205">
            <v>9004</v>
          </cell>
          <cell r="B205" t="str">
            <v>Owned DC-LHI</v>
          </cell>
          <cell r="C205" t="str">
            <v>ODC-LHI</v>
          </cell>
          <cell r="D205" t="str">
            <v>分发中心装修</v>
          </cell>
        </row>
        <row r="206">
          <cell r="A206">
            <v>9101</v>
          </cell>
          <cell r="B206" t="str">
            <v>Owned DC-Computer Hardware</v>
          </cell>
          <cell r="C206" t="str">
            <v>ODC-Comput</v>
          </cell>
          <cell r="D206" t="str">
            <v>分发中心计算机硬件</v>
          </cell>
        </row>
        <row r="207">
          <cell r="A207">
            <v>9102</v>
          </cell>
          <cell r="B207" t="str">
            <v>Owned DC-Computer Software</v>
          </cell>
          <cell r="C207" t="str">
            <v>ODC-SoftWr</v>
          </cell>
          <cell r="D207" t="str">
            <v>分发中心计算机软件</v>
          </cell>
        </row>
        <row r="208">
          <cell r="A208">
            <v>9201</v>
          </cell>
          <cell r="B208" t="str">
            <v>Owned DC Equipment</v>
          </cell>
          <cell r="C208" t="str">
            <v>ODC-Eqpt</v>
          </cell>
          <cell r="D208" t="str">
            <v>分发中心设备</v>
          </cell>
        </row>
        <row r="209">
          <cell r="A209">
            <v>9301</v>
          </cell>
          <cell r="B209" t="str">
            <v>Owned DC F &amp; F-Cabinet</v>
          </cell>
          <cell r="C209" t="str">
            <v>ODC-Cabnt</v>
          </cell>
          <cell r="D209" t="str">
            <v>分发中心柜子</v>
          </cell>
        </row>
        <row r="210">
          <cell r="A210">
            <v>9401</v>
          </cell>
          <cell r="B210" t="str">
            <v>Owned DC F &amp; F-Tables</v>
          </cell>
          <cell r="C210" t="str">
            <v>ODC-Table</v>
          </cell>
          <cell r="D210" t="str">
            <v>分发中心桌子</v>
          </cell>
        </row>
        <row r="211">
          <cell r="A211">
            <v>9501</v>
          </cell>
          <cell r="B211" t="str">
            <v>Owned DC F &amp; F-Chairs</v>
          </cell>
          <cell r="C211" t="str">
            <v>ODC-Chair</v>
          </cell>
          <cell r="D211" t="str">
            <v>分发中心椅子</v>
          </cell>
        </row>
        <row r="212">
          <cell r="A212">
            <v>9601</v>
          </cell>
          <cell r="B212" t="str">
            <v>Owned DC F &amp; F-Others</v>
          </cell>
          <cell r="C212" t="str">
            <v>ODC-Others</v>
          </cell>
          <cell r="D212" t="str">
            <v>其他分发中心家俱</v>
          </cell>
        </row>
        <row r="213">
          <cell r="A213">
            <v>9701</v>
          </cell>
          <cell r="B213" t="str">
            <v>Owned DC Auto Mobiles</v>
          </cell>
          <cell r="C213" t="str">
            <v>ODC-AutoMb</v>
          </cell>
          <cell r="D213" t="str">
            <v>分发中心汽车</v>
          </cell>
        </row>
        <row r="215">
          <cell r="A215" t="str">
            <v>END</v>
          </cell>
          <cell r="B215" t="str">
            <v>END</v>
          </cell>
          <cell r="C215" t="str">
            <v>END</v>
          </cell>
          <cell r="D215" t="str">
            <v>END</v>
          </cell>
          <cell r="E215" t="str">
            <v>END</v>
          </cell>
          <cell r="F215" t="str">
            <v>END</v>
          </cell>
          <cell r="G215" t="str">
            <v>END</v>
          </cell>
          <cell r="H215" t="str">
            <v>END</v>
          </cell>
          <cell r="I215" t="str">
            <v>END</v>
          </cell>
          <cell r="J215" t="str">
            <v>END</v>
          </cell>
        </row>
      </sheetData>
      <sheetData sheetId="19">
        <row r="3">
          <cell r="A3" t="str">
            <v>科目代码</v>
          </cell>
          <cell r="B3" t="str">
            <v>科目名称</v>
          </cell>
          <cell r="C3" t="str">
            <v>T1</v>
          </cell>
          <cell r="D3" t="str">
            <v>T2</v>
          </cell>
          <cell r="E3" t="str">
            <v>T3</v>
          </cell>
          <cell r="F3" t="str">
            <v>T4</v>
          </cell>
          <cell r="G3" t="str">
            <v>T5</v>
          </cell>
          <cell r="H3" t="str">
            <v>AR</v>
          </cell>
          <cell r="S3" t="str">
            <v>Leaseterm</v>
          </cell>
        </row>
        <row r="4">
          <cell r="A4" t="str">
            <v>1010-100</v>
          </cell>
          <cell r="B4" t="str">
            <v>银行存款-中行恒隆支行</v>
          </cell>
          <cell r="C4" t="str">
            <v>Y</v>
          </cell>
          <cell r="D4" t="str">
            <v>N</v>
          </cell>
          <cell r="E4" t="str">
            <v>N</v>
          </cell>
          <cell r="F4" t="str">
            <v>Y</v>
          </cell>
          <cell r="G4" t="str">
            <v>N</v>
          </cell>
          <cell r="H4" t="str">
            <v>N</v>
          </cell>
          <cell r="J4">
            <v>1027</v>
          </cell>
          <cell r="M4">
            <v>81</v>
          </cell>
          <cell r="P4">
            <v>501</v>
          </cell>
          <cell r="S4">
            <v>1027</v>
          </cell>
          <cell r="T4" t="str">
            <v>09/2015</v>
          </cell>
        </row>
        <row r="5">
          <cell r="A5" t="str">
            <v>1010-104</v>
          </cell>
          <cell r="B5" t="str">
            <v>银行存款-中行长城卡(人民币)</v>
          </cell>
          <cell r="C5" t="str">
            <v>Y</v>
          </cell>
          <cell r="D5" t="str">
            <v>N</v>
          </cell>
          <cell r="E5" t="str">
            <v>N</v>
          </cell>
          <cell r="F5" t="str">
            <v>Y</v>
          </cell>
          <cell r="G5" t="str">
            <v>N</v>
          </cell>
          <cell r="H5" t="str">
            <v>N</v>
          </cell>
          <cell r="J5">
            <v>1028</v>
          </cell>
          <cell r="M5">
            <v>82</v>
          </cell>
          <cell r="P5">
            <v>502</v>
          </cell>
          <cell r="S5">
            <v>1028</v>
          </cell>
          <cell r="T5" t="str">
            <v>09/2020</v>
          </cell>
        </row>
        <row r="6">
          <cell r="A6" t="str">
            <v>1010-115</v>
          </cell>
          <cell r="B6" t="str">
            <v>银行存款-三和银行美元</v>
          </cell>
          <cell r="C6" t="str">
            <v>Y</v>
          </cell>
          <cell r="D6" t="str">
            <v>N</v>
          </cell>
          <cell r="E6" t="str">
            <v>N</v>
          </cell>
          <cell r="F6" t="str">
            <v>Y</v>
          </cell>
          <cell r="G6" t="str">
            <v>N</v>
          </cell>
          <cell r="H6" t="str">
            <v>N</v>
          </cell>
          <cell r="J6">
            <v>1029</v>
          </cell>
          <cell r="M6">
            <v>83</v>
          </cell>
          <cell r="P6">
            <v>508</v>
          </cell>
          <cell r="S6">
            <v>1029</v>
          </cell>
          <cell r="T6" t="str">
            <v>09/2020</v>
          </cell>
        </row>
        <row r="7">
          <cell r="A7" t="str">
            <v>1010-125</v>
          </cell>
          <cell r="B7" t="str">
            <v>银行存款-招行南办新分-美元结算</v>
          </cell>
          <cell r="C7" t="str">
            <v>Y</v>
          </cell>
          <cell r="D7" t="str">
            <v>N</v>
          </cell>
          <cell r="E7" t="str">
            <v>N</v>
          </cell>
          <cell r="F7" t="str">
            <v>Y</v>
          </cell>
          <cell r="G7" t="str">
            <v>N</v>
          </cell>
          <cell r="H7" t="str">
            <v>N</v>
          </cell>
          <cell r="J7">
            <v>1030</v>
          </cell>
          <cell r="M7">
            <v>84</v>
          </cell>
          <cell r="P7">
            <v>515</v>
          </cell>
          <cell r="S7">
            <v>1030</v>
          </cell>
          <cell r="T7" t="str">
            <v>09/2018</v>
          </cell>
        </row>
        <row r="8">
          <cell r="A8" t="str">
            <v>1010-127</v>
          </cell>
          <cell r="B8" t="str">
            <v>银行存款-交通银行美元(外债)</v>
          </cell>
          <cell r="C8" t="str">
            <v>Y</v>
          </cell>
          <cell r="D8" t="str">
            <v>N</v>
          </cell>
          <cell r="E8" t="str">
            <v>N</v>
          </cell>
          <cell r="F8" t="str">
            <v>Y</v>
          </cell>
          <cell r="G8" t="str">
            <v>N</v>
          </cell>
          <cell r="H8" t="str">
            <v>N</v>
          </cell>
          <cell r="J8">
            <v>1031</v>
          </cell>
          <cell r="M8">
            <v>85</v>
          </cell>
          <cell r="P8">
            <v>516</v>
          </cell>
          <cell r="S8">
            <v>1031</v>
          </cell>
          <cell r="T8" t="str">
            <v>11/2020</v>
          </cell>
        </row>
        <row r="9">
          <cell r="A9" t="str">
            <v>1010-128</v>
          </cell>
          <cell r="B9" t="str">
            <v>银行存款-招商银行外债户(美金)</v>
          </cell>
          <cell r="C9" t="str">
            <v>Y</v>
          </cell>
          <cell r="D9" t="str">
            <v>N</v>
          </cell>
          <cell r="E9" t="str">
            <v>N</v>
          </cell>
          <cell r="F9" t="str">
            <v>Y</v>
          </cell>
          <cell r="G9" t="str">
            <v>N</v>
          </cell>
          <cell r="H9" t="str">
            <v>N</v>
          </cell>
          <cell r="J9">
            <v>1032</v>
          </cell>
          <cell r="M9">
            <v>86</v>
          </cell>
          <cell r="P9">
            <v>530</v>
          </cell>
          <cell r="S9">
            <v>1032</v>
          </cell>
          <cell r="T9" t="str">
            <v>11/2020</v>
          </cell>
        </row>
        <row r="10">
          <cell r="A10" t="str">
            <v>1010-129</v>
          </cell>
          <cell r="B10" t="str">
            <v>银行存款-中信信托</v>
          </cell>
          <cell r="C10" t="str">
            <v>Y</v>
          </cell>
          <cell r="D10" t="str">
            <v>N</v>
          </cell>
          <cell r="E10" t="str">
            <v>N</v>
          </cell>
          <cell r="F10" t="str">
            <v>Y</v>
          </cell>
          <cell r="G10" t="str">
            <v>N</v>
          </cell>
          <cell r="H10" t="str">
            <v>N</v>
          </cell>
          <cell r="J10">
            <v>1033</v>
          </cell>
          <cell r="M10">
            <v>87</v>
          </cell>
          <cell r="P10">
            <v>531</v>
          </cell>
          <cell r="S10">
            <v>1033</v>
          </cell>
          <cell r="T10" t="str">
            <v>08/2020</v>
          </cell>
        </row>
        <row r="11">
          <cell r="A11" t="str">
            <v>1010-130</v>
          </cell>
          <cell r="B11" t="str">
            <v>银行存款-招商银行-暂收增资款</v>
          </cell>
          <cell r="C11" t="str">
            <v>Y</v>
          </cell>
          <cell r="D11" t="str">
            <v>N</v>
          </cell>
          <cell r="E11" t="str">
            <v>N</v>
          </cell>
          <cell r="F11" t="str">
            <v>Y</v>
          </cell>
          <cell r="G11" t="str">
            <v>N</v>
          </cell>
          <cell r="H11" t="str">
            <v>N</v>
          </cell>
          <cell r="J11">
            <v>1034</v>
          </cell>
          <cell r="M11">
            <v>88</v>
          </cell>
          <cell r="P11">
            <v>533</v>
          </cell>
          <cell r="S11">
            <v>1034</v>
          </cell>
          <cell r="T11" t="str">
            <v>12/2020</v>
          </cell>
        </row>
        <row r="12">
          <cell r="A12" t="str">
            <v>1010-131</v>
          </cell>
          <cell r="B12" t="str">
            <v>银行存款-招商银行-美元基本户</v>
          </cell>
          <cell r="C12" t="str">
            <v>Y</v>
          </cell>
          <cell r="D12" t="str">
            <v>N</v>
          </cell>
          <cell r="E12" t="str">
            <v>N</v>
          </cell>
          <cell r="F12" t="str">
            <v>Y</v>
          </cell>
          <cell r="G12" t="str">
            <v>N</v>
          </cell>
          <cell r="H12" t="str">
            <v>N</v>
          </cell>
          <cell r="J12">
            <v>1035</v>
          </cell>
          <cell r="M12">
            <v>89</v>
          </cell>
          <cell r="P12">
            <v>534</v>
          </cell>
          <cell r="S12">
            <v>1035</v>
          </cell>
          <cell r="T12" t="str">
            <v>12/2020</v>
          </cell>
        </row>
        <row r="13">
          <cell r="A13" t="str">
            <v>1010-132</v>
          </cell>
          <cell r="B13" t="str">
            <v>银行存款-中国银行上海分行</v>
          </cell>
          <cell r="C13" t="str">
            <v>Y</v>
          </cell>
          <cell r="D13" t="str">
            <v>N</v>
          </cell>
          <cell r="E13" t="str">
            <v>N</v>
          </cell>
          <cell r="F13" t="str">
            <v>Y</v>
          </cell>
          <cell r="G13" t="str">
            <v>N</v>
          </cell>
          <cell r="H13" t="str">
            <v>N</v>
          </cell>
          <cell r="J13">
            <v>1036</v>
          </cell>
          <cell r="M13">
            <v>90</v>
          </cell>
          <cell r="P13">
            <v>552</v>
          </cell>
          <cell r="S13">
            <v>1036</v>
          </cell>
          <cell r="T13" t="str">
            <v>12/2020</v>
          </cell>
        </row>
        <row r="14">
          <cell r="A14" t="str">
            <v>1010-135</v>
          </cell>
          <cell r="B14" t="str">
            <v>银行存款-招行上海分行南西支行</v>
          </cell>
          <cell r="C14" t="str">
            <v>Y</v>
          </cell>
          <cell r="D14" t="str">
            <v>N</v>
          </cell>
          <cell r="E14" t="str">
            <v>N</v>
          </cell>
          <cell r="F14" t="str">
            <v>Y</v>
          </cell>
          <cell r="G14" t="str">
            <v>N</v>
          </cell>
          <cell r="H14" t="str">
            <v>N</v>
          </cell>
          <cell r="J14">
            <v>1037</v>
          </cell>
          <cell r="M14">
            <v>91</v>
          </cell>
          <cell r="P14">
            <v>570</v>
          </cell>
          <cell r="S14">
            <v>1037</v>
          </cell>
          <cell r="T14" t="str">
            <v>12/2020</v>
          </cell>
        </row>
        <row r="15">
          <cell r="A15" t="str">
            <v>1010-138</v>
          </cell>
          <cell r="B15" t="str">
            <v>银行存款-浦发银行静安支行</v>
          </cell>
          <cell r="C15" t="str">
            <v>Y</v>
          </cell>
          <cell r="D15" t="str">
            <v>N</v>
          </cell>
          <cell r="E15" t="str">
            <v>N</v>
          </cell>
          <cell r="F15" t="str">
            <v>Y</v>
          </cell>
          <cell r="G15" t="str">
            <v>N</v>
          </cell>
          <cell r="H15" t="str">
            <v>N</v>
          </cell>
          <cell r="J15">
            <v>1038</v>
          </cell>
          <cell r="M15">
            <v>92</v>
          </cell>
          <cell r="P15">
            <v>580</v>
          </cell>
          <cell r="S15">
            <v>1038</v>
          </cell>
          <cell r="T15" t="str">
            <v>01/2021</v>
          </cell>
        </row>
        <row r="16">
          <cell r="A16" t="str">
            <v>1010-139</v>
          </cell>
          <cell r="B16" t="str">
            <v>银行存款-东亚银行上海分行</v>
          </cell>
          <cell r="C16" t="str">
            <v>Y</v>
          </cell>
          <cell r="D16" t="str">
            <v>N</v>
          </cell>
          <cell r="E16" t="str">
            <v>N</v>
          </cell>
          <cell r="F16" t="str">
            <v>Y</v>
          </cell>
          <cell r="G16" t="str">
            <v>N</v>
          </cell>
          <cell r="H16" t="str">
            <v>N</v>
          </cell>
          <cell r="J16">
            <v>1039</v>
          </cell>
          <cell r="M16">
            <v>93</v>
          </cell>
          <cell r="P16">
            <v>592</v>
          </cell>
          <cell r="S16">
            <v>1039</v>
          </cell>
          <cell r="T16" t="str">
            <v>01/2021</v>
          </cell>
        </row>
        <row r="17">
          <cell r="A17" t="str">
            <v>1010-200</v>
          </cell>
          <cell r="B17" t="str">
            <v>银行存款-农行上海市分行</v>
          </cell>
          <cell r="C17" t="str">
            <v>Y</v>
          </cell>
          <cell r="D17" t="str">
            <v>N</v>
          </cell>
          <cell r="E17" t="str">
            <v>N</v>
          </cell>
          <cell r="F17" t="str">
            <v>Y</v>
          </cell>
          <cell r="G17" t="str">
            <v>N</v>
          </cell>
          <cell r="H17" t="str">
            <v>N</v>
          </cell>
          <cell r="J17">
            <v>1040</v>
          </cell>
          <cell r="M17">
            <v>94</v>
          </cell>
          <cell r="P17">
            <v>593</v>
          </cell>
          <cell r="S17">
            <v>1040</v>
          </cell>
          <cell r="T17" t="str">
            <v>01/2021</v>
          </cell>
        </row>
        <row r="18">
          <cell r="A18" t="str">
            <v>1010-200</v>
          </cell>
          <cell r="B18" t="str">
            <v>银行存款-农行上海市分行</v>
          </cell>
          <cell r="C18" t="str">
            <v>Y</v>
          </cell>
          <cell r="D18" t="str">
            <v>N</v>
          </cell>
          <cell r="E18" t="str">
            <v>N</v>
          </cell>
          <cell r="F18" t="str">
            <v>Y</v>
          </cell>
          <cell r="G18" t="str">
            <v>N</v>
          </cell>
          <cell r="H18" t="str">
            <v>N</v>
          </cell>
          <cell r="J18">
            <v>1041</v>
          </cell>
          <cell r="M18">
            <v>95</v>
          </cell>
          <cell r="P18">
            <v>595</v>
          </cell>
          <cell r="S18">
            <v>1041</v>
          </cell>
          <cell r="T18" t="str">
            <v>12/2015</v>
          </cell>
        </row>
        <row r="19">
          <cell r="A19" t="str">
            <v>1010-203</v>
          </cell>
          <cell r="B19" t="str">
            <v>银行存款-花旗银行上海分行</v>
          </cell>
          <cell r="C19" t="str">
            <v>Y</v>
          </cell>
          <cell r="D19" t="str">
            <v>N</v>
          </cell>
          <cell r="E19" t="str">
            <v>N</v>
          </cell>
          <cell r="F19" t="str">
            <v>Y</v>
          </cell>
          <cell r="G19" t="str">
            <v>N</v>
          </cell>
          <cell r="H19" t="str">
            <v>N</v>
          </cell>
          <cell r="J19">
            <v>1042</v>
          </cell>
          <cell r="M19">
            <v>98</v>
          </cell>
          <cell r="P19">
            <v>601</v>
          </cell>
          <cell r="S19">
            <v>1042</v>
          </cell>
          <cell r="T19" t="str">
            <v>04/2021</v>
          </cell>
        </row>
        <row r="20">
          <cell r="A20" t="str">
            <v>1010-205</v>
          </cell>
          <cell r="B20" t="str">
            <v>银行存款-工行普办长分处</v>
          </cell>
          <cell r="C20" t="str">
            <v>Y</v>
          </cell>
          <cell r="D20" t="str">
            <v>N</v>
          </cell>
          <cell r="E20" t="str">
            <v>N</v>
          </cell>
          <cell r="F20" t="str">
            <v>Y</v>
          </cell>
          <cell r="G20" t="str">
            <v>N</v>
          </cell>
          <cell r="H20" t="str">
            <v>N</v>
          </cell>
          <cell r="J20">
            <v>1043</v>
          </cell>
          <cell r="M20">
            <v>99</v>
          </cell>
          <cell r="P20">
            <v>602</v>
          </cell>
          <cell r="S20">
            <v>1043</v>
          </cell>
          <cell r="T20" t="str">
            <v>05/2022</v>
          </cell>
        </row>
        <row r="21">
          <cell r="A21" t="str">
            <v>1010-209</v>
          </cell>
          <cell r="B21" t="str">
            <v>银行存款-招行新分</v>
          </cell>
          <cell r="C21" t="str">
            <v>Y</v>
          </cell>
          <cell r="D21" t="str">
            <v>N</v>
          </cell>
          <cell r="E21" t="str">
            <v>N</v>
          </cell>
          <cell r="F21" t="str">
            <v>Y</v>
          </cell>
          <cell r="G21" t="str">
            <v>N</v>
          </cell>
          <cell r="H21" t="str">
            <v>N</v>
          </cell>
          <cell r="J21">
            <v>1044</v>
          </cell>
          <cell r="M21" t="str">
            <v>END</v>
          </cell>
          <cell r="P21">
            <v>607</v>
          </cell>
          <cell r="S21">
            <v>1044</v>
          </cell>
          <cell r="T21" t="str">
            <v>06/2021</v>
          </cell>
        </row>
        <row r="22">
          <cell r="A22" t="str">
            <v>1010-212</v>
          </cell>
          <cell r="B22" t="str">
            <v>银行存款-招行新分处(CY TS)</v>
          </cell>
          <cell r="C22" t="str">
            <v>Y</v>
          </cell>
          <cell r="D22" t="str">
            <v>N</v>
          </cell>
          <cell r="E22" t="str">
            <v>N</v>
          </cell>
          <cell r="F22" t="str">
            <v>Y</v>
          </cell>
          <cell r="G22" t="str">
            <v>N</v>
          </cell>
          <cell r="H22" t="str">
            <v>N</v>
          </cell>
          <cell r="J22">
            <v>1045</v>
          </cell>
          <cell r="P22">
            <v>612</v>
          </cell>
          <cell r="S22">
            <v>1045</v>
          </cell>
          <cell r="T22" t="str">
            <v>06/2021</v>
          </cell>
        </row>
        <row r="23">
          <cell r="A23" t="str">
            <v>1010-215</v>
          </cell>
          <cell r="B23" t="str">
            <v>银行存款-中国银行上海分行</v>
          </cell>
          <cell r="C23" t="str">
            <v>Y</v>
          </cell>
          <cell r="D23" t="str">
            <v>N</v>
          </cell>
          <cell r="E23" t="str">
            <v>N</v>
          </cell>
          <cell r="F23" t="str">
            <v>Y</v>
          </cell>
          <cell r="G23" t="str">
            <v>N</v>
          </cell>
          <cell r="H23" t="str">
            <v>N</v>
          </cell>
          <cell r="J23">
            <v>1046</v>
          </cell>
          <cell r="P23">
            <v>614</v>
          </cell>
          <cell r="S23">
            <v>1046</v>
          </cell>
          <cell r="T23" t="str">
            <v>09/2021</v>
          </cell>
        </row>
        <row r="24">
          <cell r="A24" t="str">
            <v>1010-217</v>
          </cell>
          <cell r="B24" t="str">
            <v>银行存款-工行第二营业部</v>
          </cell>
          <cell r="C24" t="str">
            <v>Y</v>
          </cell>
          <cell r="D24" t="str">
            <v>N</v>
          </cell>
          <cell r="E24" t="str">
            <v>N</v>
          </cell>
          <cell r="F24" t="str">
            <v>Y</v>
          </cell>
          <cell r="G24" t="str">
            <v>N</v>
          </cell>
          <cell r="H24" t="str">
            <v>N</v>
          </cell>
          <cell r="J24">
            <v>1047</v>
          </cell>
          <cell r="P24">
            <v>615</v>
          </cell>
          <cell r="S24">
            <v>1047</v>
          </cell>
          <cell r="T24" t="str">
            <v>08/2021</v>
          </cell>
        </row>
        <row r="25">
          <cell r="A25" t="str">
            <v>1010-218</v>
          </cell>
          <cell r="B25" t="str">
            <v>银行存款-渣打银行上海分行</v>
          </cell>
          <cell r="C25" t="str">
            <v>Y</v>
          </cell>
          <cell r="D25" t="str">
            <v>N</v>
          </cell>
          <cell r="E25" t="str">
            <v>N</v>
          </cell>
          <cell r="F25" t="str">
            <v>Y</v>
          </cell>
          <cell r="G25" t="str">
            <v>N</v>
          </cell>
          <cell r="H25" t="str">
            <v>N</v>
          </cell>
          <cell r="J25">
            <v>1048</v>
          </cell>
          <cell r="P25">
            <v>616</v>
          </cell>
          <cell r="S25">
            <v>1048</v>
          </cell>
          <cell r="T25" t="str">
            <v>09/2021</v>
          </cell>
        </row>
        <row r="26">
          <cell r="A26" t="str">
            <v>1010-219</v>
          </cell>
          <cell r="B26" t="str">
            <v>银行存款-东亚银行上海分行</v>
          </cell>
          <cell r="C26" t="str">
            <v>Y</v>
          </cell>
          <cell r="D26" t="str">
            <v>N</v>
          </cell>
          <cell r="E26" t="str">
            <v>N</v>
          </cell>
          <cell r="F26" t="str">
            <v>Y</v>
          </cell>
          <cell r="G26" t="str">
            <v>N</v>
          </cell>
          <cell r="H26" t="str">
            <v>N</v>
          </cell>
          <cell r="J26">
            <v>1049</v>
          </cell>
          <cell r="P26">
            <v>620</v>
          </cell>
          <cell r="S26">
            <v>1049</v>
          </cell>
          <cell r="T26" t="str">
            <v>09/2021</v>
          </cell>
        </row>
        <row r="27">
          <cell r="A27" t="str">
            <v>1010-220</v>
          </cell>
          <cell r="B27" t="str">
            <v>银行存款-上海银行外滩支行</v>
          </cell>
          <cell r="C27" t="str">
            <v>Y</v>
          </cell>
          <cell r="D27" t="str">
            <v>N</v>
          </cell>
          <cell r="E27" t="str">
            <v>N</v>
          </cell>
          <cell r="F27" t="str">
            <v>Y</v>
          </cell>
          <cell r="G27" t="str">
            <v>N</v>
          </cell>
          <cell r="H27" t="str">
            <v>N</v>
          </cell>
          <cell r="J27">
            <v>1050</v>
          </cell>
          <cell r="P27">
            <v>621</v>
          </cell>
          <cell r="S27">
            <v>1050</v>
          </cell>
          <cell r="T27" t="str">
            <v>11/2021</v>
          </cell>
        </row>
        <row r="28">
          <cell r="A28" t="str">
            <v>1010-221</v>
          </cell>
          <cell r="B28" t="str">
            <v>银行存款-上海银行外滩支行</v>
          </cell>
          <cell r="C28" t="str">
            <v>Y</v>
          </cell>
          <cell r="D28" t="str">
            <v>N</v>
          </cell>
          <cell r="E28" t="str">
            <v>N</v>
          </cell>
          <cell r="F28" t="str">
            <v>Y</v>
          </cell>
          <cell r="G28" t="str">
            <v>N</v>
          </cell>
          <cell r="H28" t="str">
            <v>N</v>
          </cell>
          <cell r="J28">
            <v>1051</v>
          </cell>
          <cell r="P28" t="str">
            <v>END</v>
          </cell>
          <cell r="S28">
            <v>1051</v>
          </cell>
          <cell r="T28" t="str">
            <v>12/2019</v>
          </cell>
        </row>
        <row r="29">
          <cell r="A29" t="str">
            <v>1010-222</v>
          </cell>
          <cell r="B29" t="str">
            <v>银行存款-中信实业淮海中路支行</v>
          </cell>
          <cell r="C29" t="str">
            <v>Y</v>
          </cell>
          <cell r="D29" t="str">
            <v>N</v>
          </cell>
          <cell r="E29" t="str">
            <v>N</v>
          </cell>
          <cell r="F29" t="str">
            <v>Y</v>
          </cell>
          <cell r="G29" t="str">
            <v>N</v>
          </cell>
          <cell r="H29" t="str">
            <v>N</v>
          </cell>
          <cell r="J29">
            <v>1052</v>
          </cell>
          <cell r="S29">
            <v>1052</v>
          </cell>
          <cell r="T29" t="str">
            <v>12/2021</v>
          </cell>
        </row>
        <row r="30">
          <cell r="A30" t="str">
            <v>1010-223</v>
          </cell>
          <cell r="B30" t="str">
            <v>银行存款-中行恒隆支行</v>
          </cell>
          <cell r="C30" t="str">
            <v>Y</v>
          </cell>
          <cell r="D30" t="str">
            <v>N</v>
          </cell>
          <cell r="E30" t="str">
            <v>N</v>
          </cell>
          <cell r="F30" t="str">
            <v>Y</v>
          </cell>
          <cell r="G30" t="str">
            <v>N</v>
          </cell>
          <cell r="H30" t="str">
            <v>N</v>
          </cell>
          <cell r="J30">
            <v>1053</v>
          </cell>
          <cell r="S30">
            <v>1053</v>
          </cell>
          <cell r="T30" t="str">
            <v>01/2019</v>
          </cell>
        </row>
        <row r="31">
          <cell r="A31" t="str">
            <v>1010-300</v>
          </cell>
          <cell r="B31" t="str">
            <v>银行存款-农行上海市分行</v>
          </cell>
          <cell r="C31" t="str">
            <v>Y</v>
          </cell>
          <cell r="D31" t="str">
            <v>N</v>
          </cell>
          <cell r="E31" t="str">
            <v>N</v>
          </cell>
          <cell r="F31" t="str">
            <v>Y</v>
          </cell>
          <cell r="G31" t="str">
            <v>N</v>
          </cell>
          <cell r="H31" t="str">
            <v>N</v>
          </cell>
          <cell r="J31">
            <v>1054</v>
          </cell>
          <cell r="S31">
            <v>1054</v>
          </cell>
          <cell r="T31" t="str">
            <v>01/2017</v>
          </cell>
        </row>
        <row r="32">
          <cell r="A32" t="str">
            <v>1010-301</v>
          </cell>
          <cell r="B32" t="str">
            <v>银行存款-交行浦东</v>
          </cell>
          <cell r="C32" t="str">
            <v>Y</v>
          </cell>
          <cell r="D32" t="str">
            <v>N</v>
          </cell>
          <cell r="E32" t="str">
            <v>N</v>
          </cell>
          <cell r="F32" t="str">
            <v>Y</v>
          </cell>
          <cell r="G32" t="str">
            <v>N</v>
          </cell>
          <cell r="H32" t="str">
            <v>N</v>
          </cell>
          <cell r="J32">
            <v>1055</v>
          </cell>
          <cell r="S32">
            <v>1055</v>
          </cell>
          <cell r="T32" t="str">
            <v>04/2022</v>
          </cell>
        </row>
        <row r="33">
          <cell r="A33" t="str">
            <v>1010-304</v>
          </cell>
          <cell r="B33" t="str">
            <v>银行存款-招行新分(古北)</v>
          </cell>
          <cell r="C33" t="str">
            <v>Y</v>
          </cell>
          <cell r="D33" t="str">
            <v>N</v>
          </cell>
          <cell r="E33" t="str">
            <v>N</v>
          </cell>
          <cell r="F33" t="str">
            <v>Y</v>
          </cell>
          <cell r="G33" t="str">
            <v>N</v>
          </cell>
          <cell r="H33" t="str">
            <v>N</v>
          </cell>
          <cell r="J33">
            <v>1056</v>
          </cell>
          <cell r="S33">
            <v>1056</v>
          </cell>
          <cell r="T33" t="str">
            <v>05/2022</v>
          </cell>
        </row>
        <row r="34">
          <cell r="A34" t="str">
            <v>1010-305</v>
          </cell>
          <cell r="B34" t="str">
            <v>银行存款-建设银行虹口支行(TAX)</v>
          </cell>
          <cell r="C34" t="str">
            <v>Y</v>
          </cell>
          <cell r="D34" t="str">
            <v>N</v>
          </cell>
          <cell r="E34" t="str">
            <v>N</v>
          </cell>
          <cell r="F34" t="str">
            <v>Y</v>
          </cell>
          <cell r="G34" t="str">
            <v>N</v>
          </cell>
          <cell r="H34" t="str">
            <v>N</v>
          </cell>
          <cell r="J34">
            <v>1057</v>
          </cell>
          <cell r="S34">
            <v>1057</v>
          </cell>
          <cell r="T34" t="str">
            <v>06/2022</v>
          </cell>
        </row>
        <row r="35">
          <cell r="A35" t="str">
            <v>1010-306</v>
          </cell>
          <cell r="B35" t="str">
            <v>银行存款-中国银行上海分行</v>
          </cell>
          <cell r="C35" t="str">
            <v>Y</v>
          </cell>
          <cell r="D35" t="str">
            <v>N</v>
          </cell>
          <cell r="E35" t="str">
            <v>N</v>
          </cell>
          <cell r="F35" t="str">
            <v>Y</v>
          </cell>
          <cell r="G35" t="str">
            <v>N</v>
          </cell>
          <cell r="H35" t="str">
            <v>N</v>
          </cell>
          <cell r="J35">
            <v>1058</v>
          </cell>
          <cell r="S35">
            <v>1058</v>
          </cell>
          <cell r="T35" t="str">
            <v>09/2017</v>
          </cell>
        </row>
        <row r="36">
          <cell r="A36" t="str">
            <v>1010-307</v>
          </cell>
          <cell r="B36" t="str">
            <v>银行存款-上海银行</v>
          </cell>
          <cell r="C36" t="str">
            <v>Y</v>
          </cell>
          <cell r="D36" t="str">
            <v>N</v>
          </cell>
          <cell r="E36" t="str">
            <v>N</v>
          </cell>
          <cell r="F36" t="str">
            <v>Y</v>
          </cell>
          <cell r="G36" t="str">
            <v>N</v>
          </cell>
          <cell r="H36" t="str">
            <v>N</v>
          </cell>
          <cell r="J36">
            <v>1059</v>
          </cell>
          <cell r="S36">
            <v>1059</v>
          </cell>
          <cell r="T36" t="str">
            <v>06/2017</v>
          </cell>
        </row>
        <row r="37">
          <cell r="A37" t="str">
            <v>1010-310</v>
          </cell>
          <cell r="B37" t="str">
            <v>银行存款-工行第二营业部</v>
          </cell>
          <cell r="C37" t="str">
            <v>Y</v>
          </cell>
          <cell r="D37" t="str">
            <v>N</v>
          </cell>
          <cell r="E37" t="str">
            <v>N</v>
          </cell>
          <cell r="F37" t="str">
            <v>Y</v>
          </cell>
          <cell r="G37" t="str">
            <v>N</v>
          </cell>
          <cell r="H37" t="str">
            <v>N</v>
          </cell>
          <cell r="J37">
            <v>1060</v>
          </cell>
          <cell r="S37">
            <v>1060</v>
          </cell>
          <cell r="T37" t="str">
            <v>06/2017</v>
          </cell>
        </row>
        <row r="38">
          <cell r="A38" t="str">
            <v>1010-320</v>
          </cell>
          <cell r="B38" t="str">
            <v>银行存款-上海银行外支-往来户</v>
          </cell>
          <cell r="C38" t="str">
            <v>Y</v>
          </cell>
          <cell r="D38" t="str">
            <v>N</v>
          </cell>
          <cell r="E38" t="str">
            <v>N</v>
          </cell>
          <cell r="F38" t="str">
            <v>Y</v>
          </cell>
          <cell r="G38" t="str">
            <v>N</v>
          </cell>
          <cell r="H38" t="str">
            <v>N</v>
          </cell>
          <cell r="J38">
            <v>1061</v>
          </cell>
          <cell r="S38">
            <v>1061</v>
          </cell>
          <cell r="T38" t="str">
            <v>10/2017</v>
          </cell>
        </row>
        <row r="39">
          <cell r="A39" t="str">
            <v>1010-321</v>
          </cell>
          <cell r="B39" t="str">
            <v>银行存款-上海银行外支-收款户</v>
          </cell>
          <cell r="C39" t="str">
            <v>Y</v>
          </cell>
          <cell r="D39" t="str">
            <v>N</v>
          </cell>
          <cell r="E39" t="str">
            <v>N</v>
          </cell>
          <cell r="F39" t="str">
            <v>Y</v>
          </cell>
          <cell r="G39" t="str">
            <v>N</v>
          </cell>
          <cell r="H39" t="str">
            <v>N</v>
          </cell>
          <cell r="J39">
            <v>1062</v>
          </cell>
          <cell r="S39">
            <v>1062</v>
          </cell>
          <cell r="T39" t="str">
            <v>04/2022</v>
          </cell>
        </row>
        <row r="40">
          <cell r="A40" t="str">
            <v>1010-322</v>
          </cell>
          <cell r="B40" t="str">
            <v>银行存款-中行恒隆支行</v>
          </cell>
          <cell r="C40" t="str">
            <v>Y</v>
          </cell>
          <cell r="D40" t="str">
            <v>N</v>
          </cell>
          <cell r="E40" t="str">
            <v>N</v>
          </cell>
          <cell r="F40" t="str">
            <v>Y</v>
          </cell>
          <cell r="G40" t="str">
            <v>N</v>
          </cell>
          <cell r="H40" t="str">
            <v>N</v>
          </cell>
          <cell r="J40">
            <v>1063</v>
          </cell>
          <cell r="S40">
            <v>1063</v>
          </cell>
          <cell r="T40" t="str">
            <v>04/2023</v>
          </cell>
        </row>
        <row r="41">
          <cell r="A41" t="str">
            <v>1010-400</v>
          </cell>
          <cell r="B41" t="str">
            <v>银行存款-农行上海市分行</v>
          </cell>
          <cell r="C41" t="str">
            <v>Y</v>
          </cell>
          <cell r="D41" t="str">
            <v>N</v>
          </cell>
          <cell r="E41" t="str">
            <v>N</v>
          </cell>
          <cell r="F41" t="str">
            <v>Y</v>
          </cell>
          <cell r="G41" t="str">
            <v>N</v>
          </cell>
          <cell r="H41" t="str">
            <v>N</v>
          </cell>
          <cell r="J41">
            <v>1064</v>
          </cell>
          <cell r="S41">
            <v>1064</v>
          </cell>
          <cell r="T41" t="str">
            <v>11/2022</v>
          </cell>
        </row>
        <row r="42">
          <cell r="A42" t="str">
            <v>1010-406</v>
          </cell>
          <cell r="B42" t="str">
            <v>银行存款-里昂银行美元</v>
          </cell>
          <cell r="C42" t="str">
            <v>Y</v>
          </cell>
          <cell r="D42" t="str">
            <v>N</v>
          </cell>
          <cell r="E42" t="str">
            <v>N</v>
          </cell>
          <cell r="F42" t="str">
            <v>Y</v>
          </cell>
          <cell r="G42" t="str">
            <v>N</v>
          </cell>
          <cell r="H42" t="str">
            <v>N</v>
          </cell>
          <cell r="J42">
            <v>1065</v>
          </cell>
          <cell r="S42">
            <v>1065</v>
          </cell>
          <cell r="T42" t="str">
            <v>12/2017</v>
          </cell>
        </row>
        <row r="43">
          <cell r="A43" t="str">
            <v>1010-410</v>
          </cell>
          <cell r="B43" t="str">
            <v>银行存款-交行南京路浦分</v>
          </cell>
          <cell r="C43" t="str">
            <v>Y</v>
          </cell>
          <cell r="D43" t="str">
            <v>N</v>
          </cell>
          <cell r="E43" t="str">
            <v>N</v>
          </cell>
          <cell r="F43" t="str">
            <v>Y</v>
          </cell>
          <cell r="G43" t="str">
            <v>N</v>
          </cell>
          <cell r="H43" t="str">
            <v>N</v>
          </cell>
          <cell r="J43">
            <v>1066</v>
          </cell>
          <cell r="S43">
            <v>1066</v>
          </cell>
          <cell r="T43" t="str">
            <v>12/2017</v>
          </cell>
        </row>
        <row r="44">
          <cell r="A44" t="str">
            <v>1010-411</v>
          </cell>
          <cell r="B44" t="str">
            <v>银行存款-工行长宁支行(TAX)</v>
          </cell>
          <cell r="C44" t="str">
            <v>Y</v>
          </cell>
          <cell r="D44" t="str">
            <v>N</v>
          </cell>
          <cell r="E44" t="str">
            <v>N</v>
          </cell>
          <cell r="F44" t="str">
            <v>Y</v>
          </cell>
          <cell r="G44" t="str">
            <v>N</v>
          </cell>
          <cell r="H44" t="str">
            <v>N</v>
          </cell>
          <cell r="J44">
            <v>1067</v>
          </cell>
          <cell r="S44">
            <v>1067</v>
          </cell>
          <cell r="T44" t="str">
            <v>01/2018</v>
          </cell>
        </row>
        <row r="45">
          <cell r="A45" t="str">
            <v>1010-413</v>
          </cell>
          <cell r="B45" t="str">
            <v>银行存款-招行新客站支行</v>
          </cell>
          <cell r="C45" t="str">
            <v>Y</v>
          </cell>
          <cell r="D45" t="str">
            <v>N</v>
          </cell>
          <cell r="E45" t="str">
            <v>N</v>
          </cell>
          <cell r="F45" t="str">
            <v>Y</v>
          </cell>
          <cell r="G45" t="str">
            <v>N</v>
          </cell>
          <cell r="H45" t="str">
            <v>N</v>
          </cell>
          <cell r="J45">
            <v>1068</v>
          </cell>
          <cell r="S45">
            <v>1068</v>
          </cell>
          <cell r="T45" t="str">
            <v>04/2023</v>
          </cell>
        </row>
        <row r="46">
          <cell r="A46" t="str">
            <v>1010-500</v>
          </cell>
          <cell r="B46" t="str">
            <v>银行存款-农行上海市分行</v>
          </cell>
          <cell r="C46" t="str">
            <v>Y</v>
          </cell>
          <cell r="D46" t="str">
            <v>N</v>
          </cell>
          <cell r="E46" t="str">
            <v>N</v>
          </cell>
          <cell r="F46" t="str">
            <v>Y</v>
          </cell>
          <cell r="G46" t="str">
            <v>N</v>
          </cell>
          <cell r="H46" t="str">
            <v>N</v>
          </cell>
          <cell r="J46">
            <v>1069</v>
          </cell>
          <cell r="S46">
            <v>1069</v>
          </cell>
          <cell r="T46" t="str">
            <v>01/2019</v>
          </cell>
        </row>
        <row r="47">
          <cell r="A47" t="str">
            <v>1010-501</v>
          </cell>
          <cell r="B47" t="str">
            <v>银行存款-农行溧阳(WJC HK SP)</v>
          </cell>
          <cell r="C47" t="str">
            <v>Y</v>
          </cell>
          <cell r="D47" t="str">
            <v>N</v>
          </cell>
          <cell r="E47" t="str">
            <v>N</v>
          </cell>
          <cell r="F47" t="str">
            <v>Y</v>
          </cell>
          <cell r="G47" t="str">
            <v>N</v>
          </cell>
          <cell r="H47" t="str">
            <v>N</v>
          </cell>
          <cell r="J47">
            <v>1070</v>
          </cell>
          <cell r="S47">
            <v>1070</v>
          </cell>
          <cell r="T47" t="str">
            <v>05/2024</v>
          </cell>
        </row>
        <row r="48">
          <cell r="A48" t="str">
            <v>1010-503</v>
          </cell>
          <cell r="B48" t="str">
            <v>银行存款-花旗银行上海分行</v>
          </cell>
          <cell r="C48" t="str">
            <v>Y</v>
          </cell>
          <cell r="D48" t="str">
            <v>N</v>
          </cell>
          <cell r="E48" t="str">
            <v>N</v>
          </cell>
          <cell r="F48" t="str">
            <v>Y</v>
          </cell>
          <cell r="G48" t="str">
            <v>N</v>
          </cell>
          <cell r="H48" t="str">
            <v>N</v>
          </cell>
          <cell r="J48">
            <v>1071</v>
          </cell>
          <cell r="S48">
            <v>1071</v>
          </cell>
          <cell r="T48" t="str">
            <v>09/2019</v>
          </cell>
        </row>
        <row r="49">
          <cell r="A49" t="str">
            <v>1010-511</v>
          </cell>
          <cell r="B49" t="str">
            <v>银行存款-交行浦分</v>
          </cell>
          <cell r="C49" t="str">
            <v>Y</v>
          </cell>
          <cell r="D49" t="str">
            <v>N</v>
          </cell>
          <cell r="E49" t="str">
            <v>N</v>
          </cell>
          <cell r="F49" t="str">
            <v>Y</v>
          </cell>
          <cell r="G49" t="str">
            <v>N</v>
          </cell>
          <cell r="H49" t="str">
            <v>N</v>
          </cell>
          <cell r="J49">
            <v>1072</v>
          </cell>
          <cell r="S49">
            <v>1072</v>
          </cell>
          <cell r="T49" t="str">
            <v>11/2019</v>
          </cell>
        </row>
        <row r="50">
          <cell r="A50" t="str">
            <v>1010-514</v>
          </cell>
          <cell r="B50" t="str">
            <v>银行存款-招商银行美元(外债)</v>
          </cell>
          <cell r="C50" t="str">
            <v>Y</v>
          </cell>
          <cell r="D50" t="str">
            <v>N</v>
          </cell>
          <cell r="E50" t="str">
            <v>N</v>
          </cell>
          <cell r="F50" t="str">
            <v>Y</v>
          </cell>
          <cell r="G50" t="str">
            <v>N</v>
          </cell>
          <cell r="H50" t="str">
            <v>N</v>
          </cell>
          <cell r="J50">
            <v>1073</v>
          </cell>
        </row>
        <row r="51">
          <cell r="A51" t="str">
            <v>1010-517</v>
          </cell>
          <cell r="B51" t="str">
            <v>银行存款-交行人民币</v>
          </cell>
          <cell r="C51" t="str">
            <v>Y</v>
          </cell>
          <cell r="D51" t="str">
            <v>N</v>
          </cell>
          <cell r="E51" t="str">
            <v>N</v>
          </cell>
          <cell r="F51" t="str">
            <v>Y</v>
          </cell>
          <cell r="G51" t="str">
            <v>N</v>
          </cell>
          <cell r="H51" t="str">
            <v>N</v>
          </cell>
          <cell r="J51">
            <v>1074</v>
          </cell>
        </row>
        <row r="52">
          <cell r="A52" t="str">
            <v>1010-521</v>
          </cell>
          <cell r="B52" t="str">
            <v>银行存款-交行人民币</v>
          </cell>
          <cell r="C52" t="str">
            <v>Y</v>
          </cell>
          <cell r="D52" t="str">
            <v>N</v>
          </cell>
          <cell r="E52" t="str">
            <v>N</v>
          </cell>
          <cell r="F52" t="str">
            <v>Y</v>
          </cell>
          <cell r="G52" t="str">
            <v>N</v>
          </cell>
          <cell r="H52" t="str">
            <v>N</v>
          </cell>
          <cell r="J52">
            <v>1075</v>
          </cell>
        </row>
        <row r="53">
          <cell r="A53" t="str">
            <v>1010-522</v>
          </cell>
          <cell r="B53" t="str">
            <v>银行存款-交行浦分</v>
          </cell>
          <cell r="C53" t="str">
            <v>Y</v>
          </cell>
          <cell r="D53" t="str">
            <v>N</v>
          </cell>
          <cell r="E53" t="str">
            <v>N</v>
          </cell>
          <cell r="F53" t="str">
            <v>Y</v>
          </cell>
          <cell r="G53" t="str">
            <v>N</v>
          </cell>
          <cell r="H53" t="str">
            <v>N</v>
          </cell>
          <cell r="J53">
            <v>1076</v>
          </cell>
        </row>
        <row r="54">
          <cell r="A54" t="str">
            <v>1010-525</v>
          </cell>
          <cell r="B54" t="str">
            <v>银行存款-交行浦分</v>
          </cell>
          <cell r="C54" t="str">
            <v>Y</v>
          </cell>
          <cell r="D54" t="str">
            <v>N</v>
          </cell>
          <cell r="E54" t="str">
            <v>N</v>
          </cell>
          <cell r="F54" t="str">
            <v>Y</v>
          </cell>
          <cell r="G54" t="str">
            <v>N</v>
          </cell>
          <cell r="H54" t="str">
            <v>N</v>
          </cell>
          <cell r="J54">
            <v>1077</v>
          </cell>
        </row>
        <row r="55">
          <cell r="A55" t="str">
            <v>1010-526</v>
          </cell>
          <cell r="B55" t="str">
            <v>银行存款-招行新分处(ZB ZS)</v>
          </cell>
          <cell r="C55" t="str">
            <v>Y</v>
          </cell>
          <cell r="D55" t="str">
            <v>N</v>
          </cell>
          <cell r="E55" t="str">
            <v>N</v>
          </cell>
          <cell r="F55" t="str">
            <v>Y</v>
          </cell>
          <cell r="G55" t="str">
            <v>N</v>
          </cell>
          <cell r="H55" t="str">
            <v>N</v>
          </cell>
          <cell r="J55">
            <v>1078</v>
          </cell>
        </row>
        <row r="56">
          <cell r="A56" t="str">
            <v>1010-527</v>
          </cell>
          <cell r="B56" t="str">
            <v>银行存款-城市银行延安支行(TAX)</v>
          </cell>
          <cell r="C56" t="str">
            <v>Y</v>
          </cell>
          <cell r="D56" t="str">
            <v>N</v>
          </cell>
          <cell r="E56" t="str">
            <v>N</v>
          </cell>
          <cell r="F56" t="str">
            <v>Y</v>
          </cell>
          <cell r="G56" t="str">
            <v>N</v>
          </cell>
          <cell r="H56" t="str">
            <v>N</v>
          </cell>
          <cell r="J56">
            <v>1079</v>
          </cell>
        </row>
        <row r="57">
          <cell r="A57" t="str">
            <v>1010-528</v>
          </cell>
          <cell r="B57" t="str">
            <v>银行存款-中国银行上海分行</v>
          </cell>
          <cell r="C57" t="str">
            <v>Y</v>
          </cell>
          <cell r="D57" t="str">
            <v>N</v>
          </cell>
          <cell r="E57" t="str">
            <v>N</v>
          </cell>
          <cell r="F57" t="str">
            <v>Y</v>
          </cell>
          <cell r="G57" t="str">
            <v>N</v>
          </cell>
          <cell r="H57" t="str">
            <v>N</v>
          </cell>
          <cell r="J57">
            <v>3005</v>
          </cell>
        </row>
        <row r="58">
          <cell r="A58" t="str">
            <v>1010-531</v>
          </cell>
          <cell r="B58" t="str">
            <v>银行存款-工行第二营业部</v>
          </cell>
          <cell r="C58" t="str">
            <v>Y</v>
          </cell>
          <cell r="D58" t="str">
            <v>N</v>
          </cell>
          <cell r="E58" t="str">
            <v>N</v>
          </cell>
          <cell r="F58" t="str">
            <v>Y</v>
          </cell>
          <cell r="G58" t="str">
            <v>N</v>
          </cell>
          <cell r="H58" t="str">
            <v>N</v>
          </cell>
          <cell r="J58">
            <v>8001</v>
          </cell>
        </row>
        <row r="59">
          <cell r="A59" t="str">
            <v>1010-532</v>
          </cell>
          <cell r="B59" t="str">
            <v>银行存款-渣打银行上海分行</v>
          </cell>
          <cell r="C59" t="str">
            <v>Y</v>
          </cell>
          <cell r="D59" t="str">
            <v>N</v>
          </cell>
          <cell r="E59" t="str">
            <v>N</v>
          </cell>
          <cell r="F59" t="str">
            <v>Y</v>
          </cell>
          <cell r="G59" t="str">
            <v>N</v>
          </cell>
          <cell r="H59" t="str">
            <v>N</v>
          </cell>
        </row>
        <row r="60">
          <cell r="A60" t="str">
            <v>1010-533</v>
          </cell>
          <cell r="B60" t="str">
            <v>银行存款-东亚银行上海分行</v>
          </cell>
          <cell r="C60" t="str">
            <v>Y</v>
          </cell>
          <cell r="D60" t="str">
            <v>N</v>
          </cell>
          <cell r="E60" t="str">
            <v>N</v>
          </cell>
          <cell r="F60" t="str">
            <v>Y</v>
          </cell>
          <cell r="G60" t="str">
            <v>N</v>
          </cell>
          <cell r="H60" t="str">
            <v>N</v>
          </cell>
        </row>
        <row r="61">
          <cell r="A61" t="str">
            <v>1010-534</v>
          </cell>
          <cell r="B61" t="str">
            <v>银行存款-招商银行新客站支行</v>
          </cell>
          <cell r="C61" t="str">
            <v>Y</v>
          </cell>
          <cell r="D61" t="str">
            <v>N</v>
          </cell>
          <cell r="E61" t="str">
            <v>N</v>
          </cell>
          <cell r="F61" t="str">
            <v>Y</v>
          </cell>
          <cell r="G61" t="str">
            <v>N</v>
          </cell>
          <cell r="H61" t="str">
            <v>N</v>
          </cell>
        </row>
        <row r="62">
          <cell r="A62" t="str">
            <v>1010-550</v>
          </cell>
          <cell r="B62" t="str">
            <v>银行存款-上海银行外滩支行</v>
          </cell>
          <cell r="C62" t="str">
            <v>Y</v>
          </cell>
          <cell r="D62" t="str">
            <v>N</v>
          </cell>
          <cell r="E62" t="str">
            <v>N</v>
          </cell>
          <cell r="F62" t="str">
            <v>Y</v>
          </cell>
          <cell r="G62" t="str">
            <v>N</v>
          </cell>
          <cell r="H62" t="str">
            <v>N</v>
          </cell>
        </row>
        <row r="63">
          <cell r="A63" t="str">
            <v>1010-551</v>
          </cell>
          <cell r="B63" t="str">
            <v>银行存款-上海银行外滩支行</v>
          </cell>
          <cell r="C63" t="str">
            <v>Y</v>
          </cell>
          <cell r="D63" t="str">
            <v>N</v>
          </cell>
          <cell r="E63" t="str">
            <v>N</v>
          </cell>
          <cell r="F63" t="str">
            <v>Y</v>
          </cell>
          <cell r="G63" t="str">
            <v>N</v>
          </cell>
          <cell r="H63" t="str">
            <v>N</v>
          </cell>
        </row>
        <row r="64">
          <cell r="A64" t="str">
            <v>1010-600</v>
          </cell>
          <cell r="B64" t="str">
            <v>银行存款-农行上海市分行</v>
          </cell>
          <cell r="C64" t="str">
            <v>Y</v>
          </cell>
          <cell r="D64" t="str">
            <v>N</v>
          </cell>
          <cell r="E64" t="str">
            <v>N</v>
          </cell>
          <cell r="F64" t="str">
            <v>Y</v>
          </cell>
          <cell r="G64" t="str">
            <v>N</v>
          </cell>
          <cell r="H64" t="str">
            <v>N</v>
          </cell>
        </row>
        <row r="65">
          <cell r="A65" t="str">
            <v>1010-601</v>
          </cell>
          <cell r="B65" t="str">
            <v>银行存款-渣打银行上海分行USD</v>
          </cell>
          <cell r="C65" t="str">
            <v>Y</v>
          </cell>
          <cell r="D65" t="str">
            <v>N</v>
          </cell>
          <cell r="E65" t="str">
            <v>N</v>
          </cell>
          <cell r="F65" t="str">
            <v>Y</v>
          </cell>
          <cell r="G65" t="str">
            <v>N</v>
          </cell>
          <cell r="H65" t="str">
            <v>N</v>
          </cell>
        </row>
        <row r="66">
          <cell r="A66" t="str">
            <v>1010-603</v>
          </cell>
          <cell r="B66" t="str">
            <v>银行存款-工行第二营业部</v>
          </cell>
          <cell r="C66" t="str">
            <v>Y</v>
          </cell>
          <cell r="D66" t="str">
            <v>N</v>
          </cell>
          <cell r="E66" t="str">
            <v>N</v>
          </cell>
          <cell r="F66" t="str">
            <v>Y</v>
          </cell>
          <cell r="G66" t="str">
            <v>N</v>
          </cell>
          <cell r="H66" t="str">
            <v>N</v>
          </cell>
        </row>
        <row r="67">
          <cell r="A67" t="str">
            <v>1010-604</v>
          </cell>
          <cell r="B67" t="str">
            <v>银行存款-中国银行市中支行</v>
          </cell>
          <cell r="C67" t="str">
            <v>Y</v>
          </cell>
          <cell r="D67" t="str">
            <v>N</v>
          </cell>
          <cell r="E67" t="str">
            <v>N</v>
          </cell>
          <cell r="F67" t="str">
            <v>Y</v>
          </cell>
          <cell r="G67" t="str">
            <v>N</v>
          </cell>
          <cell r="H67" t="str">
            <v>N</v>
          </cell>
        </row>
        <row r="68">
          <cell r="A68" t="str">
            <v>1010-605</v>
          </cell>
          <cell r="B68" t="str">
            <v>银行存款-中国银行长城卡</v>
          </cell>
          <cell r="C68" t="str">
            <v>Y</v>
          </cell>
          <cell r="D68" t="str">
            <v>N</v>
          </cell>
          <cell r="E68" t="str">
            <v>N</v>
          </cell>
          <cell r="F68" t="str">
            <v>Y</v>
          </cell>
          <cell r="G68" t="str">
            <v>N</v>
          </cell>
          <cell r="H68" t="str">
            <v>N</v>
          </cell>
        </row>
        <row r="69">
          <cell r="A69" t="str">
            <v>1010-607</v>
          </cell>
          <cell r="B69" t="str">
            <v>银行存款-渣打银行上海分行</v>
          </cell>
          <cell r="C69" t="str">
            <v>Y</v>
          </cell>
          <cell r="D69" t="str">
            <v>N</v>
          </cell>
          <cell r="E69" t="str">
            <v>N</v>
          </cell>
          <cell r="F69" t="str">
            <v>Y</v>
          </cell>
          <cell r="G69" t="str">
            <v>N</v>
          </cell>
          <cell r="H69" t="str">
            <v>N</v>
          </cell>
        </row>
        <row r="70">
          <cell r="A70" t="str">
            <v>1010-608</v>
          </cell>
          <cell r="B70" t="str">
            <v>银行存款－招行新客站支行</v>
          </cell>
          <cell r="C70" t="str">
            <v>Y</v>
          </cell>
          <cell r="D70" t="str">
            <v>N</v>
          </cell>
          <cell r="E70" t="str">
            <v>N</v>
          </cell>
          <cell r="F70" t="str">
            <v>Y</v>
          </cell>
          <cell r="G70" t="str">
            <v>N</v>
          </cell>
          <cell r="H70" t="str">
            <v>N</v>
          </cell>
        </row>
        <row r="71">
          <cell r="A71" t="str">
            <v>1010-610</v>
          </cell>
          <cell r="B71" t="str">
            <v>银行存款-上海银行外滩支行</v>
          </cell>
          <cell r="C71" t="str">
            <v>Y</v>
          </cell>
          <cell r="D71" t="str">
            <v>N</v>
          </cell>
          <cell r="E71" t="str">
            <v>N</v>
          </cell>
          <cell r="F71" t="str">
            <v>Y</v>
          </cell>
          <cell r="G71" t="str">
            <v>N</v>
          </cell>
          <cell r="H71" t="str">
            <v>N</v>
          </cell>
        </row>
        <row r="72">
          <cell r="A72" t="str">
            <v>1010-611</v>
          </cell>
          <cell r="B72" t="str">
            <v>银行存款-东亚银行上海分行</v>
          </cell>
          <cell r="C72" t="str">
            <v>Y</v>
          </cell>
          <cell r="D72" t="str">
            <v>N</v>
          </cell>
          <cell r="E72" t="str">
            <v>N</v>
          </cell>
          <cell r="F72" t="str">
            <v>Y</v>
          </cell>
          <cell r="G72" t="str">
            <v>N</v>
          </cell>
          <cell r="H72" t="str">
            <v>N</v>
          </cell>
        </row>
        <row r="73">
          <cell r="A73" t="str">
            <v>1010-612</v>
          </cell>
          <cell r="B73" t="str">
            <v>银行存款-花旗银行上海分行</v>
          </cell>
          <cell r="C73" t="str">
            <v>Y</v>
          </cell>
          <cell r="D73" t="str">
            <v>N</v>
          </cell>
          <cell r="E73" t="str">
            <v>N</v>
          </cell>
          <cell r="F73" t="str">
            <v>Y</v>
          </cell>
          <cell r="G73" t="str">
            <v>N</v>
          </cell>
          <cell r="H73" t="str">
            <v>N</v>
          </cell>
        </row>
        <row r="74">
          <cell r="A74" t="str">
            <v>1010-613</v>
          </cell>
          <cell r="B74" t="str">
            <v>银行存款-民生银行长宁支行</v>
          </cell>
          <cell r="C74" t="str">
            <v>Y</v>
          </cell>
          <cell r="D74" t="str">
            <v>N</v>
          </cell>
          <cell r="E74" t="str">
            <v>N</v>
          </cell>
          <cell r="F74" t="str">
            <v>Y</v>
          </cell>
          <cell r="G74" t="str">
            <v>N</v>
          </cell>
          <cell r="H74" t="str">
            <v>N</v>
          </cell>
        </row>
        <row r="75">
          <cell r="A75" t="str">
            <v>1010-614</v>
          </cell>
          <cell r="B75" t="str">
            <v>银行存款-浦发银行静安支行</v>
          </cell>
          <cell r="C75" t="str">
            <v>Y</v>
          </cell>
          <cell r="D75" t="str">
            <v>N</v>
          </cell>
          <cell r="E75" t="str">
            <v>N</v>
          </cell>
          <cell r="F75" t="str">
            <v>Y</v>
          </cell>
          <cell r="G75" t="str">
            <v>N</v>
          </cell>
          <cell r="H75" t="str">
            <v>N</v>
          </cell>
        </row>
        <row r="76">
          <cell r="A76" t="str">
            <v>1010-615</v>
          </cell>
          <cell r="B76" t="str">
            <v>银行存款-中兴实业银行上海分行</v>
          </cell>
          <cell r="C76" t="str">
            <v>Y</v>
          </cell>
          <cell r="D76" t="str">
            <v>N</v>
          </cell>
          <cell r="E76" t="str">
            <v>N</v>
          </cell>
          <cell r="F76" t="str">
            <v>Y</v>
          </cell>
          <cell r="G76" t="str">
            <v>N</v>
          </cell>
          <cell r="H76" t="str">
            <v>N</v>
          </cell>
        </row>
        <row r="77">
          <cell r="A77" t="str">
            <v>1010-629</v>
          </cell>
          <cell r="B77" t="str">
            <v>银行存款-招行新客站支行</v>
          </cell>
          <cell r="C77" t="str">
            <v>Y</v>
          </cell>
          <cell r="D77" t="str">
            <v>N</v>
          </cell>
          <cell r="E77" t="str">
            <v>N</v>
          </cell>
          <cell r="F77" t="str">
            <v>Y</v>
          </cell>
          <cell r="G77" t="str">
            <v>N</v>
          </cell>
          <cell r="H77" t="str">
            <v>N</v>
          </cell>
        </row>
        <row r="78">
          <cell r="A78" t="str">
            <v>1010-631</v>
          </cell>
          <cell r="B78" t="str">
            <v>银行存款-招行新客站支行</v>
          </cell>
          <cell r="C78" t="str">
            <v>Y</v>
          </cell>
          <cell r="D78" t="str">
            <v>N</v>
          </cell>
          <cell r="E78" t="str">
            <v>N</v>
          </cell>
          <cell r="F78" t="str">
            <v>Y</v>
          </cell>
          <cell r="G78" t="str">
            <v>N</v>
          </cell>
          <cell r="H78" t="str">
            <v>N</v>
          </cell>
        </row>
        <row r="79">
          <cell r="A79" t="str">
            <v>1010-633</v>
          </cell>
          <cell r="B79" t="str">
            <v>银行存款-上海银行外支</v>
          </cell>
          <cell r="C79" t="str">
            <v>Y</v>
          </cell>
          <cell r="D79" t="str">
            <v>N</v>
          </cell>
          <cell r="E79" t="str">
            <v>N</v>
          </cell>
          <cell r="F79" t="str">
            <v>Y</v>
          </cell>
          <cell r="G79" t="str">
            <v>N</v>
          </cell>
          <cell r="H79" t="str">
            <v>N</v>
          </cell>
        </row>
        <row r="80">
          <cell r="A80" t="str">
            <v>1010-634</v>
          </cell>
          <cell r="B80" t="str">
            <v>银行存款-招行新客站支行</v>
          </cell>
          <cell r="C80" t="str">
            <v>Y</v>
          </cell>
          <cell r="D80" t="str">
            <v>N</v>
          </cell>
          <cell r="E80" t="str">
            <v>N</v>
          </cell>
          <cell r="F80" t="str">
            <v>Y</v>
          </cell>
          <cell r="G80" t="str">
            <v>N</v>
          </cell>
          <cell r="H80" t="str">
            <v>N</v>
          </cell>
        </row>
        <row r="81">
          <cell r="A81" t="str">
            <v>1010-656</v>
          </cell>
          <cell r="B81" t="str">
            <v>银行存款-招行新客站支行</v>
          </cell>
          <cell r="C81" t="str">
            <v>Y</v>
          </cell>
          <cell r="D81" t="str">
            <v>N</v>
          </cell>
          <cell r="E81" t="str">
            <v>N</v>
          </cell>
          <cell r="F81" t="str">
            <v>Y</v>
          </cell>
          <cell r="G81" t="str">
            <v>N</v>
          </cell>
          <cell r="H81" t="str">
            <v>N</v>
          </cell>
        </row>
        <row r="82">
          <cell r="A82" t="str">
            <v>1010-661</v>
          </cell>
          <cell r="B82" t="str">
            <v>银行存款-招商银行</v>
          </cell>
          <cell r="C82" t="str">
            <v>Y</v>
          </cell>
          <cell r="D82" t="str">
            <v>N</v>
          </cell>
          <cell r="E82" t="str">
            <v>N</v>
          </cell>
          <cell r="F82" t="str">
            <v>Y</v>
          </cell>
          <cell r="G82" t="str">
            <v>N</v>
          </cell>
          <cell r="H82" t="str">
            <v>N</v>
          </cell>
        </row>
        <row r="83">
          <cell r="A83" t="str">
            <v>1010-663</v>
          </cell>
          <cell r="B83" t="str">
            <v>银行存款-中行嘉定支行</v>
          </cell>
          <cell r="C83" t="str">
            <v>Y</v>
          </cell>
          <cell r="D83" t="str">
            <v>N</v>
          </cell>
          <cell r="E83" t="str">
            <v>N</v>
          </cell>
          <cell r="F83" t="str">
            <v>Y</v>
          </cell>
          <cell r="G83" t="str">
            <v>N</v>
          </cell>
          <cell r="H83" t="str">
            <v>N</v>
          </cell>
        </row>
        <row r="84">
          <cell r="A84" t="str">
            <v>1010-666</v>
          </cell>
          <cell r="B84" t="str">
            <v>银行存款-中行恒隆支行</v>
          </cell>
          <cell r="C84" t="str">
            <v>Y</v>
          </cell>
          <cell r="D84" t="str">
            <v>N</v>
          </cell>
          <cell r="E84" t="str">
            <v>N</v>
          </cell>
          <cell r="F84" t="str">
            <v>Y</v>
          </cell>
          <cell r="G84" t="str">
            <v>N</v>
          </cell>
          <cell r="H84" t="str">
            <v>N</v>
          </cell>
        </row>
        <row r="85">
          <cell r="A85" t="str">
            <v>1010-667</v>
          </cell>
          <cell r="B85" t="str">
            <v>银行存款-农业银行上海市分行</v>
          </cell>
          <cell r="C85" t="str">
            <v>Y</v>
          </cell>
          <cell r="D85" t="str">
            <v>N</v>
          </cell>
          <cell r="E85" t="str">
            <v>N</v>
          </cell>
          <cell r="F85" t="str">
            <v>Y</v>
          </cell>
          <cell r="G85" t="str">
            <v>N</v>
          </cell>
          <cell r="H85" t="str">
            <v>N</v>
          </cell>
        </row>
        <row r="86">
          <cell r="A86" t="str">
            <v>1010-801</v>
          </cell>
          <cell r="B86" t="str">
            <v>找零钱</v>
          </cell>
          <cell r="C86" t="str">
            <v>Y</v>
          </cell>
          <cell r="D86" t="str">
            <v>N</v>
          </cell>
          <cell r="E86" t="str">
            <v>N</v>
          </cell>
          <cell r="F86" t="str">
            <v>N</v>
          </cell>
          <cell r="G86" t="str">
            <v>N</v>
          </cell>
          <cell r="H86" t="str">
            <v>N</v>
          </cell>
        </row>
        <row r="87">
          <cell r="A87" t="str">
            <v>1010-803</v>
          </cell>
          <cell r="B87" t="str">
            <v>零用金(店)</v>
          </cell>
          <cell r="C87" t="str">
            <v>Y</v>
          </cell>
          <cell r="D87" t="str">
            <v>N</v>
          </cell>
          <cell r="E87" t="str">
            <v>N</v>
          </cell>
          <cell r="F87" t="str">
            <v>N</v>
          </cell>
          <cell r="G87" t="str">
            <v>N</v>
          </cell>
          <cell r="H87" t="str">
            <v>N</v>
          </cell>
        </row>
        <row r="88">
          <cell r="A88" t="str">
            <v>1010-804</v>
          </cell>
          <cell r="B88" t="str">
            <v>零用金(店)- 雨伞</v>
          </cell>
          <cell r="C88" t="str">
            <v>Y</v>
          </cell>
          <cell r="D88" t="str">
            <v>N</v>
          </cell>
          <cell r="E88" t="str">
            <v>N</v>
          </cell>
          <cell r="F88" t="str">
            <v>N</v>
          </cell>
          <cell r="G88" t="str">
            <v>N</v>
          </cell>
          <cell r="H88" t="str">
            <v>N</v>
          </cell>
        </row>
        <row r="89">
          <cell r="A89" t="str">
            <v>1010-811</v>
          </cell>
          <cell r="B89" t="str">
            <v>零用金-人民币(公司)</v>
          </cell>
          <cell r="C89" t="str">
            <v>Y</v>
          </cell>
          <cell r="D89" t="str">
            <v>N</v>
          </cell>
          <cell r="E89" t="str">
            <v>N</v>
          </cell>
          <cell r="F89" t="str">
            <v>Y</v>
          </cell>
          <cell r="G89" t="str">
            <v>N</v>
          </cell>
          <cell r="H89" t="str">
            <v>N</v>
          </cell>
        </row>
        <row r="90">
          <cell r="A90" t="str">
            <v>1010-813</v>
          </cell>
          <cell r="B90" t="str">
            <v>零用金-美元(公司)</v>
          </cell>
          <cell r="C90" t="str">
            <v>Y</v>
          </cell>
          <cell r="D90" t="str">
            <v>N</v>
          </cell>
          <cell r="E90" t="str">
            <v>N</v>
          </cell>
          <cell r="F90" t="str">
            <v>Y</v>
          </cell>
          <cell r="G90" t="str">
            <v>N</v>
          </cell>
          <cell r="H90" t="str">
            <v>N</v>
          </cell>
        </row>
        <row r="91">
          <cell r="A91" t="str">
            <v>1110-000</v>
          </cell>
          <cell r="B91" t="str">
            <v>定期存单</v>
          </cell>
          <cell r="C91" t="str">
            <v>Y</v>
          </cell>
          <cell r="D91" t="str">
            <v>N</v>
          </cell>
          <cell r="E91" t="str">
            <v>N</v>
          </cell>
          <cell r="F91" t="str">
            <v>N</v>
          </cell>
          <cell r="G91" t="str">
            <v>N</v>
          </cell>
          <cell r="H91" t="str">
            <v>N</v>
          </cell>
        </row>
        <row r="92">
          <cell r="A92" t="str">
            <v>1338-000</v>
          </cell>
          <cell r="B92" t="str">
            <v>借款</v>
          </cell>
          <cell r="C92" t="str">
            <v>Y</v>
          </cell>
          <cell r="D92" t="str">
            <v>Y</v>
          </cell>
          <cell r="E92" t="str">
            <v>Y</v>
          </cell>
          <cell r="F92" t="str">
            <v>N</v>
          </cell>
          <cell r="G92" t="str">
            <v>N</v>
          </cell>
          <cell r="H92" t="str">
            <v>N</v>
          </cell>
        </row>
        <row r="93">
          <cell r="A93" t="str">
            <v>1345-000</v>
          </cell>
          <cell r="B93" t="str">
            <v>应收保险赔款</v>
          </cell>
          <cell r="C93" t="str">
            <v>Y</v>
          </cell>
          <cell r="D93" t="str">
            <v>N</v>
          </cell>
          <cell r="E93" t="str">
            <v>N</v>
          </cell>
          <cell r="F93" t="str">
            <v>N</v>
          </cell>
          <cell r="G93" t="str">
            <v>N</v>
          </cell>
          <cell r="H93" t="str">
            <v>N</v>
          </cell>
        </row>
        <row r="94">
          <cell r="A94" t="str">
            <v>1345-001</v>
          </cell>
          <cell r="B94" t="str">
            <v>应收保险赔款-平安</v>
          </cell>
          <cell r="C94" t="str">
            <v>Y</v>
          </cell>
          <cell r="D94" t="str">
            <v>N</v>
          </cell>
          <cell r="E94" t="str">
            <v>N</v>
          </cell>
          <cell r="F94" t="str">
            <v>N</v>
          </cell>
          <cell r="G94" t="str">
            <v>N</v>
          </cell>
          <cell r="H94" t="str">
            <v>N</v>
          </cell>
        </row>
        <row r="95">
          <cell r="A95" t="str">
            <v>1345-002</v>
          </cell>
          <cell r="B95" t="str">
            <v>应收保险赔款-中保</v>
          </cell>
          <cell r="C95" t="str">
            <v>Y</v>
          </cell>
          <cell r="D95" t="str">
            <v>N</v>
          </cell>
          <cell r="E95" t="str">
            <v>N</v>
          </cell>
          <cell r="F95" t="str">
            <v>N</v>
          </cell>
          <cell r="G95" t="str">
            <v>N</v>
          </cell>
          <cell r="H95" t="str">
            <v>N</v>
          </cell>
        </row>
        <row r="96">
          <cell r="A96" t="str">
            <v>1370-000</v>
          </cell>
          <cell r="B96" t="str">
            <v>应收款-其他</v>
          </cell>
          <cell r="C96" t="str">
            <v>Y</v>
          </cell>
          <cell r="D96" t="str">
            <v>N</v>
          </cell>
          <cell r="E96" t="str">
            <v>N</v>
          </cell>
          <cell r="F96" t="str">
            <v>N</v>
          </cell>
          <cell r="G96" t="str">
            <v>N</v>
          </cell>
          <cell r="H96" t="str">
            <v>N</v>
          </cell>
        </row>
        <row r="97">
          <cell r="A97" t="str">
            <v>1370-002</v>
          </cell>
          <cell r="B97" t="str">
            <v>应收款-索迪斯卡</v>
          </cell>
          <cell r="C97" t="str">
            <v>Y</v>
          </cell>
          <cell r="D97" t="str">
            <v>N</v>
          </cell>
          <cell r="E97" t="str">
            <v>N</v>
          </cell>
          <cell r="F97" t="str">
            <v>N</v>
          </cell>
          <cell r="G97" t="str">
            <v>N</v>
          </cell>
          <cell r="H97" t="str">
            <v>N</v>
          </cell>
        </row>
        <row r="98">
          <cell r="A98" t="str">
            <v>1370-003</v>
          </cell>
          <cell r="B98" t="str">
            <v>应收款-华联吉买盛</v>
          </cell>
          <cell r="C98" t="str">
            <v>Y</v>
          </cell>
          <cell r="D98" t="str">
            <v>N</v>
          </cell>
          <cell r="E98" t="str">
            <v>N</v>
          </cell>
          <cell r="F98" t="str">
            <v>N</v>
          </cell>
          <cell r="G98" t="str">
            <v>N</v>
          </cell>
          <cell r="H98" t="str">
            <v>N</v>
          </cell>
        </row>
        <row r="99">
          <cell r="A99" t="str">
            <v>1370-004</v>
          </cell>
          <cell r="B99" t="str">
            <v>应收款-个人所得税</v>
          </cell>
          <cell r="C99" t="str">
            <v>Y</v>
          </cell>
          <cell r="D99" t="str">
            <v>N</v>
          </cell>
          <cell r="E99" t="str">
            <v>N</v>
          </cell>
          <cell r="F99" t="str">
            <v>N</v>
          </cell>
          <cell r="G99" t="str">
            <v>N</v>
          </cell>
          <cell r="H99" t="str">
            <v>N</v>
          </cell>
        </row>
        <row r="100">
          <cell r="A100" t="str">
            <v>1370-006</v>
          </cell>
          <cell r="B100" t="str">
            <v>应收款-医药费</v>
          </cell>
          <cell r="C100" t="str">
            <v>Y</v>
          </cell>
          <cell r="D100" t="str">
            <v>N</v>
          </cell>
          <cell r="E100" t="str">
            <v>N</v>
          </cell>
          <cell r="F100" t="str">
            <v>N</v>
          </cell>
          <cell r="G100" t="str">
            <v>N</v>
          </cell>
          <cell r="H100" t="str">
            <v>N</v>
          </cell>
        </row>
        <row r="101">
          <cell r="A101" t="str">
            <v>1370-007</v>
          </cell>
          <cell r="B101" t="str">
            <v>应收款-惠普公司</v>
          </cell>
          <cell r="C101" t="str">
            <v>Y</v>
          </cell>
          <cell r="D101" t="str">
            <v>N</v>
          </cell>
          <cell r="E101" t="str">
            <v>N</v>
          </cell>
          <cell r="F101" t="str">
            <v>N</v>
          </cell>
          <cell r="G101" t="str">
            <v>N</v>
          </cell>
          <cell r="H101" t="str">
            <v>N</v>
          </cell>
        </row>
        <row r="102">
          <cell r="A102" t="str">
            <v>1370-008</v>
          </cell>
          <cell r="B102" t="str">
            <v>应收款-华联可颂坊券</v>
          </cell>
          <cell r="C102" t="str">
            <v>Y</v>
          </cell>
          <cell r="D102" t="str">
            <v>N</v>
          </cell>
          <cell r="E102" t="str">
            <v>N</v>
          </cell>
          <cell r="F102" t="str">
            <v>N</v>
          </cell>
          <cell r="G102" t="str">
            <v>N</v>
          </cell>
          <cell r="H102" t="str">
            <v>N</v>
          </cell>
        </row>
        <row r="103">
          <cell r="A103" t="str">
            <v>1370-009</v>
          </cell>
          <cell r="B103" t="str">
            <v>应收款-工行信用卡</v>
          </cell>
          <cell r="C103" t="str">
            <v>Y</v>
          </cell>
          <cell r="D103" t="str">
            <v>N</v>
          </cell>
          <cell r="E103" t="str">
            <v>N</v>
          </cell>
          <cell r="F103" t="str">
            <v>N</v>
          </cell>
          <cell r="G103" t="str">
            <v>N</v>
          </cell>
          <cell r="H103" t="str">
            <v>N</v>
          </cell>
        </row>
        <row r="104">
          <cell r="A104" t="str">
            <v>1370-010</v>
          </cell>
          <cell r="B104" t="str">
            <v>应收款-公司手机费挂帐</v>
          </cell>
          <cell r="C104" t="str">
            <v>Y</v>
          </cell>
          <cell r="D104" t="str">
            <v>Y</v>
          </cell>
          <cell r="E104" t="str">
            <v>Y</v>
          </cell>
          <cell r="F104" t="str">
            <v>N</v>
          </cell>
          <cell r="G104" t="str">
            <v>N</v>
          </cell>
          <cell r="H104" t="str">
            <v>N</v>
          </cell>
        </row>
        <row r="105">
          <cell r="A105" t="str">
            <v>1370-011</v>
          </cell>
          <cell r="B105" t="str">
            <v>应收款-麦当劳其他公司</v>
          </cell>
          <cell r="C105" t="str">
            <v>Y</v>
          </cell>
          <cell r="D105" t="str">
            <v>Y</v>
          </cell>
          <cell r="E105" t="str">
            <v>Y</v>
          </cell>
          <cell r="F105" t="str">
            <v>N</v>
          </cell>
          <cell r="G105" t="str">
            <v>N</v>
          </cell>
          <cell r="H105" t="str">
            <v>N</v>
          </cell>
        </row>
        <row r="106">
          <cell r="A106" t="str">
            <v>1401-000</v>
          </cell>
          <cell r="B106" t="str">
            <v>存货-食品</v>
          </cell>
          <cell r="C106" t="str">
            <v>Y</v>
          </cell>
          <cell r="D106" t="str">
            <v>N</v>
          </cell>
          <cell r="E106" t="str">
            <v>N</v>
          </cell>
          <cell r="F106" t="str">
            <v>N</v>
          </cell>
          <cell r="G106" t="str">
            <v>N</v>
          </cell>
          <cell r="H106" t="str">
            <v>N</v>
          </cell>
        </row>
        <row r="107">
          <cell r="A107" t="str">
            <v>1402-000</v>
          </cell>
          <cell r="B107" t="str">
            <v>存货-包装</v>
          </cell>
          <cell r="C107" t="str">
            <v>Y</v>
          </cell>
          <cell r="D107" t="str">
            <v>N</v>
          </cell>
          <cell r="E107" t="str">
            <v>N</v>
          </cell>
          <cell r="F107" t="str">
            <v>N</v>
          </cell>
          <cell r="G107" t="str">
            <v>N</v>
          </cell>
          <cell r="H107" t="str">
            <v>N</v>
          </cell>
        </row>
        <row r="108">
          <cell r="A108" t="str">
            <v>1501-000</v>
          </cell>
          <cell r="B108" t="str">
            <v>预付餐厅租金</v>
          </cell>
          <cell r="C108" t="str">
            <v>Y</v>
          </cell>
          <cell r="D108" t="str">
            <v>N</v>
          </cell>
          <cell r="E108" t="str">
            <v>N</v>
          </cell>
          <cell r="F108" t="str">
            <v>N</v>
          </cell>
          <cell r="G108" t="str">
            <v>N</v>
          </cell>
          <cell r="H108" t="str">
            <v>N</v>
          </cell>
        </row>
        <row r="109">
          <cell r="A109" t="str">
            <v>1501-001</v>
          </cell>
          <cell r="B109" t="str">
            <v>预付租金-沪北</v>
          </cell>
          <cell r="C109" t="str">
            <v>Y</v>
          </cell>
          <cell r="D109" t="str">
            <v>N</v>
          </cell>
          <cell r="E109" t="str">
            <v>N</v>
          </cell>
          <cell r="F109" t="str">
            <v>N</v>
          </cell>
          <cell r="G109" t="str">
            <v>N</v>
          </cell>
          <cell r="H109" t="str">
            <v>N</v>
          </cell>
        </row>
        <row r="110">
          <cell r="A110" t="str">
            <v>1501-002</v>
          </cell>
          <cell r="B110" t="str">
            <v>预付租金-中华路</v>
          </cell>
          <cell r="C110" t="str">
            <v>Y</v>
          </cell>
          <cell r="D110" t="str">
            <v>N</v>
          </cell>
          <cell r="E110" t="str">
            <v>N</v>
          </cell>
          <cell r="F110" t="str">
            <v>N</v>
          </cell>
          <cell r="G110" t="str">
            <v>N</v>
          </cell>
          <cell r="H110" t="str">
            <v>N</v>
          </cell>
        </row>
        <row r="111">
          <cell r="A111" t="str">
            <v>1501-003</v>
          </cell>
          <cell r="B111" t="str">
            <v>预付租金-88总汇</v>
          </cell>
          <cell r="C111" t="str">
            <v>Y</v>
          </cell>
          <cell r="D111" t="str">
            <v>N</v>
          </cell>
          <cell r="E111" t="str">
            <v>N</v>
          </cell>
          <cell r="F111" t="str">
            <v>N</v>
          </cell>
          <cell r="G111" t="str">
            <v>N</v>
          </cell>
          <cell r="H111" t="str">
            <v>N</v>
          </cell>
        </row>
        <row r="112">
          <cell r="A112" t="str">
            <v>1501-004</v>
          </cell>
          <cell r="B112" t="str">
            <v>预付租金-五角场</v>
          </cell>
          <cell r="C112" t="str">
            <v>Y</v>
          </cell>
          <cell r="D112" t="str">
            <v>N</v>
          </cell>
          <cell r="E112" t="str">
            <v>N</v>
          </cell>
          <cell r="F112" t="str">
            <v>N</v>
          </cell>
          <cell r="G112" t="str">
            <v>N</v>
          </cell>
          <cell r="H112" t="str">
            <v>N</v>
          </cell>
        </row>
        <row r="113">
          <cell r="A113" t="str">
            <v>1501-005</v>
          </cell>
          <cell r="B113" t="str">
            <v>预付租金-虹口公园</v>
          </cell>
          <cell r="C113" t="str">
            <v>Y</v>
          </cell>
          <cell r="D113" t="str">
            <v>N</v>
          </cell>
          <cell r="E113" t="str">
            <v>N</v>
          </cell>
          <cell r="F113" t="str">
            <v>N</v>
          </cell>
          <cell r="G113" t="str">
            <v>N</v>
          </cell>
          <cell r="H113" t="str">
            <v>N</v>
          </cell>
        </row>
        <row r="114">
          <cell r="A114" t="str">
            <v>1501-006</v>
          </cell>
          <cell r="B114" t="str">
            <v>预付租金-中山公园</v>
          </cell>
          <cell r="C114" t="str">
            <v>Y</v>
          </cell>
          <cell r="D114" t="str">
            <v>N</v>
          </cell>
          <cell r="E114" t="str">
            <v>N</v>
          </cell>
          <cell r="F114" t="str">
            <v>N</v>
          </cell>
          <cell r="G114" t="str">
            <v>N</v>
          </cell>
          <cell r="H114" t="str">
            <v>N</v>
          </cell>
        </row>
        <row r="115">
          <cell r="A115" t="str">
            <v>1501-007</v>
          </cell>
          <cell r="B115" t="str">
            <v>预付租金-PARKSON</v>
          </cell>
          <cell r="C115" t="str">
            <v>Y</v>
          </cell>
          <cell r="D115" t="str">
            <v>N</v>
          </cell>
          <cell r="E115" t="str">
            <v>N</v>
          </cell>
          <cell r="F115" t="str">
            <v>N</v>
          </cell>
          <cell r="G115" t="str">
            <v>N</v>
          </cell>
          <cell r="H115" t="str">
            <v>N</v>
          </cell>
        </row>
        <row r="116">
          <cell r="A116" t="str">
            <v>1501-008</v>
          </cell>
          <cell r="B116" t="str">
            <v>预付租金-淮海路</v>
          </cell>
          <cell r="C116" t="str">
            <v>Y</v>
          </cell>
          <cell r="D116" t="str">
            <v>N</v>
          </cell>
          <cell r="E116" t="str">
            <v>N</v>
          </cell>
          <cell r="F116" t="str">
            <v>N</v>
          </cell>
          <cell r="G116" t="str">
            <v>N</v>
          </cell>
          <cell r="H116" t="str">
            <v>N</v>
          </cell>
        </row>
        <row r="117">
          <cell r="A117" t="str">
            <v>1501-009</v>
          </cell>
          <cell r="B117" t="str">
            <v>预付租金-福州路</v>
          </cell>
          <cell r="C117" t="str">
            <v>Y</v>
          </cell>
          <cell r="D117" t="str">
            <v>N</v>
          </cell>
          <cell r="E117" t="str">
            <v>N</v>
          </cell>
          <cell r="F117" t="str">
            <v>N</v>
          </cell>
          <cell r="G117" t="str">
            <v>N</v>
          </cell>
          <cell r="H117" t="str">
            <v>N</v>
          </cell>
        </row>
        <row r="118">
          <cell r="A118" t="str">
            <v>1501-010</v>
          </cell>
          <cell r="B118" t="str">
            <v>预付租金-西部广场</v>
          </cell>
          <cell r="C118" t="str">
            <v>Y</v>
          </cell>
          <cell r="D118" t="str">
            <v>N</v>
          </cell>
          <cell r="E118" t="str">
            <v>N</v>
          </cell>
          <cell r="F118" t="str">
            <v>N</v>
          </cell>
          <cell r="G118" t="str">
            <v>N</v>
          </cell>
          <cell r="H118" t="str">
            <v>N</v>
          </cell>
        </row>
        <row r="119">
          <cell r="A119" t="str">
            <v>1501-011</v>
          </cell>
          <cell r="B119" t="str">
            <v>预付租金-新客站</v>
          </cell>
          <cell r="C119" t="str">
            <v>Y</v>
          </cell>
          <cell r="D119" t="str">
            <v>N</v>
          </cell>
          <cell r="E119" t="str">
            <v>N</v>
          </cell>
          <cell r="F119" t="str">
            <v>N</v>
          </cell>
          <cell r="G119" t="str">
            <v>N</v>
          </cell>
          <cell r="H119" t="str">
            <v>N</v>
          </cell>
        </row>
        <row r="120">
          <cell r="A120" t="str">
            <v>1501-012</v>
          </cell>
          <cell r="B120" t="str">
            <v>预付租金-四平路</v>
          </cell>
          <cell r="C120" t="str">
            <v>Y</v>
          </cell>
          <cell r="D120" t="str">
            <v>N</v>
          </cell>
          <cell r="E120" t="str">
            <v>N</v>
          </cell>
          <cell r="F120" t="str">
            <v>N</v>
          </cell>
          <cell r="G120" t="str">
            <v>N</v>
          </cell>
          <cell r="H120" t="str">
            <v>N</v>
          </cell>
        </row>
        <row r="121">
          <cell r="A121" t="str">
            <v>1501-013</v>
          </cell>
          <cell r="B121" t="str">
            <v>预付租金-四川北路程#2</v>
          </cell>
          <cell r="C121" t="str">
            <v>Y</v>
          </cell>
          <cell r="D121" t="str">
            <v>N</v>
          </cell>
          <cell r="E121" t="str">
            <v>N</v>
          </cell>
          <cell r="F121" t="str">
            <v>N</v>
          </cell>
          <cell r="G121" t="str">
            <v>N</v>
          </cell>
          <cell r="H121" t="str">
            <v>N</v>
          </cell>
        </row>
        <row r="122">
          <cell r="A122" t="str">
            <v>1501-014</v>
          </cell>
          <cell r="B122" t="str">
            <v>预付租金-海兴广场</v>
          </cell>
          <cell r="C122" t="str">
            <v>Y</v>
          </cell>
          <cell r="D122" t="str">
            <v>N</v>
          </cell>
          <cell r="E122" t="str">
            <v>N</v>
          </cell>
          <cell r="F122" t="str">
            <v>N</v>
          </cell>
          <cell r="G122" t="str">
            <v>N</v>
          </cell>
          <cell r="H122" t="str">
            <v>N</v>
          </cell>
        </row>
        <row r="123">
          <cell r="A123" t="str">
            <v>1501-015</v>
          </cell>
          <cell r="B123" t="str">
            <v>预付租金-培训中心</v>
          </cell>
          <cell r="C123" t="str">
            <v>Y</v>
          </cell>
          <cell r="D123" t="str">
            <v>N</v>
          </cell>
          <cell r="E123" t="str">
            <v>N</v>
          </cell>
          <cell r="F123" t="str">
            <v>N</v>
          </cell>
          <cell r="G123" t="str">
            <v>N</v>
          </cell>
          <cell r="H123" t="str">
            <v>N</v>
          </cell>
        </row>
        <row r="124">
          <cell r="A124" t="str">
            <v>1501-016</v>
          </cell>
          <cell r="B124" t="str">
            <v>预付租金-宜川</v>
          </cell>
          <cell r="C124" t="str">
            <v>Y</v>
          </cell>
          <cell r="D124" t="str">
            <v>N</v>
          </cell>
          <cell r="E124" t="str">
            <v>N</v>
          </cell>
          <cell r="F124" t="str">
            <v>N</v>
          </cell>
          <cell r="G124" t="str">
            <v>N</v>
          </cell>
          <cell r="H124" t="str">
            <v>N</v>
          </cell>
        </row>
        <row r="125">
          <cell r="A125" t="str">
            <v>1501-017</v>
          </cell>
          <cell r="B125" t="str">
            <v>预付租金-曹家渡开开</v>
          </cell>
          <cell r="C125" t="str">
            <v>Y</v>
          </cell>
          <cell r="D125" t="str">
            <v>N</v>
          </cell>
          <cell r="E125" t="str">
            <v>N</v>
          </cell>
          <cell r="F125" t="str">
            <v>N</v>
          </cell>
          <cell r="G125" t="str">
            <v>N</v>
          </cell>
          <cell r="H125" t="str">
            <v>N</v>
          </cell>
        </row>
        <row r="126">
          <cell r="A126" t="str">
            <v>1501-018</v>
          </cell>
          <cell r="B126" t="str">
            <v>预付租金-浦东南路</v>
          </cell>
          <cell r="C126" t="str">
            <v>Y</v>
          </cell>
          <cell r="D126" t="str">
            <v>N</v>
          </cell>
          <cell r="E126" t="str">
            <v>N</v>
          </cell>
          <cell r="F126" t="str">
            <v>N</v>
          </cell>
          <cell r="G126" t="str">
            <v>N</v>
          </cell>
          <cell r="H126" t="str">
            <v>N</v>
          </cell>
        </row>
        <row r="127">
          <cell r="A127" t="str">
            <v>1501-019</v>
          </cell>
          <cell r="B127" t="str">
            <v>预付租金-鞍山</v>
          </cell>
          <cell r="C127" t="str">
            <v>Y</v>
          </cell>
          <cell r="D127" t="str">
            <v>N</v>
          </cell>
          <cell r="E127" t="str">
            <v>N</v>
          </cell>
          <cell r="F127" t="str">
            <v>N</v>
          </cell>
          <cell r="G127" t="str">
            <v>N</v>
          </cell>
          <cell r="H127" t="str">
            <v>N</v>
          </cell>
        </row>
        <row r="128">
          <cell r="A128" t="str">
            <v>1501-020</v>
          </cell>
          <cell r="B128" t="str">
            <v>预付租金-天山</v>
          </cell>
          <cell r="C128" t="str">
            <v>Y</v>
          </cell>
          <cell r="D128" t="str">
            <v>N</v>
          </cell>
          <cell r="E128" t="str">
            <v>N</v>
          </cell>
          <cell r="F128" t="str">
            <v>N</v>
          </cell>
          <cell r="G128" t="str">
            <v>N</v>
          </cell>
          <cell r="H128" t="str">
            <v>N</v>
          </cell>
        </row>
        <row r="129">
          <cell r="A129" t="str">
            <v>1501-021</v>
          </cell>
          <cell r="B129" t="str">
            <v>预付租金-宝山</v>
          </cell>
          <cell r="C129" t="str">
            <v>Y</v>
          </cell>
          <cell r="D129" t="str">
            <v>N</v>
          </cell>
          <cell r="E129" t="str">
            <v>N</v>
          </cell>
          <cell r="F129" t="str">
            <v>N</v>
          </cell>
          <cell r="G129" t="str">
            <v>N</v>
          </cell>
          <cell r="H129" t="str">
            <v>N</v>
          </cell>
        </row>
        <row r="130">
          <cell r="A130" t="str">
            <v>1501-022</v>
          </cell>
          <cell r="B130" t="str">
            <v>预付租金-中兴百货</v>
          </cell>
          <cell r="C130" t="str">
            <v>Y</v>
          </cell>
          <cell r="D130" t="str">
            <v>N</v>
          </cell>
          <cell r="E130" t="str">
            <v>N</v>
          </cell>
          <cell r="F130" t="str">
            <v>N</v>
          </cell>
          <cell r="G130" t="str">
            <v>N</v>
          </cell>
          <cell r="H130" t="str">
            <v>N</v>
          </cell>
        </row>
        <row r="131">
          <cell r="A131" t="str">
            <v>1501-023</v>
          </cell>
          <cell r="B131" t="str">
            <v>预付租金-古北</v>
          </cell>
          <cell r="C131" t="str">
            <v>Y</v>
          </cell>
          <cell r="D131" t="str">
            <v>N</v>
          </cell>
          <cell r="E131" t="str">
            <v>N</v>
          </cell>
          <cell r="F131" t="str">
            <v>N</v>
          </cell>
          <cell r="G131" t="str">
            <v>N</v>
          </cell>
          <cell r="H131" t="str">
            <v>N</v>
          </cell>
        </row>
        <row r="132">
          <cell r="A132" t="str">
            <v>1501-024</v>
          </cell>
          <cell r="B132" t="str">
            <v>预付租金-IMM</v>
          </cell>
          <cell r="C132" t="str">
            <v>Y</v>
          </cell>
          <cell r="D132" t="str">
            <v>N</v>
          </cell>
          <cell r="E132" t="str">
            <v>N</v>
          </cell>
          <cell r="F132" t="str">
            <v>N</v>
          </cell>
          <cell r="G132" t="str">
            <v>N</v>
          </cell>
          <cell r="H132" t="str">
            <v>N</v>
          </cell>
        </row>
        <row r="133">
          <cell r="A133" t="str">
            <v>1501-025</v>
          </cell>
          <cell r="B133" t="str">
            <v>预付租金-曲阳</v>
          </cell>
          <cell r="C133" t="str">
            <v>Y</v>
          </cell>
          <cell r="D133" t="str">
            <v>N</v>
          </cell>
          <cell r="E133" t="str">
            <v>N</v>
          </cell>
          <cell r="F133" t="str">
            <v>N</v>
          </cell>
          <cell r="G133" t="str">
            <v>N</v>
          </cell>
          <cell r="H133" t="str">
            <v>N</v>
          </cell>
        </row>
        <row r="134">
          <cell r="A134" t="str">
            <v>1501-026</v>
          </cell>
          <cell r="B134" t="str">
            <v>预付租金-嘉定</v>
          </cell>
          <cell r="C134" t="str">
            <v>Y</v>
          </cell>
          <cell r="D134" t="str">
            <v>N</v>
          </cell>
          <cell r="E134" t="str">
            <v>N</v>
          </cell>
          <cell r="F134" t="str">
            <v>N</v>
          </cell>
          <cell r="G134" t="str">
            <v>N</v>
          </cell>
          <cell r="H134" t="str">
            <v>N</v>
          </cell>
        </row>
        <row r="135">
          <cell r="A135" t="str">
            <v>1501-027</v>
          </cell>
          <cell r="B135" t="str">
            <v>预付租金-美丽华</v>
          </cell>
          <cell r="C135" t="str">
            <v>Y</v>
          </cell>
          <cell r="D135" t="str">
            <v>N</v>
          </cell>
          <cell r="E135" t="str">
            <v>N</v>
          </cell>
          <cell r="F135" t="str">
            <v>N</v>
          </cell>
          <cell r="G135" t="str">
            <v>N</v>
          </cell>
          <cell r="H135" t="str">
            <v>N</v>
          </cell>
        </row>
        <row r="136">
          <cell r="A136" t="str">
            <v>1501-028</v>
          </cell>
          <cell r="B136" t="str">
            <v>预付租金-上海广场</v>
          </cell>
          <cell r="C136" t="str">
            <v>Y</v>
          </cell>
          <cell r="D136" t="str">
            <v>N</v>
          </cell>
          <cell r="E136" t="str">
            <v>N</v>
          </cell>
          <cell r="F136" t="str">
            <v>N</v>
          </cell>
          <cell r="G136" t="str">
            <v>N</v>
          </cell>
          <cell r="H136" t="str">
            <v>N</v>
          </cell>
        </row>
        <row r="137">
          <cell r="A137" t="str">
            <v>1501-031</v>
          </cell>
          <cell r="B137" t="str">
            <v>预付租金-新客站#2</v>
          </cell>
          <cell r="C137" t="str">
            <v>Y</v>
          </cell>
          <cell r="D137" t="str">
            <v>N</v>
          </cell>
          <cell r="E137" t="str">
            <v>N</v>
          </cell>
          <cell r="F137" t="str">
            <v>N</v>
          </cell>
          <cell r="G137" t="str">
            <v>N</v>
          </cell>
          <cell r="H137" t="str">
            <v>N</v>
          </cell>
        </row>
        <row r="138">
          <cell r="A138" t="str">
            <v>1501-038</v>
          </cell>
          <cell r="B138" t="str">
            <v>预付租金-松江店</v>
          </cell>
          <cell r="C138" t="str">
            <v>Y</v>
          </cell>
          <cell r="D138" t="str">
            <v>N</v>
          </cell>
          <cell r="E138" t="str">
            <v>N</v>
          </cell>
          <cell r="F138" t="str">
            <v>N</v>
          </cell>
          <cell r="G138" t="str">
            <v>N</v>
          </cell>
          <cell r="H138" t="str">
            <v>N</v>
          </cell>
        </row>
        <row r="139">
          <cell r="A139" t="str">
            <v>1501-039</v>
          </cell>
          <cell r="B139" t="str">
            <v>预付租金-吴中路店</v>
          </cell>
          <cell r="C139" t="str">
            <v>Y</v>
          </cell>
          <cell r="D139" t="str">
            <v>N</v>
          </cell>
          <cell r="E139" t="str">
            <v>N</v>
          </cell>
          <cell r="F139" t="str">
            <v>N</v>
          </cell>
          <cell r="G139" t="str">
            <v>N</v>
          </cell>
          <cell r="H139" t="str">
            <v>N</v>
          </cell>
        </row>
        <row r="140">
          <cell r="A140" t="str">
            <v>1501-040</v>
          </cell>
          <cell r="B140" t="str">
            <v>预付租金-闵行店</v>
          </cell>
          <cell r="C140" t="str">
            <v>Y</v>
          </cell>
          <cell r="D140" t="str">
            <v>N</v>
          </cell>
          <cell r="E140" t="str">
            <v>N</v>
          </cell>
          <cell r="F140" t="str">
            <v>N</v>
          </cell>
          <cell r="G140" t="str">
            <v>N</v>
          </cell>
          <cell r="H140" t="str">
            <v>N</v>
          </cell>
        </row>
        <row r="141">
          <cell r="A141" t="str">
            <v>1501-041</v>
          </cell>
          <cell r="B141" t="str">
            <v>预付租金-龙华</v>
          </cell>
          <cell r="C141" t="str">
            <v>Y</v>
          </cell>
          <cell r="D141" t="str">
            <v>N</v>
          </cell>
          <cell r="E141" t="str">
            <v>N</v>
          </cell>
          <cell r="F141" t="str">
            <v>N</v>
          </cell>
          <cell r="G141" t="str">
            <v>N</v>
          </cell>
          <cell r="H141" t="str">
            <v>N</v>
          </cell>
        </row>
        <row r="142">
          <cell r="A142" t="str">
            <v>1501-042</v>
          </cell>
          <cell r="B142" t="str">
            <v>预付租金-田林</v>
          </cell>
          <cell r="C142" t="str">
            <v>Y</v>
          </cell>
          <cell r="D142" t="str">
            <v>N</v>
          </cell>
          <cell r="E142" t="str">
            <v>N</v>
          </cell>
          <cell r="F142" t="str">
            <v>N</v>
          </cell>
          <cell r="G142" t="str">
            <v>N</v>
          </cell>
          <cell r="H142" t="str">
            <v>N</v>
          </cell>
        </row>
        <row r="143">
          <cell r="A143" t="str">
            <v>1501-043</v>
          </cell>
          <cell r="B143" t="str">
            <v>预付租金-乳山</v>
          </cell>
          <cell r="C143" t="str">
            <v>Y</v>
          </cell>
          <cell r="D143" t="str">
            <v>N</v>
          </cell>
          <cell r="E143" t="str">
            <v>N</v>
          </cell>
          <cell r="F143" t="str">
            <v>N</v>
          </cell>
          <cell r="G143" t="str">
            <v>N</v>
          </cell>
          <cell r="H143" t="str">
            <v>N</v>
          </cell>
        </row>
        <row r="144">
          <cell r="A144" t="str">
            <v>1501-044</v>
          </cell>
          <cell r="B144" t="str">
            <v>预付租金-武宁</v>
          </cell>
          <cell r="C144" t="str">
            <v>Y</v>
          </cell>
          <cell r="D144" t="str">
            <v>N</v>
          </cell>
          <cell r="E144" t="str">
            <v>N</v>
          </cell>
          <cell r="F144" t="str">
            <v>N</v>
          </cell>
          <cell r="G144" t="str">
            <v>N</v>
          </cell>
          <cell r="H144" t="str">
            <v>N</v>
          </cell>
        </row>
        <row r="145">
          <cell r="A145" t="str">
            <v>1501-045</v>
          </cell>
          <cell r="B145" t="str">
            <v>预付租金-平凉</v>
          </cell>
          <cell r="C145" t="str">
            <v>Y</v>
          </cell>
          <cell r="D145" t="str">
            <v>N</v>
          </cell>
          <cell r="E145" t="str">
            <v>N</v>
          </cell>
          <cell r="F145" t="str">
            <v>N</v>
          </cell>
          <cell r="G145" t="str">
            <v>N</v>
          </cell>
          <cell r="H145" t="str">
            <v>N</v>
          </cell>
        </row>
        <row r="146">
          <cell r="A146" t="str">
            <v>1501-046</v>
          </cell>
          <cell r="B146" t="str">
            <v>预付租金-中原</v>
          </cell>
          <cell r="C146" t="str">
            <v>Y</v>
          </cell>
          <cell r="D146" t="str">
            <v>N</v>
          </cell>
          <cell r="E146" t="str">
            <v>N</v>
          </cell>
          <cell r="F146" t="str">
            <v>N</v>
          </cell>
          <cell r="G146" t="str">
            <v>N</v>
          </cell>
          <cell r="H146" t="str">
            <v>N</v>
          </cell>
        </row>
        <row r="147">
          <cell r="A147" t="str">
            <v>1501-047</v>
          </cell>
          <cell r="B147" t="str">
            <v>预付租金-铜川</v>
          </cell>
          <cell r="C147" t="str">
            <v>Y</v>
          </cell>
          <cell r="D147" t="str">
            <v>N</v>
          </cell>
          <cell r="E147" t="str">
            <v>N</v>
          </cell>
          <cell r="F147" t="str">
            <v>N</v>
          </cell>
          <cell r="G147" t="str">
            <v>N</v>
          </cell>
          <cell r="H147" t="str">
            <v>N</v>
          </cell>
        </row>
        <row r="148">
          <cell r="A148" t="str">
            <v>1501-048</v>
          </cell>
          <cell r="B148" t="str">
            <v>预付租金-豫园</v>
          </cell>
          <cell r="C148" t="str">
            <v>Y</v>
          </cell>
          <cell r="D148" t="str">
            <v>N</v>
          </cell>
          <cell r="E148" t="str">
            <v>N</v>
          </cell>
          <cell r="F148" t="str">
            <v>N</v>
          </cell>
          <cell r="G148" t="str">
            <v>N</v>
          </cell>
          <cell r="H148" t="str">
            <v>N</v>
          </cell>
        </row>
        <row r="149">
          <cell r="A149" t="str">
            <v>1501-049</v>
          </cell>
          <cell r="B149" t="str">
            <v>预付租金-欧洲友谊商城</v>
          </cell>
          <cell r="C149" t="str">
            <v>Y</v>
          </cell>
          <cell r="D149" t="str">
            <v>N</v>
          </cell>
          <cell r="E149" t="str">
            <v>N</v>
          </cell>
          <cell r="F149" t="str">
            <v>N</v>
          </cell>
          <cell r="G149" t="str">
            <v>N</v>
          </cell>
          <cell r="H149" t="str">
            <v>N</v>
          </cell>
        </row>
        <row r="150">
          <cell r="A150" t="str">
            <v>1501-050</v>
          </cell>
          <cell r="B150" t="str">
            <v>预付租金-徐家汇2#店</v>
          </cell>
          <cell r="C150" t="str">
            <v>Y</v>
          </cell>
          <cell r="D150" t="str">
            <v>N</v>
          </cell>
          <cell r="E150" t="str">
            <v>N</v>
          </cell>
          <cell r="F150" t="str">
            <v>N</v>
          </cell>
          <cell r="G150" t="str">
            <v>N</v>
          </cell>
          <cell r="H150" t="str">
            <v>N</v>
          </cell>
        </row>
        <row r="151">
          <cell r="A151" t="str">
            <v>1501-051</v>
          </cell>
          <cell r="B151" t="str">
            <v>预付租金-甘泉</v>
          </cell>
          <cell r="C151" t="str">
            <v>Y</v>
          </cell>
          <cell r="D151" t="str">
            <v>N</v>
          </cell>
          <cell r="E151" t="str">
            <v>N</v>
          </cell>
          <cell r="F151" t="str">
            <v>N</v>
          </cell>
          <cell r="G151" t="str">
            <v>N</v>
          </cell>
          <cell r="H151" t="str">
            <v>N</v>
          </cell>
        </row>
        <row r="152">
          <cell r="A152" t="str">
            <v>1501-052</v>
          </cell>
          <cell r="B152" t="str">
            <v>预付租金-奉贤</v>
          </cell>
          <cell r="C152" t="str">
            <v>Y</v>
          </cell>
          <cell r="D152" t="str">
            <v>N</v>
          </cell>
          <cell r="E152" t="str">
            <v>N</v>
          </cell>
          <cell r="F152" t="str">
            <v>N</v>
          </cell>
          <cell r="G152" t="str">
            <v>N</v>
          </cell>
          <cell r="H152" t="str">
            <v>N</v>
          </cell>
        </row>
        <row r="153">
          <cell r="A153" t="str">
            <v>1501-053</v>
          </cell>
          <cell r="B153" t="str">
            <v>预付租金-临沂店</v>
          </cell>
          <cell r="C153" t="str">
            <v>Y</v>
          </cell>
          <cell r="D153" t="str">
            <v>N</v>
          </cell>
          <cell r="E153" t="str">
            <v>N</v>
          </cell>
          <cell r="F153" t="str">
            <v>N</v>
          </cell>
          <cell r="G153" t="str">
            <v>N</v>
          </cell>
          <cell r="H153" t="str">
            <v>N</v>
          </cell>
        </row>
        <row r="154">
          <cell r="A154" t="str">
            <v>1501-054</v>
          </cell>
          <cell r="B154" t="str">
            <v>预付租金-虹桥机场</v>
          </cell>
          <cell r="C154" t="str">
            <v>Y</v>
          </cell>
          <cell r="D154" t="str">
            <v>N</v>
          </cell>
          <cell r="E154" t="str">
            <v>N</v>
          </cell>
          <cell r="F154" t="str">
            <v>N</v>
          </cell>
          <cell r="G154" t="str">
            <v>N</v>
          </cell>
          <cell r="H154" t="str">
            <v>N</v>
          </cell>
        </row>
        <row r="155">
          <cell r="A155" t="str">
            <v>1501-055</v>
          </cell>
          <cell r="B155" t="str">
            <v>预付租金-川沙</v>
          </cell>
          <cell r="C155" t="str">
            <v>Y</v>
          </cell>
          <cell r="D155" t="str">
            <v>N</v>
          </cell>
          <cell r="E155" t="str">
            <v>N</v>
          </cell>
          <cell r="F155" t="str">
            <v>N</v>
          </cell>
          <cell r="G155" t="str">
            <v>N</v>
          </cell>
          <cell r="H155" t="str">
            <v>N</v>
          </cell>
        </row>
        <row r="156">
          <cell r="A156" t="str">
            <v>1501-056</v>
          </cell>
          <cell r="B156" t="str">
            <v>预付租金-食品一店</v>
          </cell>
          <cell r="C156" t="str">
            <v>Y</v>
          </cell>
          <cell r="D156" t="str">
            <v>N</v>
          </cell>
          <cell r="E156" t="str">
            <v>N</v>
          </cell>
          <cell r="F156" t="str">
            <v>N</v>
          </cell>
          <cell r="G156" t="str">
            <v>N</v>
          </cell>
          <cell r="H156" t="str">
            <v>N</v>
          </cell>
        </row>
        <row r="157">
          <cell r="A157" t="str">
            <v>1501-057</v>
          </cell>
          <cell r="B157" t="str">
            <v>预付租金-杨高南路</v>
          </cell>
          <cell r="C157" t="str">
            <v>Y</v>
          </cell>
          <cell r="D157" t="str">
            <v>N</v>
          </cell>
          <cell r="E157" t="str">
            <v>N</v>
          </cell>
          <cell r="F157" t="str">
            <v>N</v>
          </cell>
          <cell r="G157" t="str">
            <v>N</v>
          </cell>
          <cell r="H157" t="str">
            <v>N</v>
          </cell>
        </row>
        <row r="158">
          <cell r="A158" t="str">
            <v>1501-058</v>
          </cell>
          <cell r="B158" t="str">
            <v>预付租金-正大广场</v>
          </cell>
          <cell r="C158" t="str">
            <v>Y</v>
          </cell>
          <cell r="D158" t="str">
            <v>N</v>
          </cell>
          <cell r="E158" t="str">
            <v>N</v>
          </cell>
          <cell r="F158" t="str">
            <v>N</v>
          </cell>
          <cell r="G158" t="str">
            <v>N</v>
          </cell>
          <cell r="H158" t="str">
            <v>N</v>
          </cell>
        </row>
        <row r="159">
          <cell r="A159" t="str">
            <v>1501-059</v>
          </cell>
          <cell r="B159" t="str">
            <v>预付租金-新天地及麦咖啡</v>
          </cell>
          <cell r="C159" t="str">
            <v>Y</v>
          </cell>
          <cell r="D159" t="str">
            <v>N</v>
          </cell>
          <cell r="E159" t="str">
            <v>N</v>
          </cell>
          <cell r="F159" t="str">
            <v>N</v>
          </cell>
          <cell r="G159" t="str">
            <v>N</v>
          </cell>
          <cell r="H159" t="str">
            <v>N</v>
          </cell>
        </row>
        <row r="160">
          <cell r="A160" t="str">
            <v>1501-060</v>
          </cell>
          <cell r="B160" t="str">
            <v>预付租金-莘庄</v>
          </cell>
          <cell r="C160" t="str">
            <v>Y</v>
          </cell>
          <cell r="D160" t="str">
            <v>N</v>
          </cell>
          <cell r="E160" t="str">
            <v>N</v>
          </cell>
          <cell r="F160" t="str">
            <v>N</v>
          </cell>
          <cell r="G160" t="str">
            <v>N</v>
          </cell>
          <cell r="H160" t="str">
            <v>N</v>
          </cell>
        </row>
        <row r="161">
          <cell r="A161" t="str">
            <v>1501-061</v>
          </cell>
          <cell r="B161" t="str">
            <v>预付租金-上海城</v>
          </cell>
          <cell r="C161" t="str">
            <v>Y</v>
          </cell>
          <cell r="D161" t="str">
            <v>N</v>
          </cell>
          <cell r="E161" t="str">
            <v>N</v>
          </cell>
          <cell r="F161" t="str">
            <v>N</v>
          </cell>
          <cell r="G161" t="str">
            <v>N</v>
          </cell>
          <cell r="H161" t="str">
            <v>N</v>
          </cell>
        </row>
        <row r="162">
          <cell r="A162" t="str">
            <v>1501-062</v>
          </cell>
          <cell r="B162" t="str">
            <v>预付租金-七宝</v>
          </cell>
          <cell r="C162" t="str">
            <v>Y</v>
          </cell>
          <cell r="D162" t="str">
            <v>N</v>
          </cell>
          <cell r="E162" t="str">
            <v>N</v>
          </cell>
          <cell r="F162" t="str">
            <v>N</v>
          </cell>
          <cell r="G162" t="str">
            <v>N</v>
          </cell>
          <cell r="H162" t="str">
            <v>N</v>
          </cell>
        </row>
        <row r="163">
          <cell r="A163" t="str">
            <v>1507-000</v>
          </cell>
          <cell r="B163" t="str">
            <v>预付工程款-CIC</v>
          </cell>
          <cell r="C163" t="str">
            <v>Y</v>
          </cell>
          <cell r="D163" t="str">
            <v>N</v>
          </cell>
          <cell r="E163" t="str">
            <v>N</v>
          </cell>
          <cell r="F163" t="str">
            <v>N</v>
          </cell>
          <cell r="G163" t="str">
            <v>N</v>
          </cell>
          <cell r="H163" t="str">
            <v>N</v>
          </cell>
        </row>
        <row r="164">
          <cell r="A164" t="str">
            <v>1515-001</v>
          </cell>
          <cell r="B164" t="str">
            <v>预付广告费</v>
          </cell>
          <cell r="C164" t="str">
            <v>Y</v>
          </cell>
          <cell r="D164" t="str">
            <v>N</v>
          </cell>
          <cell r="E164" t="str">
            <v>N</v>
          </cell>
          <cell r="F164" t="str">
            <v>N</v>
          </cell>
          <cell r="G164" t="str">
            <v>N</v>
          </cell>
          <cell r="H164" t="str">
            <v>N</v>
          </cell>
        </row>
        <row r="165">
          <cell r="A165" t="str">
            <v>1515-005</v>
          </cell>
          <cell r="B165" t="str">
            <v>广告费-开心乐园玩具</v>
          </cell>
          <cell r="C165" t="str">
            <v>Y</v>
          </cell>
          <cell r="D165" t="str">
            <v>N</v>
          </cell>
          <cell r="E165" t="str">
            <v>N</v>
          </cell>
          <cell r="F165" t="str">
            <v>N</v>
          </cell>
          <cell r="G165" t="str">
            <v>N</v>
          </cell>
          <cell r="H165" t="str">
            <v>N</v>
          </cell>
        </row>
        <row r="166">
          <cell r="A166" t="str">
            <v>1515-012</v>
          </cell>
          <cell r="B166" t="str">
            <v>广告费-PDP</v>
          </cell>
          <cell r="C166" t="str">
            <v>Y</v>
          </cell>
          <cell r="D166" t="str">
            <v>N</v>
          </cell>
          <cell r="E166" t="str">
            <v>N</v>
          </cell>
          <cell r="F166" t="str">
            <v>N</v>
          </cell>
          <cell r="G166" t="str">
            <v>N</v>
          </cell>
          <cell r="H166" t="str">
            <v>N</v>
          </cell>
        </row>
        <row r="167">
          <cell r="A167" t="str">
            <v>1522-001</v>
          </cell>
          <cell r="B167" t="str">
            <v>预付汔车保险</v>
          </cell>
          <cell r="C167" t="str">
            <v>Y</v>
          </cell>
          <cell r="D167" t="str">
            <v>N</v>
          </cell>
          <cell r="E167" t="str">
            <v>N</v>
          </cell>
          <cell r="F167" t="str">
            <v>N</v>
          </cell>
          <cell r="G167" t="str">
            <v>N</v>
          </cell>
          <cell r="H167" t="str">
            <v>N</v>
          </cell>
        </row>
        <row r="168">
          <cell r="A168" t="str">
            <v>1522-002</v>
          </cell>
          <cell r="B168" t="str">
            <v>预付产物保险</v>
          </cell>
          <cell r="C168" t="str">
            <v>Y</v>
          </cell>
          <cell r="D168" t="str">
            <v>N</v>
          </cell>
          <cell r="E168" t="str">
            <v>N</v>
          </cell>
          <cell r="F168" t="str">
            <v>N</v>
          </cell>
          <cell r="G168" t="str">
            <v>N</v>
          </cell>
          <cell r="H168" t="str">
            <v>N</v>
          </cell>
        </row>
        <row r="169">
          <cell r="A169" t="str">
            <v>1538-000</v>
          </cell>
          <cell r="B169" t="str">
            <v>待摊杂费-开证费</v>
          </cell>
          <cell r="C169" t="str">
            <v>Y</v>
          </cell>
          <cell r="D169" t="str">
            <v>N</v>
          </cell>
          <cell r="E169" t="str">
            <v>N</v>
          </cell>
          <cell r="F169" t="str">
            <v>N</v>
          </cell>
          <cell r="G169" t="str">
            <v>N</v>
          </cell>
          <cell r="H169" t="str">
            <v>N</v>
          </cell>
        </row>
        <row r="170">
          <cell r="A170" t="str">
            <v>1539-000</v>
          </cell>
          <cell r="B170" t="str">
            <v>待摊杂费-票据利息</v>
          </cell>
          <cell r="C170" t="str">
            <v>Y</v>
          </cell>
          <cell r="D170" t="str">
            <v>N</v>
          </cell>
          <cell r="E170" t="str">
            <v>N</v>
          </cell>
          <cell r="F170" t="str">
            <v>N</v>
          </cell>
          <cell r="G170" t="str">
            <v>N</v>
          </cell>
          <cell r="H170" t="str">
            <v>N</v>
          </cell>
        </row>
        <row r="171">
          <cell r="A171" t="str">
            <v>1557-000</v>
          </cell>
          <cell r="B171" t="str">
            <v>预付款</v>
          </cell>
          <cell r="C171" t="str">
            <v>Y</v>
          </cell>
          <cell r="D171" t="str">
            <v>N</v>
          </cell>
          <cell r="E171" t="str">
            <v>N</v>
          </cell>
          <cell r="F171" t="str">
            <v>N</v>
          </cell>
          <cell r="G171" t="str">
            <v>N</v>
          </cell>
          <cell r="H171" t="str">
            <v>N</v>
          </cell>
        </row>
        <row r="172">
          <cell r="A172" t="str">
            <v>1557-002</v>
          </cell>
          <cell r="B172" t="str">
            <v>预付款-营运部礼品</v>
          </cell>
          <cell r="C172" t="str">
            <v>Y</v>
          </cell>
          <cell r="D172" t="str">
            <v>N</v>
          </cell>
          <cell r="E172" t="str">
            <v>N</v>
          </cell>
          <cell r="F172" t="str">
            <v>N</v>
          </cell>
          <cell r="G172" t="str">
            <v>N</v>
          </cell>
          <cell r="H172" t="str">
            <v>N</v>
          </cell>
        </row>
        <row r="173">
          <cell r="A173" t="str">
            <v>1557-003</v>
          </cell>
          <cell r="B173" t="str">
            <v>预付款-训练部上课费</v>
          </cell>
          <cell r="C173" t="str">
            <v>Y</v>
          </cell>
          <cell r="D173" t="str">
            <v>N</v>
          </cell>
          <cell r="E173" t="str">
            <v>N</v>
          </cell>
          <cell r="F173" t="str">
            <v>N</v>
          </cell>
          <cell r="G173" t="str">
            <v>N</v>
          </cell>
          <cell r="H173" t="str">
            <v>N</v>
          </cell>
        </row>
        <row r="174">
          <cell r="A174" t="str">
            <v>1557-004</v>
          </cell>
          <cell r="B174" t="str">
            <v>预付款-广告指示牌</v>
          </cell>
          <cell r="C174" t="str">
            <v>Y</v>
          </cell>
          <cell r="D174" t="str">
            <v>N</v>
          </cell>
          <cell r="E174" t="str">
            <v>N</v>
          </cell>
          <cell r="F174" t="str">
            <v>N</v>
          </cell>
          <cell r="G174" t="str">
            <v>N</v>
          </cell>
          <cell r="H174" t="str">
            <v>N</v>
          </cell>
        </row>
        <row r="175">
          <cell r="A175" t="str">
            <v>1557-081</v>
          </cell>
          <cell r="B175" t="str">
            <v>预付款-TERRI澳洲基金</v>
          </cell>
          <cell r="C175" t="str">
            <v>Y</v>
          </cell>
          <cell r="D175" t="str">
            <v>N</v>
          </cell>
          <cell r="E175" t="str">
            <v>N</v>
          </cell>
          <cell r="F175" t="str">
            <v>N</v>
          </cell>
          <cell r="G175" t="str">
            <v>N</v>
          </cell>
          <cell r="H175" t="str">
            <v>N</v>
          </cell>
        </row>
        <row r="176">
          <cell r="A176" t="str">
            <v>1557-101</v>
          </cell>
          <cell r="B176" t="str">
            <v>预付款-静安寺店</v>
          </cell>
          <cell r="C176" t="str">
            <v>Y</v>
          </cell>
          <cell r="D176" t="str">
            <v>N</v>
          </cell>
          <cell r="E176" t="str">
            <v>N</v>
          </cell>
          <cell r="F176" t="str">
            <v>N</v>
          </cell>
          <cell r="G176" t="str">
            <v>N</v>
          </cell>
          <cell r="H176" t="str">
            <v>N</v>
          </cell>
        </row>
        <row r="177">
          <cell r="A177" t="str">
            <v>1557-102</v>
          </cell>
          <cell r="B177" t="str">
            <v>预付款-公司</v>
          </cell>
          <cell r="C177" t="str">
            <v>Y</v>
          </cell>
          <cell r="D177" t="str">
            <v>N</v>
          </cell>
          <cell r="E177" t="str">
            <v>N</v>
          </cell>
          <cell r="F177" t="str">
            <v>N</v>
          </cell>
          <cell r="G177" t="str">
            <v>N</v>
          </cell>
          <cell r="H177" t="str">
            <v>N</v>
          </cell>
        </row>
        <row r="178">
          <cell r="A178" t="str">
            <v>1557-501</v>
          </cell>
          <cell r="B178" t="str">
            <v>预付款-新店开办费</v>
          </cell>
          <cell r="C178" t="str">
            <v>Y</v>
          </cell>
          <cell r="D178" t="str">
            <v>N</v>
          </cell>
          <cell r="E178" t="str">
            <v>N</v>
          </cell>
          <cell r="F178" t="str">
            <v>N</v>
          </cell>
          <cell r="G178" t="str">
            <v>N</v>
          </cell>
          <cell r="H178" t="str">
            <v>N</v>
          </cell>
        </row>
        <row r="179">
          <cell r="A179" t="str">
            <v>1557-900</v>
          </cell>
          <cell r="B179" t="str">
            <v>预付款-办公室租金</v>
          </cell>
          <cell r="C179" t="str">
            <v>Y</v>
          </cell>
          <cell r="D179" t="str">
            <v>N</v>
          </cell>
          <cell r="E179" t="str">
            <v>N</v>
          </cell>
          <cell r="F179" t="str">
            <v>N</v>
          </cell>
          <cell r="G179" t="str">
            <v>N</v>
          </cell>
          <cell r="H179" t="str">
            <v>N</v>
          </cell>
        </row>
        <row r="180">
          <cell r="A180" t="str">
            <v>1557-910</v>
          </cell>
          <cell r="B180" t="str">
            <v>预付款-宿舍租金</v>
          </cell>
          <cell r="C180" t="str">
            <v>Y</v>
          </cell>
          <cell r="D180" t="str">
            <v>N</v>
          </cell>
          <cell r="E180" t="str">
            <v>N</v>
          </cell>
          <cell r="F180" t="str">
            <v>N</v>
          </cell>
          <cell r="G180" t="str">
            <v>N</v>
          </cell>
          <cell r="H180" t="str">
            <v>N</v>
          </cell>
        </row>
        <row r="181">
          <cell r="A181" t="str">
            <v>1571-000</v>
          </cell>
          <cell r="B181" t="str">
            <v>存货-营业物料</v>
          </cell>
          <cell r="C181" t="str">
            <v>Y</v>
          </cell>
          <cell r="D181" t="str">
            <v>N</v>
          </cell>
          <cell r="E181" t="str">
            <v>N</v>
          </cell>
          <cell r="F181" t="str">
            <v>N</v>
          </cell>
          <cell r="G181" t="str">
            <v>N</v>
          </cell>
          <cell r="H181" t="str">
            <v>N</v>
          </cell>
        </row>
        <row r="182">
          <cell r="A182" t="str">
            <v>1572-000</v>
          </cell>
          <cell r="B182" t="str">
            <v>存货-制服</v>
          </cell>
          <cell r="C182" t="str">
            <v>Y</v>
          </cell>
          <cell r="D182" t="str">
            <v>N</v>
          </cell>
          <cell r="E182" t="str">
            <v>N</v>
          </cell>
          <cell r="F182" t="str">
            <v>N</v>
          </cell>
          <cell r="G182" t="str">
            <v>N</v>
          </cell>
          <cell r="H182" t="str">
            <v>N</v>
          </cell>
        </row>
        <row r="183">
          <cell r="A183" t="str">
            <v>1573-000</v>
          </cell>
          <cell r="B183" t="str">
            <v>存货-促销用品</v>
          </cell>
          <cell r="C183" t="str">
            <v>Y</v>
          </cell>
          <cell r="D183" t="str">
            <v>N</v>
          </cell>
          <cell r="E183" t="str">
            <v>N</v>
          </cell>
          <cell r="F183" t="str">
            <v>N</v>
          </cell>
          <cell r="G183" t="str">
            <v>N</v>
          </cell>
          <cell r="H183" t="str">
            <v>N</v>
          </cell>
        </row>
        <row r="184">
          <cell r="A184" t="str">
            <v>1574-000</v>
          </cell>
          <cell r="B184" t="str">
            <v>存货-其他杂项</v>
          </cell>
          <cell r="C184" t="str">
            <v>Y</v>
          </cell>
          <cell r="D184" t="str">
            <v>N</v>
          </cell>
          <cell r="E184" t="str">
            <v>N</v>
          </cell>
          <cell r="F184" t="str">
            <v>N</v>
          </cell>
          <cell r="G184" t="str">
            <v>N</v>
          </cell>
          <cell r="H184" t="str">
            <v>N</v>
          </cell>
        </row>
        <row r="185">
          <cell r="A185" t="str">
            <v>1575-000</v>
          </cell>
          <cell r="B185" t="str">
            <v>存货-文具</v>
          </cell>
          <cell r="C185" t="str">
            <v>Y</v>
          </cell>
          <cell r="D185" t="str">
            <v>N</v>
          </cell>
          <cell r="E185" t="str">
            <v>N</v>
          </cell>
          <cell r="F185" t="str">
            <v>N</v>
          </cell>
          <cell r="G185" t="str">
            <v>N</v>
          </cell>
          <cell r="H185" t="str">
            <v>N</v>
          </cell>
        </row>
        <row r="186">
          <cell r="A186" t="str">
            <v>1701-000</v>
          </cell>
          <cell r="B186" t="str">
            <v>应收票据</v>
          </cell>
          <cell r="C186" t="str">
            <v>Y</v>
          </cell>
          <cell r="D186" t="str">
            <v>N</v>
          </cell>
          <cell r="E186" t="str">
            <v>N</v>
          </cell>
          <cell r="F186" t="str">
            <v>N</v>
          </cell>
          <cell r="G186" t="str">
            <v>N</v>
          </cell>
          <cell r="H186" t="str">
            <v>N</v>
          </cell>
        </row>
        <row r="187">
          <cell r="A187" t="str">
            <v>1803-000</v>
          </cell>
          <cell r="B187" t="str">
            <v>长期投资</v>
          </cell>
          <cell r="C187" t="str">
            <v>Y</v>
          </cell>
          <cell r="D187" t="str">
            <v>N</v>
          </cell>
          <cell r="E187" t="str">
            <v>N</v>
          </cell>
          <cell r="F187" t="str">
            <v>N</v>
          </cell>
          <cell r="G187" t="str">
            <v>N</v>
          </cell>
          <cell r="H187" t="str">
            <v>N</v>
          </cell>
        </row>
        <row r="188">
          <cell r="A188" t="str">
            <v>1804-000</v>
          </cell>
          <cell r="B188" t="str">
            <v>长期投资</v>
          </cell>
          <cell r="C188" t="str">
            <v>Y</v>
          </cell>
          <cell r="D188" t="str">
            <v>N</v>
          </cell>
          <cell r="E188" t="str">
            <v>N</v>
          </cell>
          <cell r="F188" t="str">
            <v>N</v>
          </cell>
          <cell r="G188" t="str">
            <v>N</v>
          </cell>
          <cell r="H188" t="str">
            <v>N</v>
          </cell>
        </row>
        <row r="189">
          <cell r="A189" t="str">
            <v>1804-001</v>
          </cell>
          <cell r="B189" t="str">
            <v>长期投资-麦光</v>
          </cell>
          <cell r="C189" t="str">
            <v>Y</v>
          </cell>
          <cell r="D189" t="str">
            <v>N</v>
          </cell>
          <cell r="E189" t="str">
            <v>N</v>
          </cell>
          <cell r="F189" t="str">
            <v>N</v>
          </cell>
          <cell r="G189" t="str">
            <v>N</v>
          </cell>
          <cell r="H189" t="str">
            <v>N</v>
          </cell>
        </row>
        <row r="190">
          <cell r="A190" t="str">
            <v>1804-002</v>
          </cell>
          <cell r="B190" t="str">
            <v>长期投资-麦威</v>
          </cell>
          <cell r="C190" t="str">
            <v>Y</v>
          </cell>
          <cell r="D190" t="str">
            <v>N</v>
          </cell>
          <cell r="E190" t="str">
            <v>N</v>
          </cell>
          <cell r="F190" t="str">
            <v>N</v>
          </cell>
          <cell r="G190" t="str">
            <v>N</v>
          </cell>
          <cell r="H190" t="str">
            <v>N</v>
          </cell>
        </row>
        <row r="191">
          <cell r="A191" t="str">
            <v>1804-003</v>
          </cell>
          <cell r="B191" t="str">
            <v>长期投资-麦福</v>
          </cell>
          <cell r="C191" t="str">
            <v>Y</v>
          </cell>
          <cell r="D191" t="str">
            <v>N</v>
          </cell>
          <cell r="E191" t="str">
            <v>N</v>
          </cell>
          <cell r="F191" t="str">
            <v>N</v>
          </cell>
          <cell r="G191" t="str">
            <v>N</v>
          </cell>
          <cell r="H191" t="str">
            <v>N</v>
          </cell>
        </row>
        <row r="192">
          <cell r="A192" t="str">
            <v>1804-004</v>
          </cell>
          <cell r="B192" t="str">
            <v>长期投资-东莞</v>
          </cell>
          <cell r="C192" t="str">
            <v>Y</v>
          </cell>
          <cell r="D192" t="str">
            <v>N</v>
          </cell>
          <cell r="E192" t="str">
            <v>N</v>
          </cell>
          <cell r="F192" t="str">
            <v>N</v>
          </cell>
          <cell r="G192" t="str">
            <v>N</v>
          </cell>
          <cell r="H192" t="str">
            <v>N</v>
          </cell>
        </row>
        <row r="193">
          <cell r="A193" t="str">
            <v>1804-005</v>
          </cell>
          <cell r="B193" t="str">
            <v>长期投资-沈阳</v>
          </cell>
          <cell r="C193" t="str">
            <v>Y</v>
          </cell>
          <cell r="D193" t="str">
            <v>N</v>
          </cell>
          <cell r="E193" t="str">
            <v>N</v>
          </cell>
          <cell r="F193" t="str">
            <v>N</v>
          </cell>
          <cell r="G193" t="str">
            <v>N</v>
          </cell>
          <cell r="H193" t="str">
            <v>N</v>
          </cell>
        </row>
        <row r="194">
          <cell r="A194" t="str">
            <v>1804-006</v>
          </cell>
          <cell r="B194" t="str">
            <v>长期投资-浙江</v>
          </cell>
          <cell r="C194" t="str">
            <v>Y</v>
          </cell>
          <cell r="D194" t="str">
            <v>N</v>
          </cell>
          <cell r="E194" t="str">
            <v>N</v>
          </cell>
          <cell r="F194" t="str">
            <v>N</v>
          </cell>
          <cell r="G194" t="str">
            <v>N</v>
          </cell>
          <cell r="H194" t="str">
            <v>N</v>
          </cell>
        </row>
        <row r="195">
          <cell r="A195" t="str">
            <v>1804-007</v>
          </cell>
          <cell r="B195" t="str">
            <v>长期投资-青岛</v>
          </cell>
          <cell r="C195" t="str">
            <v>Y</v>
          </cell>
          <cell r="D195" t="str">
            <v>N</v>
          </cell>
          <cell r="E195" t="str">
            <v>N</v>
          </cell>
          <cell r="F195" t="str">
            <v>N</v>
          </cell>
          <cell r="G195" t="str">
            <v>N</v>
          </cell>
          <cell r="H195" t="str">
            <v>N</v>
          </cell>
        </row>
        <row r="196">
          <cell r="A196" t="str">
            <v>1804-008</v>
          </cell>
          <cell r="B196" t="str">
            <v>长期投资-江门</v>
          </cell>
          <cell r="C196" t="str">
            <v>Y</v>
          </cell>
          <cell r="D196" t="str">
            <v>N</v>
          </cell>
          <cell r="E196" t="str">
            <v>N</v>
          </cell>
          <cell r="F196" t="str">
            <v>N</v>
          </cell>
          <cell r="G196" t="str">
            <v>N</v>
          </cell>
          <cell r="H196" t="str">
            <v>N</v>
          </cell>
        </row>
        <row r="197">
          <cell r="A197" t="str">
            <v>1804-009</v>
          </cell>
          <cell r="B197" t="str">
            <v>长期投资-湖南</v>
          </cell>
          <cell r="C197" t="str">
            <v>Y</v>
          </cell>
          <cell r="D197" t="str">
            <v>N</v>
          </cell>
          <cell r="E197" t="str">
            <v>N</v>
          </cell>
          <cell r="F197" t="str">
            <v>N</v>
          </cell>
          <cell r="G197" t="str">
            <v>N</v>
          </cell>
          <cell r="H197" t="str">
            <v>N</v>
          </cell>
        </row>
        <row r="198">
          <cell r="A198" t="str">
            <v>1804-010</v>
          </cell>
          <cell r="B198" t="str">
            <v>长期投资-惠州</v>
          </cell>
          <cell r="C198" t="str">
            <v>Y</v>
          </cell>
          <cell r="D198" t="str">
            <v>N</v>
          </cell>
          <cell r="E198" t="str">
            <v>N</v>
          </cell>
          <cell r="F198" t="str">
            <v>N</v>
          </cell>
          <cell r="G198" t="str">
            <v>N</v>
          </cell>
          <cell r="H198" t="str">
            <v>N</v>
          </cell>
        </row>
        <row r="199">
          <cell r="A199" t="str">
            <v>1912-000</v>
          </cell>
          <cell r="B199" t="str">
            <v>预付租金-长期</v>
          </cell>
          <cell r="C199" t="str">
            <v>Y</v>
          </cell>
          <cell r="D199" t="str">
            <v>N</v>
          </cell>
          <cell r="E199" t="str">
            <v>N</v>
          </cell>
          <cell r="F199" t="str">
            <v>N</v>
          </cell>
          <cell r="G199" t="str">
            <v>N</v>
          </cell>
          <cell r="H199" t="str">
            <v>N</v>
          </cell>
        </row>
        <row r="200">
          <cell r="A200" t="str">
            <v>1920-000</v>
          </cell>
          <cell r="B200" t="str">
            <v>押金-租约</v>
          </cell>
          <cell r="C200" t="str">
            <v>Y</v>
          </cell>
          <cell r="D200" t="str">
            <v>N</v>
          </cell>
          <cell r="E200" t="str">
            <v>N</v>
          </cell>
          <cell r="F200" t="str">
            <v>N</v>
          </cell>
          <cell r="G200" t="str">
            <v>N</v>
          </cell>
          <cell r="H200" t="str">
            <v>N</v>
          </cell>
        </row>
        <row r="201">
          <cell r="A201" t="str">
            <v>1925-001</v>
          </cell>
          <cell r="B201" t="str">
            <v>押金-电话</v>
          </cell>
          <cell r="C201" t="str">
            <v>Y</v>
          </cell>
          <cell r="D201" t="str">
            <v>N</v>
          </cell>
          <cell r="E201" t="str">
            <v>N</v>
          </cell>
          <cell r="F201" t="str">
            <v>N</v>
          </cell>
          <cell r="G201" t="str">
            <v>N</v>
          </cell>
          <cell r="H201" t="str">
            <v>N</v>
          </cell>
        </row>
        <row r="202">
          <cell r="A202" t="str">
            <v>1925-002</v>
          </cell>
          <cell r="B202" t="str">
            <v>押金-其它</v>
          </cell>
          <cell r="C202" t="str">
            <v>Y</v>
          </cell>
          <cell r="D202" t="str">
            <v>N</v>
          </cell>
          <cell r="E202" t="str">
            <v>N</v>
          </cell>
          <cell r="F202" t="str">
            <v>N</v>
          </cell>
          <cell r="G202" t="str">
            <v>N</v>
          </cell>
          <cell r="H202" t="str">
            <v>N</v>
          </cell>
        </row>
        <row r="203">
          <cell r="A203" t="str">
            <v>1925-003</v>
          </cell>
          <cell r="B203" t="str">
            <v>押金-新天地及麦咖啡</v>
          </cell>
          <cell r="C203" t="str">
            <v>Y</v>
          </cell>
          <cell r="D203" t="str">
            <v>N</v>
          </cell>
          <cell r="E203" t="str">
            <v>N</v>
          </cell>
          <cell r="F203" t="str">
            <v>N</v>
          </cell>
          <cell r="G203" t="str">
            <v>N</v>
          </cell>
          <cell r="H203" t="str">
            <v>N</v>
          </cell>
        </row>
        <row r="204">
          <cell r="A204" t="str">
            <v>1970-000</v>
          </cell>
          <cell r="B204" t="str">
            <v>其他长期资产</v>
          </cell>
          <cell r="C204" t="str">
            <v>Y</v>
          </cell>
          <cell r="D204" t="str">
            <v>N</v>
          </cell>
          <cell r="E204" t="str">
            <v>N</v>
          </cell>
          <cell r="F204" t="str">
            <v>N</v>
          </cell>
          <cell r="G204" t="str">
            <v>N</v>
          </cell>
          <cell r="H204" t="str">
            <v>N</v>
          </cell>
        </row>
        <row r="205">
          <cell r="A205" t="str">
            <v>1972-000</v>
          </cell>
          <cell r="B205" t="str">
            <v>长期投资</v>
          </cell>
          <cell r="C205" t="str">
            <v>Y</v>
          </cell>
          <cell r="D205" t="str">
            <v>N</v>
          </cell>
          <cell r="E205" t="str">
            <v>N</v>
          </cell>
          <cell r="F205" t="str">
            <v>N</v>
          </cell>
          <cell r="G205" t="str">
            <v>N</v>
          </cell>
          <cell r="H205" t="str">
            <v>N</v>
          </cell>
        </row>
        <row r="206">
          <cell r="A206" t="str">
            <v>1972-001</v>
          </cell>
          <cell r="B206" t="str">
            <v>长期投资-麦光</v>
          </cell>
          <cell r="C206" t="str">
            <v>Y</v>
          </cell>
          <cell r="D206" t="str">
            <v>N</v>
          </cell>
          <cell r="E206" t="str">
            <v>N</v>
          </cell>
          <cell r="F206" t="str">
            <v>N</v>
          </cell>
          <cell r="G206" t="str">
            <v>N</v>
          </cell>
          <cell r="H206" t="str">
            <v>N</v>
          </cell>
        </row>
        <row r="207">
          <cell r="A207" t="str">
            <v>1972-002</v>
          </cell>
          <cell r="B207" t="str">
            <v>长期投资-麦威</v>
          </cell>
          <cell r="C207" t="str">
            <v>Y</v>
          </cell>
          <cell r="D207" t="str">
            <v>N</v>
          </cell>
          <cell r="E207" t="str">
            <v>N</v>
          </cell>
          <cell r="F207" t="str">
            <v>N</v>
          </cell>
          <cell r="G207" t="str">
            <v>N</v>
          </cell>
          <cell r="H207" t="str">
            <v>N</v>
          </cell>
        </row>
        <row r="208">
          <cell r="A208" t="str">
            <v>1972-003</v>
          </cell>
          <cell r="B208" t="str">
            <v>长期投资-麦福</v>
          </cell>
          <cell r="C208" t="str">
            <v>Y</v>
          </cell>
          <cell r="D208" t="str">
            <v>N</v>
          </cell>
          <cell r="E208" t="str">
            <v>N</v>
          </cell>
          <cell r="F208" t="str">
            <v>N</v>
          </cell>
          <cell r="G208" t="str">
            <v>N</v>
          </cell>
          <cell r="H208" t="str">
            <v>N</v>
          </cell>
        </row>
        <row r="209">
          <cell r="A209" t="str">
            <v>1972-004</v>
          </cell>
          <cell r="B209" t="str">
            <v>长期投资-东莞</v>
          </cell>
          <cell r="C209" t="str">
            <v>Y</v>
          </cell>
          <cell r="D209" t="str">
            <v>N</v>
          </cell>
          <cell r="E209" t="str">
            <v>N</v>
          </cell>
          <cell r="F209" t="str">
            <v>N</v>
          </cell>
          <cell r="G209" t="str">
            <v>N</v>
          </cell>
          <cell r="H209" t="str">
            <v>N</v>
          </cell>
        </row>
        <row r="210">
          <cell r="A210" t="str">
            <v>1972-005</v>
          </cell>
          <cell r="B210" t="str">
            <v>长期投资-沈阳</v>
          </cell>
          <cell r="C210" t="str">
            <v>Y</v>
          </cell>
          <cell r="D210" t="str">
            <v>N</v>
          </cell>
          <cell r="E210" t="str">
            <v>N</v>
          </cell>
          <cell r="F210" t="str">
            <v>N</v>
          </cell>
          <cell r="G210" t="str">
            <v>N</v>
          </cell>
          <cell r="H210" t="str">
            <v>N</v>
          </cell>
        </row>
        <row r="211">
          <cell r="A211" t="str">
            <v>1972-006</v>
          </cell>
          <cell r="B211" t="str">
            <v>长期投资-浙江</v>
          </cell>
          <cell r="C211" t="str">
            <v>Y</v>
          </cell>
          <cell r="D211" t="str">
            <v>N</v>
          </cell>
          <cell r="E211" t="str">
            <v>N</v>
          </cell>
          <cell r="F211" t="str">
            <v>N</v>
          </cell>
          <cell r="G211" t="str">
            <v>N</v>
          </cell>
          <cell r="H211" t="str">
            <v>N</v>
          </cell>
        </row>
        <row r="212">
          <cell r="A212" t="str">
            <v>1972-007</v>
          </cell>
          <cell r="B212" t="str">
            <v>长期投资-青岛</v>
          </cell>
          <cell r="C212" t="str">
            <v>Y</v>
          </cell>
          <cell r="D212" t="str">
            <v>N</v>
          </cell>
          <cell r="E212" t="str">
            <v>N</v>
          </cell>
          <cell r="F212" t="str">
            <v>N</v>
          </cell>
          <cell r="G212" t="str">
            <v>N</v>
          </cell>
          <cell r="H212" t="str">
            <v>N</v>
          </cell>
        </row>
        <row r="213">
          <cell r="A213" t="str">
            <v>1972-008</v>
          </cell>
          <cell r="B213" t="str">
            <v>长期投资-江门</v>
          </cell>
          <cell r="C213" t="str">
            <v>Y</v>
          </cell>
          <cell r="D213" t="str">
            <v>N</v>
          </cell>
          <cell r="E213" t="str">
            <v>N</v>
          </cell>
          <cell r="F213" t="str">
            <v>N</v>
          </cell>
          <cell r="G213" t="str">
            <v>N</v>
          </cell>
          <cell r="H213" t="str">
            <v>N</v>
          </cell>
        </row>
        <row r="214">
          <cell r="A214" t="str">
            <v>1972-009</v>
          </cell>
          <cell r="B214" t="str">
            <v>长期投资-湖南</v>
          </cell>
          <cell r="C214" t="str">
            <v>Y</v>
          </cell>
          <cell r="D214" t="str">
            <v>N</v>
          </cell>
          <cell r="E214" t="str">
            <v>N</v>
          </cell>
          <cell r="F214" t="str">
            <v>N</v>
          </cell>
          <cell r="G214" t="str">
            <v>N</v>
          </cell>
          <cell r="H214" t="str">
            <v>N</v>
          </cell>
        </row>
        <row r="215">
          <cell r="A215" t="str">
            <v>1972-010</v>
          </cell>
          <cell r="B215" t="str">
            <v>长期投资-惠州</v>
          </cell>
          <cell r="C215" t="str">
            <v>Y</v>
          </cell>
          <cell r="D215" t="str">
            <v>N</v>
          </cell>
          <cell r="E215" t="str">
            <v>N</v>
          </cell>
          <cell r="F215" t="str">
            <v>N</v>
          </cell>
          <cell r="G215" t="str">
            <v>N</v>
          </cell>
          <cell r="H215" t="str">
            <v>N</v>
          </cell>
        </row>
        <row r="216">
          <cell r="A216" t="str">
            <v>2210-000</v>
          </cell>
          <cell r="B216" t="str">
            <v>餐厅-房屋/改良</v>
          </cell>
          <cell r="C216" t="str">
            <v>Y</v>
          </cell>
          <cell r="D216" t="str">
            <v>N</v>
          </cell>
          <cell r="E216" t="str">
            <v>N</v>
          </cell>
          <cell r="F216" t="str">
            <v>Y</v>
          </cell>
          <cell r="G216" t="str">
            <v>Y</v>
          </cell>
          <cell r="H216" t="str">
            <v>Y</v>
          </cell>
        </row>
        <row r="217">
          <cell r="A217" t="str">
            <v>2210-003</v>
          </cell>
          <cell r="B217" t="str">
            <v>审计调整</v>
          </cell>
          <cell r="C217" t="str">
            <v>Y</v>
          </cell>
          <cell r="D217" t="str">
            <v>N</v>
          </cell>
          <cell r="E217" t="str">
            <v>N</v>
          </cell>
          <cell r="F217" t="str">
            <v>N</v>
          </cell>
          <cell r="G217" t="str">
            <v>N</v>
          </cell>
          <cell r="H217" t="str">
            <v>N</v>
          </cell>
        </row>
        <row r="218">
          <cell r="A218" t="str">
            <v>2210-067</v>
          </cell>
          <cell r="B218" t="str">
            <v>CIC COST</v>
          </cell>
          <cell r="C218" t="str">
            <v>Y</v>
          </cell>
          <cell r="D218" t="str">
            <v>N</v>
          </cell>
          <cell r="E218" t="str">
            <v>N</v>
          </cell>
          <cell r="F218" t="str">
            <v>Y</v>
          </cell>
          <cell r="G218" t="str">
            <v>Y</v>
          </cell>
          <cell r="H218" t="str">
            <v>Y</v>
          </cell>
        </row>
        <row r="219">
          <cell r="A219" t="str">
            <v>2220-000</v>
          </cell>
          <cell r="B219" t="str">
            <v>在建工程</v>
          </cell>
          <cell r="C219" t="str">
            <v>Y</v>
          </cell>
          <cell r="D219" t="str">
            <v>N</v>
          </cell>
          <cell r="E219" t="str">
            <v>N</v>
          </cell>
          <cell r="F219" t="str">
            <v>Y</v>
          </cell>
          <cell r="G219" t="str">
            <v>Y</v>
          </cell>
          <cell r="H219" t="str">
            <v>N</v>
          </cell>
        </row>
        <row r="220">
          <cell r="A220" t="str">
            <v>2220-001</v>
          </cell>
          <cell r="B220" t="str">
            <v>零件挂帐-仓库</v>
          </cell>
          <cell r="C220" t="str">
            <v>Y</v>
          </cell>
          <cell r="D220" t="str">
            <v>N</v>
          </cell>
          <cell r="E220" t="str">
            <v>N</v>
          </cell>
          <cell r="F220" t="str">
            <v>Y</v>
          </cell>
          <cell r="G220" t="str">
            <v>Y</v>
          </cell>
          <cell r="H220" t="str">
            <v>N</v>
          </cell>
        </row>
        <row r="221">
          <cell r="A221" t="str">
            <v>2220-009</v>
          </cell>
          <cell r="B221" t="str">
            <v>在建工程-新设备</v>
          </cell>
          <cell r="C221" t="str">
            <v>Y</v>
          </cell>
          <cell r="D221" t="str">
            <v>N</v>
          </cell>
          <cell r="E221" t="str">
            <v>N</v>
          </cell>
          <cell r="F221" t="str">
            <v>Y</v>
          </cell>
          <cell r="G221" t="str">
            <v>Y</v>
          </cell>
          <cell r="H221" t="str">
            <v>N</v>
          </cell>
        </row>
        <row r="222">
          <cell r="A222" t="str">
            <v>2250-000</v>
          </cell>
          <cell r="B222" t="str">
            <v>累计折旧-餐厅房屋/改良</v>
          </cell>
          <cell r="C222" t="str">
            <v>Y</v>
          </cell>
          <cell r="D222" t="str">
            <v>N</v>
          </cell>
          <cell r="E222" t="str">
            <v>N</v>
          </cell>
          <cell r="F222" t="str">
            <v>N</v>
          </cell>
          <cell r="G222" t="str">
            <v>N</v>
          </cell>
          <cell r="H222" t="str">
            <v>Y</v>
          </cell>
        </row>
        <row r="223">
          <cell r="A223" t="str">
            <v>2250-067</v>
          </cell>
          <cell r="B223" t="str">
            <v>累计折旧-CIC COST</v>
          </cell>
          <cell r="C223" t="str">
            <v>Y</v>
          </cell>
          <cell r="D223" t="str">
            <v>N</v>
          </cell>
          <cell r="E223" t="str">
            <v>N</v>
          </cell>
          <cell r="F223" t="str">
            <v>N</v>
          </cell>
          <cell r="G223" t="str">
            <v>N</v>
          </cell>
          <cell r="H223" t="str">
            <v>Y</v>
          </cell>
        </row>
        <row r="224">
          <cell r="A224" t="str">
            <v>2254-000</v>
          </cell>
          <cell r="B224" t="str">
            <v>累计折旧-辨公房屋/改良</v>
          </cell>
          <cell r="C224" t="str">
            <v>Y</v>
          </cell>
          <cell r="D224" t="str">
            <v>N</v>
          </cell>
          <cell r="E224" t="str">
            <v>N</v>
          </cell>
          <cell r="F224" t="str">
            <v>N</v>
          </cell>
          <cell r="G224" t="str">
            <v>N</v>
          </cell>
          <cell r="H224" t="str">
            <v>Y</v>
          </cell>
        </row>
        <row r="225">
          <cell r="A225" t="str">
            <v>2270-000</v>
          </cell>
          <cell r="B225" t="str">
            <v>餐厅-土地/使用权</v>
          </cell>
          <cell r="C225" t="str">
            <v>Y</v>
          </cell>
          <cell r="D225" t="str">
            <v>N</v>
          </cell>
          <cell r="E225" t="str">
            <v>N</v>
          </cell>
          <cell r="F225" t="str">
            <v>Y</v>
          </cell>
          <cell r="G225" t="str">
            <v>Y</v>
          </cell>
          <cell r="H225" t="str">
            <v>Y</v>
          </cell>
        </row>
        <row r="226">
          <cell r="A226" t="str">
            <v>2280-000</v>
          </cell>
          <cell r="B226" t="str">
            <v>累计折旧-土地/使用权</v>
          </cell>
          <cell r="C226" t="str">
            <v>Y</v>
          </cell>
          <cell r="D226" t="str">
            <v>N</v>
          </cell>
          <cell r="E226" t="str">
            <v>N</v>
          </cell>
          <cell r="F226" t="str">
            <v>N</v>
          </cell>
          <cell r="G226" t="str">
            <v>N</v>
          </cell>
          <cell r="H226" t="str">
            <v>Y</v>
          </cell>
        </row>
        <row r="227">
          <cell r="A227" t="str">
            <v>2294-000</v>
          </cell>
          <cell r="B227" t="str">
            <v>辨公室房屋/改良</v>
          </cell>
          <cell r="C227" t="str">
            <v>Y</v>
          </cell>
          <cell r="D227" t="str">
            <v>N</v>
          </cell>
          <cell r="E227" t="str">
            <v>N</v>
          </cell>
          <cell r="F227" t="str">
            <v>Y</v>
          </cell>
          <cell r="G227" t="str">
            <v>Y</v>
          </cell>
          <cell r="H227" t="str">
            <v>Y</v>
          </cell>
        </row>
        <row r="228">
          <cell r="A228" t="str">
            <v>2310-000</v>
          </cell>
          <cell r="B228" t="str">
            <v>餐厅-座位</v>
          </cell>
          <cell r="C228" t="str">
            <v>Y</v>
          </cell>
          <cell r="D228" t="str">
            <v>N</v>
          </cell>
          <cell r="E228" t="str">
            <v>N</v>
          </cell>
          <cell r="F228" t="str">
            <v>Y</v>
          </cell>
          <cell r="G228" t="str">
            <v>Y</v>
          </cell>
          <cell r="H228" t="str">
            <v>Y</v>
          </cell>
        </row>
        <row r="229">
          <cell r="A229" t="str">
            <v>2325-000</v>
          </cell>
          <cell r="B229" t="str">
            <v>累计折旧-餐厅座位</v>
          </cell>
          <cell r="C229" t="str">
            <v>Y</v>
          </cell>
          <cell r="D229" t="str">
            <v>N</v>
          </cell>
          <cell r="E229" t="str">
            <v>N</v>
          </cell>
          <cell r="F229" t="str">
            <v>N</v>
          </cell>
          <cell r="G229" t="str">
            <v>N</v>
          </cell>
          <cell r="H229" t="str">
            <v>Y</v>
          </cell>
        </row>
        <row r="230">
          <cell r="A230" t="str">
            <v>2330-000</v>
          </cell>
          <cell r="B230" t="str">
            <v>餐厅-厨房设备</v>
          </cell>
          <cell r="C230" t="str">
            <v>Y</v>
          </cell>
          <cell r="D230" t="str">
            <v>N</v>
          </cell>
          <cell r="E230" t="str">
            <v>N</v>
          </cell>
          <cell r="F230" t="str">
            <v>Y</v>
          </cell>
          <cell r="G230" t="str">
            <v>Y</v>
          </cell>
          <cell r="H230" t="str">
            <v>Y</v>
          </cell>
        </row>
        <row r="231">
          <cell r="A231" t="str">
            <v>2330-003</v>
          </cell>
          <cell r="B231" t="str">
            <v>审计调整</v>
          </cell>
          <cell r="C231" t="str">
            <v>Y</v>
          </cell>
          <cell r="D231" t="str">
            <v>N</v>
          </cell>
          <cell r="E231" t="str">
            <v>N</v>
          </cell>
          <cell r="F231" t="str">
            <v>N</v>
          </cell>
          <cell r="G231" t="str">
            <v>N</v>
          </cell>
          <cell r="H231" t="str">
            <v>N</v>
          </cell>
        </row>
        <row r="232">
          <cell r="A232" t="str">
            <v>2339-000</v>
          </cell>
          <cell r="B232" t="str">
            <v>餐厅-装璜</v>
          </cell>
          <cell r="C232" t="str">
            <v>Y</v>
          </cell>
          <cell r="D232" t="str">
            <v>N</v>
          </cell>
          <cell r="E232" t="str">
            <v>N</v>
          </cell>
          <cell r="F232" t="str">
            <v>Y</v>
          </cell>
          <cell r="G232" t="str">
            <v>Y</v>
          </cell>
          <cell r="H232" t="str">
            <v>Y</v>
          </cell>
        </row>
        <row r="233">
          <cell r="A233" t="str">
            <v>2350-000</v>
          </cell>
          <cell r="B233" t="str">
            <v>累计折旧-餐厅厨房设备</v>
          </cell>
          <cell r="C233" t="str">
            <v>Y</v>
          </cell>
          <cell r="D233" t="str">
            <v>N</v>
          </cell>
          <cell r="E233" t="str">
            <v>N</v>
          </cell>
          <cell r="F233" t="str">
            <v>N</v>
          </cell>
          <cell r="G233" t="str">
            <v>N</v>
          </cell>
          <cell r="H233" t="str">
            <v>Y</v>
          </cell>
        </row>
        <row r="234">
          <cell r="A234" t="str">
            <v>2360-000</v>
          </cell>
          <cell r="B234" t="str">
            <v>餐厅-招牌</v>
          </cell>
          <cell r="C234" t="str">
            <v>Y</v>
          </cell>
          <cell r="D234" t="str">
            <v>N</v>
          </cell>
          <cell r="E234" t="str">
            <v>N</v>
          </cell>
          <cell r="F234" t="str">
            <v>Y</v>
          </cell>
          <cell r="G234" t="str">
            <v>Y</v>
          </cell>
          <cell r="H234" t="str">
            <v>Y</v>
          </cell>
        </row>
        <row r="235">
          <cell r="A235" t="str">
            <v>2380-000</v>
          </cell>
          <cell r="B235" t="str">
            <v>累计折旧-餐厅招牌</v>
          </cell>
          <cell r="C235" t="str">
            <v>Y</v>
          </cell>
          <cell r="D235" t="str">
            <v>N</v>
          </cell>
          <cell r="E235" t="str">
            <v>N</v>
          </cell>
          <cell r="F235" t="str">
            <v>N</v>
          </cell>
          <cell r="G235" t="str">
            <v>N</v>
          </cell>
          <cell r="H235" t="str">
            <v>Y</v>
          </cell>
        </row>
        <row r="236">
          <cell r="A236" t="str">
            <v>2390-000</v>
          </cell>
          <cell r="B236" t="str">
            <v>累计折旧-餐厅装璜</v>
          </cell>
          <cell r="C236" t="str">
            <v>Y</v>
          </cell>
          <cell r="D236" t="str">
            <v>N</v>
          </cell>
          <cell r="E236" t="str">
            <v>N</v>
          </cell>
          <cell r="F236" t="str">
            <v>N</v>
          </cell>
          <cell r="G236" t="str">
            <v>N</v>
          </cell>
          <cell r="H236" t="str">
            <v>Y</v>
          </cell>
        </row>
        <row r="237">
          <cell r="A237" t="str">
            <v>2411-000</v>
          </cell>
          <cell r="B237" t="str">
            <v>办公室-电脑</v>
          </cell>
          <cell r="C237" t="str">
            <v>Y</v>
          </cell>
          <cell r="D237" t="str">
            <v>N</v>
          </cell>
          <cell r="E237" t="str">
            <v>N</v>
          </cell>
          <cell r="F237" t="str">
            <v>Y</v>
          </cell>
          <cell r="G237" t="str">
            <v>Y</v>
          </cell>
          <cell r="H237" t="str">
            <v>Y</v>
          </cell>
        </row>
        <row r="238">
          <cell r="A238" t="str">
            <v>2412-000</v>
          </cell>
          <cell r="B238" t="str">
            <v>办公室-设备</v>
          </cell>
          <cell r="C238" t="str">
            <v>Y</v>
          </cell>
          <cell r="D238" t="str">
            <v>N</v>
          </cell>
          <cell r="E238" t="str">
            <v>N</v>
          </cell>
          <cell r="F238" t="str">
            <v>Y</v>
          </cell>
          <cell r="G238" t="str">
            <v>Y</v>
          </cell>
          <cell r="H238" t="str">
            <v>Y</v>
          </cell>
        </row>
        <row r="239">
          <cell r="A239" t="str">
            <v>2414-000</v>
          </cell>
          <cell r="B239" t="str">
            <v>累计折旧-办公室设备</v>
          </cell>
          <cell r="C239" t="str">
            <v>Y</v>
          </cell>
          <cell r="D239" t="str">
            <v>N</v>
          </cell>
          <cell r="E239" t="str">
            <v>N</v>
          </cell>
          <cell r="F239" t="str">
            <v>N</v>
          </cell>
          <cell r="G239" t="str">
            <v>N</v>
          </cell>
          <cell r="H239" t="str">
            <v>Y</v>
          </cell>
        </row>
        <row r="240">
          <cell r="A240" t="str">
            <v>2431-000</v>
          </cell>
          <cell r="B240" t="str">
            <v>累计折旧-办公室电脑</v>
          </cell>
          <cell r="C240" t="str">
            <v>Y</v>
          </cell>
          <cell r="D240" t="str">
            <v>N</v>
          </cell>
          <cell r="E240" t="str">
            <v>N</v>
          </cell>
          <cell r="F240" t="str">
            <v>N</v>
          </cell>
          <cell r="G240" t="str">
            <v>N</v>
          </cell>
          <cell r="H240" t="str">
            <v>Y</v>
          </cell>
        </row>
        <row r="241">
          <cell r="A241" t="str">
            <v>2510-000</v>
          </cell>
          <cell r="B241" t="str">
            <v>汽车</v>
          </cell>
          <cell r="C241" t="str">
            <v>Y</v>
          </cell>
          <cell r="D241" t="str">
            <v>N</v>
          </cell>
          <cell r="E241" t="str">
            <v>N</v>
          </cell>
          <cell r="F241" t="str">
            <v>Y</v>
          </cell>
          <cell r="G241" t="str">
            <v>Y</v>
          </cell>
          <cell r="H241" t="str">
            <v>Y</v>
          </cell>
        </row>
        <row r="242">
          <cell r="A242" t="str">
            <v>2530-000</v>
          </cell>
          <cell r="B242" t="str">
            <v>累计折旧-汽车</v>
          </cell>
          <cell r="C242" t="str">
            <v>Y</v>
          </cell>
          <cell r="D242" t="str">
            <v>N</v>
          </cell>
          <cell r="E242" t="str">
            <v>N</v>
          </cell>
          <cell r="F242" t="str">
            <v>N</v>
          </cell>
          <cell r="G242" t="str">
            <v>N</v>
          </cell>
          <cell r="H242" t="str">
            <v>Y</v>
          </cell>
        </row>
        <row r="243">
          <cell r="A243" t="str">
            <v>2713-000</v>
          </cell>
          <cell r="B243" t="str">
            <v>专利权费</v>
          </cell>
          <cell r="C243" t="str">
            <v>Y</v>
          </cell>
          <cell r="D243" t="str">
            <v>N</v>
          </cell>
          <cell r="E243" t="str">
            <v>N</v>
          </cell>
          <cell r="F243" t="str">
            <v>N</v>
          </cell>
          <cell r="G243" t="str">
            <v>N</v>
          </cell>
          <cell r="H243" t="str">
            <v>N</v>
          </cell>
        </row>
        <row r="244">
          <cell r="A244" t="str">
            <v>2713-001</v>
          </cell>
          <cell r="B244" t="str">
            <v>法律费</v>
          </cell>
          <cell r="C244" t="str">
            <v>Y</v>
          </cell>
          <cell r="D244" t="str">
            <v>N</v>
          </cell>
          <cell r="E244" t="str">
            <v>N</v>
          </cell>
          <cell r="F244" t="str">
            <v>N</v>
          </cell>
          <cell r="G244" t="str">
            <v>N</v>
          </cell>
          <cell r="H244" t="str">
            <v>N</v>
          </cell>
        </row>
        <row r="245">
          <cell r="A245" t="str">
            <v>2790-000</v>
          </cell>
          <cell r="B245" t="str">
            <v>开办费</v>
          </cell>
          <cell r="C245" t="str">
            <v>Y</v>
          </cell>
          <cell r="D245" t="str">
            <v>N</v>
          </cell>
          <cell r="E245" t="str">
            <v>N</v>
          </cell>
          <cell r="F245" t="str">
            <v>N</v>
          </cell>
          <cell r="G245" t="str">
            <v>N</v>
          </cell>
          <cell r="H245" t="str">
            <v>N</v>
          </cell>
        </row>
        <row r="246">
          <cell r="A246" t="str">
            <v>2790-999</v>
          </cell>
          <cell r="B246" t="str">
            <v>开办费</v>
          </cell>
          <cell r="C246" t="str">
            <v>Y</v>
          </cell>
          <cell r="D246" t="str">
            <v>N</v>
          </cell>
          <cell r="E246" t="str">
            <v>N</v>
          </cell>
          <cell r="F246" t="str">
            <v>N</v>
          </cell>
          <cell r="G246" t="str">
            <v>N</v>
          </cell>
          <cell r="H246" t="str">
            <v>N</v>
          </cell>
        </row>
        <row r="247">
          <cell r="A247" t="str">
            <v>2800-000</v>
          </cell>
          <cell r="B247" t="str">
            <v>美国MCD-特许权费</v>
          </cell>
          <cell r="C247" t="str">
            <v>Y</v>
          </cell>
          <cell r="D247" t="str">
            <v>N</v>
          </cell>
          <cell r="E247" t="str">
            <v>N</v>
          </cell>
          <cell r="F247" t="str">
            <v>N</v>
          </cell>
          <cell r="G247" t="str">
            <v>N</v>
          </cell>
          <cell r="H247" t="str">
            <v>N</v>
          </cell>
        </row>
        <row r="248">
          <cell r="A248" t="str">
            <v>2807-001</v>
          </cell>
          <cell r="B248" t="str">
            <v>往来帐-麦当劳中国</v>
          </cell>
          <cell r="C248" t="str">
            <v>Y</v>
          </cell>
          <cell r="D248" t="str">
            <v>N</v>
          </cell>
          <cell r="E248" t="str">
            <v>N</v>
          </cell>
          <cell r="F248" t="str">
            <v>N</v>
          </cell>
          <cell r="G248" t="str">
            <v>N</v>
          </cell>
          <cell r="H248" t="str">
            <v>N</v>
          </cell>
        </row>
        <row r="249">
          <cell r="A249" t="str">
            <v>2807-002</v>
          </cell>
          <cell r="B249" t="str">
            <v>往来帐-上海麦威</v>
          </cell>
          <cell r="C249" t="str">
            <v>Y</v>
          </cell>
          <cell r="D249" t="str">
            <v>N</v>
          </cell>
          <cell r="E249" t="str">
            <v>N</v>
          </cell>
          <cell r="F249" t="str">
            <v>N</v>
          </cell>
          <cell r="G249" t="str">
            <v>N</v>
          </cell>
          <cell r="H249" t="str">
            <v>N</v>
          </cell>
        </row>
        <row r="250">
          <cell r="A250" t="str">
            <v>2807-003</v>
          </cell>
          <cell r="B250" t="str">
            <v>往来帐-上海麦福</v>
          </cell>
          <cell r="C250" t="str">
            <v>Y</v>
          </cell>
          <cell r="D250" t="str">
            <v>N</v>
          </cell>
          <cell r="E250" t="str">
            <v>N</v>
          </cell>
          <cell r="F250" t="str">
            <v>N</v>
          </cell>
          <cell r="G250" t="str">
            <v>N</v>
          </cell>
          <cell r="H250" t="str">
            <v>N</v>
          </cell>
        </row>
        <row r="251">
          <cell r="A251" t="str">
            <v>2807-004</v>
          </cell>
          <cell r="B251" t="str">
            <v>往来帐-上海麦当劳</v>
          </cell>
          <cell r="C251" t="str">
            <v>Y</v>
          </cell>
          <cell r="D251" t="str">
            <v>N</v>
          </cell>
          <cell r="E251" t="str">
            <v>N</v>
          </cell>
          <cell r="F251" t="str">
            <v>N</v>
          </cell>
          <cell r="G251" t="str">
            <v>N</v>
          </cell>
          <cell r="H251" t="str">
            <v>N</v>
          </cell>
        </row>
        <row r="252">
          <cell r="A252" t="str">
            <v>2807-005</v>
          </cell>
          <cell r="B252" t="str">
            <v>往来帐-上海麦光</v>
          </cell>
          <cell r="C252" t="str">
            <v>Y</v>
          </cell>
          <cell r="D252" t="str">
            <v>N</v>
          </cell>
          <cell r="E252" t="str">
            <v>N</v>
          </cell>
          <cell r="F252" t="str">
            <v>N</v>
          </cell>
          <cell r="G252" t="str">
            <v>N</v>
          </cell>
          <cell r="H252" t="str">
            <v>N</v>
          </cell>
        </row>
        <row r="253">
          <cell r="A253" t="str">
            <v>2807-006</v>
          </cell>
          <cell r="B253" t="str">
            <v>往来帐-华联麦当劳</v>
          </cell>
          <cell r="C253" t="str">
            <v>Y</v>
          </cell>
          <cell r="D253" t="str">
            <v>N</v>
          </cell>
          <cell r="E253" t="str">
            <v>N</v>
          </cell>
          <cell r="F253" t="str">
            <v>N</v>
          </cell>
          <cell r="G253" t="str">
            <v>N</v>
          </cell>
          <cell r="H253" t="str">
            <v>N</v>
          </cell>
        </row>
        <row r="254">
          <cell r="A254" t="str">
            <v>2807-030</v>
          </cell>
          <cell r="B254" t="str">
            <v>往来帐-厦门麦当劳</v>
          </cell>
          <cell r="C254" t="str">
            <v>Y</v>
          </cell>
          <cell r="D254" t="str">
            <v>N</v>
          </cell>
          <cell r="E254" t="str">
            <v>N</v>
          </cell>
          <cell r="F254" t="str">
            <v>N</v>
          </cell>
          <cell r="G254" t="str">
            <v>N</v>
          </cell>
          <cell r="H254" t="str">
            <v>N</v>
          </cell>
        </row>
        <row r="255">
          <cell r="A255" t="str">
            <v>2807-040</v>
          </cell>
          <cell r="B255" t="str">
            <v>往来帐-南京麦当劳</v>
          </cell>
          <cell r="C255" t="str">
            <v>Y</v>
          </cell>
          <cell r="D255" t="str">
            <v>N</v>
          </cell>
          <cell r="E255" t="str">
            <v>N</v>
          </cell>
          <cell r="F255" t="str">
            <v>N</v>
          </cell>
          <cell r="G255" t="str">
            <v>N</v>
          </cell>
          <cell r="H255" t="str">
            <v>N</v>
          </cell>
        </row>
        <row r="256">
          <cell r="A256" t="str">
            <v>2807-050</v>
          </cell>
          <cell r="B256" t="str">
            <v>往来帐-天津麦当劳</v>
          </cell>
          <cell r="C256" t="str">
            <v>Y</v>
          </cell>
          <cell r="D256" t="str">
            <v>N</v>
          </cell>
          <cell r="E256" t="str">
            <v>N</v>
          </cell>
          <cell r="F256" t="str">
            <v>N</v>
          </cell>
          <cell r="G256" t="str">
            <v>N</v>
          </cell>
          <cell r="H256" t="str">
            <v>N</v>
          </cell>
        </row>
        <row r="257">
          <cell r="A257" t="str">
            <v>2807-060</v>
          </cell>
          <cell r="B257" t="str">
            <v>往来帐-武汉麦当劳</v>
          </cell>
          <cell r="C257" t="str">
            <v>Y</v>
          </cell>
          <cell r="D257" t="str">
            <v>N</v>
          </cell>
          <cell r="E257" t="str">
            <v>N</v>
          </cell>
          <cell r="F257" t="str">
            <v>N</v>
          </cell>
          <cell r="G257" t="str">
            <v>N</v>
          </cell>
          <cell r="H257" t="str">
            <v>N</v>
          </cell>
        </row>
        <row r="258">
          <cell r="A258" t="str">
            <v>2807-070</v>
          </cell>
          <cell r="B258" t="str">
            <v>往来帐-深圳麦当劳</v>
          </cell>
          <cell r="C258" t="str">
            <v>Y</v>
          </cell>
          <cell r="D258" t="str">
            <v>N</v>
          </cell>
          <cell r="E258" t="str">
            <v>N</v>
          </cell>
          <cell r="F258" t="str">
            <v>N</v>
          </cell>
          <cell r="G258" t="str">
            <v>N</v>
          </cell>
          <cell r="H258" t="str">
            <v>N</v>
          </cell>
        </row>
        <row r="259">
          <cell r="A259" t="str">
            <v>2807-080</v>
          </cell>
          <cell r="B259" t="str">
            <v>往来帐-大连麦当劳</v>
          </cell>
          <cell r="C259" t="str">
            <v>Y</v>
          </cell>
          <cell r="D259" t="str">
            <v>N</v>
          </cell>
          <cell r="E259" t="str">
            <v>N</v>
          </cell>
          <cell r="F259" t="str">
            <v>N</v>
          </cell>
          <cell r="G259" t="str">
            <v>N</v>
          </cell>
          <cell r="H259" t="str">
            <v>N</v>
          </cell>
        </row>
        <row r="260">
          <cell r="A260" t="str">
            <v>2807-090</v>
          </cell>
          <cell r="B260" t="str">
            <v>往来帐-浙江麦当劳</v>
          </cell>
          <cell r="C260" t="str">
            <v>Y</v>
          </cell>
          <cell r="D260" t="str">
            <v>N</v>
          </cell>
          <cell r="E260" t="str">
            <v>N</v>
          </cell>
          <cell r="F260" t="str">
            <v>N</v>
          </cell>
          <cell r="G260" t="str">
            <v>N</v>
          </cell>
          <cell r="H260" t="str">
            <v>N</v>
          </cell>
        </row>
        <row r="261">
          <cell r="A261" t="str">
            <v>2807-100</v>
          </cell>
          <cell r="B261" t="str">
            <v>往来帐-香港MCDC</v>
          </cell>
          <cell r="C261" t="str">
            <v>Y</v>
          </cell>
          <cell r="D261" t="str">
            <v>N</v>
          </cell>
          <cell r="E261" t="str">
            <v>N</v>
          </cell>
          <cell r="F261" t="str">
            <v>N</v>
          </cell>
          <cell r="G261" t="str">
            <v>N</v>
          </cell>
          <cell r="H261" t="str">
            <v>N</v>
          </cell>
        </row>
        <row r="262">
          <cell r="A262" t="str">
            <v>2807-110</v>
          </cell>
          <cell r="B262" t="str">
            <v>往来帐-青岛麦当劳</v>
          </cell>
          <cell r="C262" t="str">
            <v>Y</v>
          </cell>
          <cell r="D262" t="str">
            <v>N</v>
          </cell>
          <cell r="E262" t="str">
            <v>N</v>
          </cell>
          <cell r="F262" t="str">
            <v>N</v>
          </cell>
          <cell r="G262" t="str">
            <v>N</v>
          </cell>
          <cell r="H262" t="str">
            <v>N</v>
          </cell>
        </row>
        <row r="263">
          <cell r="A263" t="str">
            <v>2807-120</v>
          </cell>
          <cell r="B263" t="str">
            <v>往来帐-宁波麦当劳</v>
          </cell>
          <cell r="C263" t="str">
            <v>Y</v>
          </cell>
          <cell r="D263" t="str">
            <v>N</v>
          </cell>
          <cell r="E263" t="str">
            <v>N</v>
          </cell>
          <cell r="F263" t="str">
            <v>N</v>
          </cell>
          <cell r="G263" t="str">
            <v>N</v>
          </cell>
          <cell r="H263" t="str">
            <v>N</v>
          </cell>
        </row>
        <row r="264">
          <cell r="A264" t="str">
            <v>2807-130</v>
          </cell>
          <cell r="B264" t="str">
            <v>往来帐-湖南麦当劳</v>
          </cell>
          <cell r="C264" t="str">
            <v>Y</v>
          </cell>
          <cell r="D264" t="str">
            <v>N</v>
          </cell>
          <cell r="E264" t="str">
            <v>N</v>
          </cell>
          <cell r="F264" t="str">
            <v>N</v>
          </cell>
          <cell r="G264" t="str">
            <v>N</v>
          </cell>
          <cell r="H264" t="str">
            <v>N</v>
          </cell>
        </row>
        <row r="265">
          <cell r="A265" t="str">
            <v>2807-140</v>
          </cell>
          <cell r="B265" t="str">
            <v>往来帐-广西麦当劳</v>
          </cell>
          <cell r="C265" t="str">
            <v>Y</v>
          </cell>
          <cell r="D265" t="str">
            <v>N</v>
          </cell>
          <cell r="E265" t="str">
            <v>N</v>
          </cell>
          <cell r="F265" t="str">
            <v>N</v>
          </cell>
          <cell r="G265" t="str">
            <v>N</v>
          </cell>
          <cell r="H265" t="str">
            <v>N</v>
          </cell>
        </row>
        <row r="266">
          <cell r="A266" t="str">
            <v>2807-150</v>
          </cell>
          <cell r="B266" t="str">
            <v>往来帐-山东麦当劳</v>
          </cell>
          <cell r="C266" t="str">
            <v>Y</v>
          </cell>
          <cell r="D266" t="str">
            <v>N</v>
          </cell>
          <cell r="E266" t="str">
            <v>N</v>
          </cell>
          <cell r="F266" t="str">
            <v>N</v>
          </cell>
          <cell r="G266" t="str">
            <v>N</v>
          </cell>
          <cell r="H266" t="str">
            <v>N</v>
          </cell>
        </row>
        <row r="267">
          <cell r="A267" t="str">
            <v>2807-160</v>
          </cell>
          <cell r="B267" t="str">
            <v>往来帐-无锡麦当劳</v>
          </cell>
          <cell r="C267" t="str">
            <v>Y</v>
          </cell>
          <cell r="D267" t="str">
            <v>N</v>
          </cell>
          <cell r="E267" t="str">
            <v>N</v>
          </cell>
          <cell r="F267" t="str">
            <v>N</v>
          </cell>
          <cell r="G267" t="str">
            <v>N</v>
          </cell>
          <cell r="H267" t="str">
            <v>N</v>
          </cell>
        </row>
        <row r="268">
          <cell r="A268" t="str">
            <v>2807-170</v>
          </cell>
          <cell r="B268" t="str">
            <v>往来帐-安徽麦当劳</v>
          </cell>
          <cell r="C268" t="str">
            <v>Y</v>
          </cell>
          <cell r="D268" t="str">
            <v>N</v>
          </cell>
          <cell r="E268" t="str">
            <v>N</v>
          </cell>
          <cell r="F268" t="str">
            <v>N</v>
          </cell>
          <cell r="G268" t="str">
            <v>N</v>
          </cell>
          <cell r="H268" t="str">
            <v>N</v>
          </cell>
        </row>
        <row r="269">
          <cell r="A269" t="str">
            <v>2807-180</v>
          </cell>
          <cell r="B269" t="str">
            <v>往来帐-福建麦当劳</v>
          </cell>
          <cell r="C269" t="str">
            <v>Y</v>
          </cell>
          <cell r="D269" t="str">
            <v>N</v>
          </cell>
          <cell r="E269" t="str">
            <v>N</v>
          </cell>
          <cell r="F269" t="str">
            <v>N</v>
          </cell>
          <cell r="G269" t="str">
            <v>N</v>
          </cell>
          <cell r="H269" t="str">
            <v>N</v>
          </cell>
        </row>
        <row r="270">
          <cell r="A270" t="str">
            <v>2807-190</v>
          </cell>
          <cell r="B270" t="str">
            <v>往来帐-四川麦当劳</v>
          </cell>
          <cell r="C270" t="str">
            <v>Y</v>
          </cell>
          <cell r="D270" t="str">
            <v>N</v>
          </cell>
          <cell r="E270" t="str">
            <v>N</v>
          </cell>
          <cell r="F270" t="str">
            <v>N</v>
          </cell>
          <cell r="G270" t="str">
            <v>N</v>
          </cell>
          <cell r="H270" t="str">
            <v>N</v>
          </cell>
        </row>
        <row r="271">
          <cell r="A271" t="str">
            <v>2808-010</v>
          </cell>
          <cell r="B271" t="str">
            <v>往来帐-北京麦当劳</v>
          </cell>
          <cell r="C271" t="str">
            <v>Y</v>
          </cell>
          <cell r="D271" t="str">
            <v>N</v>
          </cell>
          <cell r="E271" t="str">
            <v>N</v>
          </cell>
          <cell r="F271" t="str">
            <v>N</v>
          </cell>
          <cell r="G271" t="str">
            <v>N</v>
          </cell>
          <cell r="H271" t="str">
            <v>N</v>
          </cell>
        </row>
        <row r="272">
          <cell r="A272" t="str">
            <v>2808-020</v>
          </cell>
          <cell r="B272" t="str">
            <v>往来帐-广州麦当劳</v>
          </cell>
          <cell r="C272" t="str">
            <v>Y</v>
          </cell>
          <cell r="D272" t="str">
            <v>N</v>
          </cell>
          <cell r="E272" t="str">
            <v>N</v>
          </cell>
          <cell r="F272" t="str">
            <v>N</v>
          </cell>
          <cell r="G272" t="str">
            <v>N</v>
          </cell>
          <cell r="H272" t="str">
            <v>N</v>
          </cell>
        </row>
        <row r="273">
          <cell r="A273" t="str">
            <v>2820-000</v>
          </cell>
          <cell r="B273" t="str">
            <v>美国MCD-一次性开办费</v>
          </cell>
          <cell r="C273" t="str">
            <v>Y</v>
          </cell>
          <cell r="D273" t="str">
            <v>N</v>
          </cell>
          <cell r="E273" t="str">
            <v>N</v>
          </cell>
          <cell r="F273" t="str">
            <v>N</v>
          </cell>
          <cell r="G273" t="str">
            <v>N</v>
          </cell>
          <cell r="H273" t="str">
            <v>N</v>
          </cell>
        </row>
        <row r="274">
          <cell r="A274" t="str">
            <v>2911-000</v>
          </cell>
          <cell r="B274" t="str">
            <v>美国MCD-贷款</v>
          </cell>
          <cell r="C274" t="str">
            <v>Y</v>
          </cell>
          <cell r="D274" t="str">
            <v>N</v>
          </cell>
          <cell r="E274" t="str">
            <v>N</v>
          </cell>
          <cell r="F274" t="str">
            <v>N</v>
          </cell>
          <cell r="G274" t="str">
            <v>N</v>
          </cell>
          <cell r="H274" t="str">
            <v>N</v>
          </cell>
        </row>
        <row r="275">
          <cell r="A275" t="str">
            <v>3010-000</v>
          </cell>
          <cell r="B275" t="str">
            <v>短期贷款-人民币</v>
          </cell>
          <cell r="C275" t="str">
            <v>Y</v>
          </cell>
          <cell r="D275" t="str">
            <v>N</v>
          </cell>
          <cell r="E275" t="str">
            <v>N</v>
          </cell>
          <cell r="F275" t="str">
            <v>N</v>
          </cell>
          <cell r="G275" t="str">
            <v>N</v>
          </cell>
          <cell r="H275" t="str">
            <v>N</v>
          </cell>
        </row>
        <row r="276">
          <cell r="A276" t="str">
            <v>3010-001</v>
          </cell>
          <cell r="B276" t="str">
            <v>短期贷款-美元</v>
          </cell>
          <cell r="C276" t="str">
            <v>Y</v>
          </cell>
          <cell r="D276" t="str">
            <v>N</v>
          </cell>
          <cell r="E276" t="str">
            <v>N</v>
          </cell>
          <cell r="F276" t="str">
            <v>N</v>
          </cell>
          <cell r="G276" t="str">
            <v>N</v>
          </cell>
          <cell r="H276" t="str">
            <v>N</v>
          </cell>
        </row>
        <row r="277">
          <cell r="A277" t="str">
            <v>3010-002</v>
          </cell>
          <cell r="B277" t="str">
            <v>短期贷款-花旗银行票据</v>
          </cell>
          <cell r="C277" t="str">
            <v>Y</v>
          </cell>
          <cell r="D277" t="str">
            <v>N</v>
          </cell>
          <cell r="E277" t="str">
            <v>N</v>
          </cell>
          <cell r="F277" t="str">
            <v>N</v>
          </cell>
          <cell r="G277" t="str">
            <v>N</v>
          </cell>
          <cell r="H277" t="str">
            <v>N</v>
          </cell>
        </row>
        <row r="278">
          <cell r="A278" t="str">
            <v>3010-003</v>
          </cell>
          <cell r="B278" t="str">
            <v>短期贷款-民生银行票据</v>
          </cell>
          <cell r="C278" t="str">
            <v>Y</v>
          </cell>
          <cell r="D278" t="str">
            <v>N</v>
          </cell>
          <cell r="E278" t="str">
            <v>N</v>
          </cell>
          <cell r="F278" t="str">
            <v>N</v>
          </cell>
          <cell r="G278" t="str">
            <v>N</v>
          </cell>
          <cell r="H278" t="str">
            <v>N</v>
          </cell>
        </row>
        <row r="279">
          <cell r="A279" t="str">
            <v>3010-004</v>
          </cell>
          <cell r="B279" t="str">
            <v>短期贷款-渣打银行票据</v>
          </cell>
          <cell r="C279" t="str">
            <v>Y</v>
          </cell>
          <cell r="D279" t="str">
            <v>N</v>
          </cell>
          <cell r="E279" t="str">
            <v>N</v>
          </cell>
          <cell r="F279" t="str">
            <v>N</v>
          </cell>
          <cell r="G279" t="str">
            <v>N</v>
          </cell>
          <cell r="H279" t="str">
            <v>N</v>
          </cell>
        </row>
        <row r="280">
          <cell r="A280" t="str">
            <v>3011-000</v>
          </cell>
          <cell r="B280" t="str">
            <v>短期贷款</v>
          </cell>
          <cell r="C280" t="str">
            <v>Y</v>
          </cell>
          <cell r="D280" t="str">
            <v>N</v>
          </cell>
          <cell r="E280" t="str">
            <v>N</v>
          </cell>
          <cell r="F280" t="str">
            <v>N</v>
          </cell>
          <cell r="G280" t="str">
            <v>N</v>
          </cell>
          <cell r="H280" t="str">
            <v>N</v>
          </cell>
        </row>
        <row r="281">
          <cell r="A281" t="str">
            <v>3100-000</v>
          </cell>
          <cell r="B281" t="str">
            <v>应付款</v>
          </cell>
          <cell r="C281" t="str">
            <v>Y</v>
          </cell>
          <cell r="D281" t="str">
            <v>N</v>
          </cell>
          <cell r="E281" t="str">
            <v>N</v>
          </cell>
          <cell r="F281" t="str">
            <v>N</v>
          </cell>
          <cell r="G281" t="str">
            <v>N</v>
          </cell>
          <cell r="H281" t="str">
            <v>N</v>
          </cell>
        </row>
        <row r="282">
          <cell r="A282" t="str">
            <v>3100-001</v>
          </cell>
          <cell r="B282" t="str">
            <v>应付款-夏晖食品（上海）</v>
          </cell>
          <cell r="C282" t="str">
            <v>Y</v>
          </cell>
          <cell r="D282" t="str">
            <v>N</v>
          </cell>
          <cell r="E282" t="str">
            <v>N</v>
          </cell>
          <cell r="F282" t="str">
            <v>N</v>
          </cell>
          <cell r="G282" t="str">
            <v>N</v>
          </cell>
          <cell r="H282" t="str">
            <v>N</v>
          </cell>
        </row>
        <row r="283">
          <cell r="A283" t="str">
            <v>3100-002</v>
          </cell>
          <cell r="B283" t="str">
            <v>应付款-北京辛普劳</v>
          </cell>
          <cell r="C283" t="str">
            <v>Y</v>
          </cell>
          <cell r="D283" t="str">
            <v>N</v>
          </cell>
          <cell r="E283" t="str">
            <v>N</v>
          </cell>
          <cell r="F283" t="str">
            <v>N</v>
          </cell>
          <cell r="G283" t="str">
            <v>N</v>
          </cell>
          <cell r="H283" t="str">
            <v>N</v>
          </cell>
        </row>
        <row r="284">
          <cell r="A284" t="str">
            <v>3100-003</v>
          </cell>
          <cell r="B284" t="str">
            <v>应付款-夏晖食品（北京）</v>
          </cell>
          <cell r="C284" t="str">
            <v>Y</v>
          </cell>
          <cell r="D284" t="str">
            <v>N</v>
          </cell>
          <cell r="E284" t="str">
            <v>N</v>
          </cell>
          <cell r="F284" t="str">
            <v>N</v>
          </cell>
          <cell r="G284" t="str">
            <v>N</v>
          </cell>
          <cell r="H284" t="str">
            <v>N</v>
          </cell>
        </row>
        <row r="285">
          <cell r="A285" t="str">
            <v>3100-004</v>
          </cell>
          <cell r="B285" t="str">
            <v>应付款-福喜食品（北京）</v>
          </cell>
          <cell r="C285" t="str">
            <v>Y</v>
          </cell>
          <cell r="D285" t="str">
            <v>N</v>
          </cell>
          <cell r="E285" t="str">
            <v>N</v>
          </cell>
          <cell r="F285" t="str">
            <v>N</v>
          </cell>
          <cell r="G285" t="str">
            <v>N</v>
          </cell>
          <cell r="H285" t="str">
            <v>N</v>
          </cell>
        </row>
        <row r="286">
          <cell r="A286" t="str">
            <v>3100-005</v>
          </cell>
          <cell r="B286" t="str">
            <v>应付款-BEIJING NATIVE OIL</v>
          </cell>
          <cell r="C286" t="str">
            <v>Y</v>
          </cell>
          <cell r="D286" t="str">
            <v>N</v>
          </cell>
          <cell r="E286" t="str">
            <v>N</v>
          </cell>
          <cell r="F286" t="str">
            <v>N</v>
          </cell>
          <cell r="G286" t="str">
            <v>N</v>
          </cell>
          <cell r="H286" t="str">
            <v>N</v>
          </cell>
        </row>
        <row r="287">
          <cell r="A287" t="str">
            <v>3100-006</v>
          </cell>
          <cell r="B287" t="str">
            <v>应付款-BEIJING NATIVE</v>
          </cell>
          <cell r="C287" t="str">
            <v>Y</v>
          </cell>
          <cell r="D287" t="str">
            <v>N</v>
          </cell>
          <cell r="E287" t="str">
            <v>N</v>
          </cell>
          <cell r="F287" t="str">
            <v>N</v>
          </cell>
          <cell r="G287" t="str">
            <v>N</v>
          </cell>
          <cell r="H287" t="str">
            <v>N</v>
          </cell>
        </row>
        <row r="288">
          <cell r="A288" t="str">
            <v>3100-007</v>
          </cell>
          <cell r="B288" t="str">
            <v>应付款-北京百麦</v>
          </cell>
          <cell r="C288" t="str">
            <v>Y</v>
          </cell>
          <cell r="D288" t="str">
            <v>N</v>
          </cell>
          <cell r="E288" t="str">
            <v>N</v>
          </cell>
          <cell r="F288" t="str">
            <v>N</v>
          </cell>
          <cell r="G288" t="str">
            <v>N</v>
          </cell>
          <cell r="H288" t="str">
            <v>N</v>
          </cell>
        </row>
        <row r="289">
          <cell r="A289" t="str">
            <v>3100-008</v>
          </cell>
          <cell r="B289" t="str">
            <v>应付款-北京三元华冠食品</v>
          </cell>
          <cell r="C289" t="str">
            <v>Y</v>
          </cell>
          <cell r="D289" t="str">
            <v>N</v>
          </cell>
          <cell r="E289" t="str">
            <v>N</v>
          </cell>
          <cell r="F289" t="str">
            <v>N</v>
          </cell>
          <cell r="G289" t="str">
            <v>N</v>
          </cell>
          <cell r="H289" t="str">
            <v>N</v>
          </cell>
        </row>
        <row r="290">
          <cell r="A290" t="str">
            <v>3100-009</v>
          </cell>
          <cell r="B290" t="str">
            <v>应付款-BEIJING WEILE</v>
          </cell>
          <cell r="C290" t="str">
            <v>Y</v>
          </cell>
          <cell r="D290" t="str">
            <v>N</v>
          </cell>
          <cell r="E290" t="str">
            <v>N</v>
          </cell>
          <cell r="F290" t="str">
            <v>N</v>
          </cell>
          <cell r="G290" t="str">
            <v>N</v>
          </cell>
          <cell r="H290" t="str">
            <v>N</v>
          </cell>
        </row>
        <row r="291">
          <cell r="A291" t="str">
            <v>3100-010</v>
          </cell>
          <cell r="B291" t="str">
            <v>应付款-BEIJING EGG PROC</v>
          </cell>
          <cell r="C291" t="str">
            <v>Y</v>
          </cell>
          <cell r="D291" t="str">
            <v>N</v>
          </cell>
          <cell r="E291" t="str">
            <v>N</v>
          </cell>
          <cell r="F291" t="str">
            <v>N</v>
          </cell>
          <cell r="G291" t="str">
            <v>N</v>
          </cell>
          <cell r="H291" t="str">
            <v>N</v>
          </cell>
        </row>
        <row r="292">
          <cell r="A292" t="str">
            <v>3100-011</v>
          </cell>
          <cell r="B292" t="str">
            <v>应付款-福州东兴</v>
          </cell>
          <cell r="C292" t="str">
            <v>Y</v>
          </cell>
          <cell r="D292" t="str">
            <v>N</v>
          </cell>
          <cell r="E292" t="str">
            <v>N</v>
          </cell>
          <cell r="F292" t="str">
            <v>N</v>
          </cell>
          <cell r="G292" t="str">
            <v>N</v>
          </cell>
          <cell r="H292" t="str">
            <v>N</v>
          </cell>
        </row>
        <row r="293">
          <cell r="A293" t="str">
            <v>3100-012</v>
          </cell>
          <cell r="B293" t="str">
            <v>应付款-上海申美</v>
          </cell>
          <cell r="C293" t="str">
            <v>Y</v>
          </cell>
          <cell r="D293" t="str">
            <v>N</v>
          </cell>
          <cell r="E293" t="str">
            <v>N</v>
          </cell>
          <cell r="F293" t="str">
            <v>N</v>
          </cell>
          <cell r="G293" t="str">
            <v>N</v>
          </cell>
          <cell r="H293" t="str">
            <v>N</v>
          </cell>
        </row>
        <row r="294">
          <cell r="A294" t="str">
            <v>3100-013</v>
          </cell>
          <cell r="B294" t="str">
            <v>应付款-SHANGHAI NATIVE</v>
          </cell>
          <cell r="C294" t="str">
            <v>Y</v>
          </cell>
          <cell r="D294" t="str">
            <v>N</v>
          </cell>
          <cell r="E294" t="str">
            <v>N</v>
          </cell>
          <cell r="F294" t="str">
            <v>N</v>
          </cell>
          <cell r="G294" t="str">
            <v>N</v>
          </cell>
          <cell r="H294" t="str">
            <v>N</v>
          </cell>
        </row>
        <row r="295">
          <cell r="A295" t="str">
            <v>3100-014</v>
          </cell>
          <cell r="B295" t="str">
            <v>应付款-温科华食品</v>
          </cell>
          <cell r="C295" t="str">
            <v>Y</v>
          </cell>
          <cell r="D295" t="str">
            <v>N</v>
          </cell>
          <cell r="E295" t="str">
            <v>N</v>
          </cell>
          <cell r="F295" t="str">
            <v>N</v>
          </cell>
          <cell r="G295" t="str">
            <v>N</v>
          </cell>
          <cell r="H295" t="str">
            <v>N</v>
          </cell>
        </row>
        <row r="296">
          <cell r="A296" t="str">
            <v>3100-015</v>
          </cell>
          <cell r="B296" t="str">
            <v>应付款-北京蔬菜运输公司</v>
          </cell>
          <cell r="C296" t="str">
            <v>Y</v>
          </cell>
          <cell r="D296" t="str">
            <v>N</v>
          </cell>
          <cell r="E296" t="str">
            <v>N</v>
          </cell>
          <cell r="F296" t="str">
            <v>N</v>
          </cell>
          <cell r="G296" t="str">
            <v>N</v>
          </cell>
          <cell r="H296" t="str">
            <v>N</v>
          </cell>
        </row>
        <row r="297">
          <cell r="A297" t="str">
            <v>3100-016</v>
          </cell>
          <cell r="B297" t="str">
            <v>应付款-京华</v>
          </cell>
          <cell r="C297" t="str">
            <v>Y</v>
          </cell>
          <cell r="D297" t="str">
            <v>N</v>
          </cell>
          <cell r="E297" t="str">
            <v>N</v>
          </cell>
          <cell r="F297" t="str">
            <v>N</v>
          </cell>
          <cell r="G297" t="str">
            <v>N</v>
          </cell>
          <cell r="H297" t="str">
            <v>N</v>
          </cell>
        </row>
        <row r="298">
          <cell r="A298" t="str">
            <v>3100-017</v>
          </cell>
          <cell r="B298" t="str">
            <v>应付款-新州印刷</v>
          </cell>
          <cell r="C298" t="str">
            <v>Y</v>
          </cell>
          <cell r="D298" t="str">
            <v>N</v>
          </cell>
          <cell r="E298" t="str">
            <v>N</v>
          </cell>
          <cell r="F298" t="str">
            <v>N</v>
          </cell>
          <cell r="G298" t="str">
            <v>N</v>
          </cell>
          <cell r="H298" t="str">
            <v>N</v>
          </cell>
        </row>
        <row r="299">
          <cell r="A299" t="str">
            <v>3100-018</v>
          </cell>
          <cell r="B299" t="str">
            <v>应付款-维达纸业</v>
          </cell>
          <cell r="C299" t="str">
            <v>Y</v>
          </cell>
          <cell r="D299" t="str">
            <v>N</v>
          </cell>
          <cell r="E299" t="str">
            <v>N</v>
          </cell>
          <cell r="F299" t="str">
            <v>N</v>
          </cell>
          <cell r="G299" t="str">
            <v>N</v>
          </cell>
          <cell r="H299" t="str">
            <v>N</v>
          </cell>
        </row>
        <row r="300">
          <cell r="A300" t="str">
            <v>3100-019</v>
          </cell>
          <cell r="B300" t="str">
            <v>应付款-珠海纸杯</v>
          </cell>
          <cell r="C300" t="str">
            <v>Y</v>
          </cell>
          <cell r="D300" t="str">
            <v>N</v>
          </cell>
          <cell r="E300" t="str">
            <v>N</v>
          </cell>
          <cell r="F300" t="str">
            <v>N</v>
          </cell>
          <cell r="G300" t="str">
            <v>N</v>
          </cell>
          <cell r="H300" t="str">
            <v>N</v>
          </cell>
        </row>
        <row r="301">
          <cell r="A301" t="str">
            <v>3100-020</v>
          </cell>
          <cell r="B301" t="str">
            <v>应付款-珍业</v>
          </cell>
          <cell r="C301" t="str">
            <v>Y</v>
          </cell>
          <cell r="D301" t="str">
            <v>N</v>
          </cell>
          <cell r="E301" t="str">
            <v>N</v>
          </cell>
          <cell r="F301" t="str">
            <v>N</v>
          </cell>
          <cell r="G301" t="str">
            <v>N</v>
          </cell>
          <cell r="H301" t="str">
            <v>N</v>
          </cell>
        </row>
        <row r="302">
          <cell r="A302" t="str">
            <v>3100-021</v>
          </cell>
          <cell r="B302" t="str">
            <v>应付款-乐新</v>
          </cell>
          <cell r="C302" t="str">
            <v>Y</v>
          </cell>
          <cell r="D302" t="str">
            <v>N</v>
          </cell>
          <cell r="E302" t="str">
            <v>N</v>
          </cell>
          <cell r="F302" t="str">
            <v>N</v>
          </cell>
          <cell r="G302" t="str">
            <v>N</v>
          </cell>
          <cell r="H302" t="str">
            <v>N</v>
          </cell>
        </row>
        <row r="303">
          <cell r="A303" t="str">
            <v>3100-022</v>
          </cell>
          <cell r="B303" t="str">
            <v>应付款-广东开平</v>
          </cell>
          <cell r="C303" t="str">
            <v>Y</v>
          </cell>
          <cell r="D303" t="str">
            <v>N</v>
          </cell>
          <cell r="E303" t="str">
            <v>N</v>
          </cell>
          <cell r="F303" t="str">
            <v>N</v>
          </cell>
          <cell r="G303" t="str">
            <v>N</v>
          </cell>
          <cell r="H303" t="str">
            <v>N</v>
          </cell>
        </row>
        <row r="304">
          <cell r="A304" t="str">
            <v>3100-023</v>
          </cell>
          <cell r="B304" t="str">
            <v>应付款-华安(安碧)</v>
          </cell>
          <cell r="C304" t="str">
            <v>Y</v>
          </cell>
          <cell r="D304" t="str">
            <v>N</v>
          </cell>
          <cell r="E304" t="str">
            <v>N</v>
          </cell>
          <cell r="F304" t="str">
            <v>N</v>
          </cell>
          <cell r="G304" t="str">
            <v>N</v>
          </cell>
          <cell r="H304" t="str">
            <v>N</v>
          </cell>
        </row>
        <row r="305">
          <cell r="A305" t="str">
            <v>3100-024</v>
          </cell>
          <cell r="B305" t="str">
            <v>应付款-天津普乐</v>
          </cell>
          <cell r="C305" t="str">
            <v>Y</v>
          </cell>
          <cell r="D305" t="str">
            <v>N</v>
          </cell>
          <cell r="E305" t="str">
            <v>N</v>
          </cell>
          <cell r="F305" t="str">
            <v>N</v>
          </cell>
          <cell r="G305" t="str">
            <v>N</v>
          </cell>
          <cell r="H305" t="str">
            <v>N</v>
          </cell>
        </row>
        <row r="306">
          <cell r="A306" t="str">
            <v>3100-025</v>
          </cell>
          <cell r="B306" t="str">
            <v>应付款-泰华施利华清洁用品</v>
          </cell>
          <cell r="C306" t="str">
            <v>Y</v>
          </cell>
          <cell r="D306" t="str">
            <v>N</v>
          </cell>
          <cell r="E306" t="str">
            <v>N</v>
          </cell>
          <cell r="F306" t="str">
            <v>N</v>
          </cell>
          <cell r="G306" t="str">
            <v>N</v>
          </cell>
          <cell r="H306" t="str">
            <v>N</v>
          </cell>
        </row>
        <row r="307">
          <cell r="A307" t="str">
            <v>3100-026</v>
          </cell>
          <cell r="B307" t="str">
            <v>应付款-SHANGHAI DONG HUA</v>
          </cell>
          <cell r="C307" t="str">
            <v>Y</v>
          </cell>
          <cell r="D307" t="str">
            <v>N</v>
          </cell>
          <cell r="E307" t="str">
            <v>N</v>
          </cell>
          <cell r="F307" t="str">
            <v>N</v>
          </cell>
          <cell r="G307" t="str">
            <v>N</v>
          </cell>
          <cell r="H307" t="str">
            <v>N</v>
          </cell>
        </row>
        <row r="308">
          <cell r="A308" t="str">
            <v>3100-027</v>
          </cell>
          <cell r="B308" t="str">
            <v>应付款-新加坡保世高</v>
          </cell>
          <cell r="C308" t="str">
            <v>Y</v>
          </cell>
          <cell r="D308" t="str">
            <v>N</v>
          </cell>
          <cell r="E308" t="str">
            <v>N</v>
          </cell>
          <cell r="F308" t="str">
            <v>N</v>
          </cell>
          <cell r="G308" t="str">
            <v>N</v>
          </cell>
          <cell r="H308" t="str">
            <v>N</v>
          </cell>
        </row>
        <row r="309">
          <cell r="A309" t="str">
            <v>3100-028</v>
          </cell>
          <cell r="B309" t="str">
            <v>应付款-广州保士高</v>
          </cell>
          <cell r="C309" t="str">
            <v>Y</v>
          </cell>
          <cell r="D309" t="str">
            <v>N</v>
          </cell>
          <cell r="E309" t="str">
            <v>N</v>
          </cell>
          <cell r="F309" t="str">
            <v>N</v>
          </cell>
          <cell r="G309" t="str">
            <v>N</v>
          </cell>
          <cell r="H309" t="str">
            <v>N</v>
          </cell>
        </row>
        <row r="310">
          <cell r="A310" t="str">
            <v>3100-029</v>
          </cell>
          <cell r="B310" t="str">
            <v>应付款-上海爱毅恩</v>
          </cell>
          <cell r="C310" t="str">
            <v>Y</v>
          </cell>
          <cell r="D310" t="str">
            <v>N</v>
          </cell>
          <cell r="E310" t="str">
            <v>N</v>
          </cell>
          <cell r="F310" t="str">
            <v>N</v>
          </cell>
          <cell r="G310" t="str">
            <v>N</v>
          </cell>
          <cell r="H310" t="str">
            <v>N</v>
          </cell>
        </row>
        <row r="311">
          <cell r="A311" t="str">
            <v>3100-030</v>
          </cell>
          <cell r="B311" t="str">
            <v>应付款-广东粤海</v>
          </cell>
          <cell r="C311" t="str">
            <v>Y</v>
          </cell>
          <cell r="D311" t="str">
            <v>N</v>
          </cell>
          <cell r="E311" t="str">
            <v>N</v>
          </cell>
          <cell r="F311" t="str">
            <v>N</v>
          </cell>
          <cell r="G311" t="str">
            <v>N</v>
          </cell>
          <cell r="H311" t="str">
            <v>N</v>
          </cell>
        </row>
        <row r="312">
          <cell r="A312" t="str">
            <v>3100-031</v>
          </cell>
          <cell r="B312" t="str">
            <v>应付款-北京可诺奈</v>
          </cell>
          <cell r="C312" t="str">
            <v>Y</v>
          </cell>
          <cell r="D312" t="str">
            <v>N</v>
          </cell>
          <cell r="E312" t="str">
            <v>N</v>
          </cell>
          <cell r="F312" t="str">
            <v>N</v>
          </cell>
          <cell r="G312" t="str">
            <v>N</v>
          </cell>
          <cell r="H312" t="str">
            <v>N</v>
          </cell>
        </row>
        <row r="313">
          <cell r="A313" t="str">
            <v>3100-032</v>
          </cell>
          <cell r="B313" t="str">
            <v>应付款-UI FEI TRANSPORT</v>
          </cell>
          <cell r="C313" t="str">
            <v>Y</v>
          </cell>
          <cell r="D313" t="str">
            <v>N</v>
          </cell>
          <cell r="E313" t="str">
            <v>N</v>
          </cell>
          <cell r="F313" t="str">
            <v>N</v>
          </cell>
          <cell r="G313" t="str">
            <v>N</v>
          </cell>
          <cell r="H313" t="str">
            <v>N</v>
          </cell>
        </row>
        <row r="314">
          <cell r="A314" t="str">
            <v>3100-033</v>
          </cell>
          <cell r="B314" t="str">
            <v>应付款-广州乐满家</v>
          </cell>
          <cell r="C314" t="str">
            <v>Y</v>
          </cell>
          <cell r="D314" t="str">
            <v>N</v>
          </cell>
          <cell r="E314" t="str">
            <v>N</v>
          </cell>
          <cell r="F314" t="str">
            <v>N</v>
          </cell>
          <cell r="G314" t="str">
            <v>N</v>
          </cell>
          <cell r="H314" t="str">
            <v>N</v>
          </cell>
        </row>
        <row r="315">
          <cell r="A315" t="str">
            <v>3100-034</v>
          </cell>
          <cell r="B315" t="str">
            <v>应付款-XIN HUI HOLLYWOOD</v>
          </cell>
          <cell r="C315" t="str">
            <v>Y</v>
          </cell>
          <cell r="D315" t="str">
            <v>N</v>
          </cell>
          <cell r="E315" t="str">
            <v>N</v>
          </cell>
          <cell r="F315" t="str">
            <v>N</v>
          </cell>
          <cell r="G315" t="str">
            <v>N</v>
          </cell>
          <cell r="H315" t="str">
            <v>N</v>
          </cell>
        </row>
        <row r="316">
          <cell r="A316" t="str">
            <v>3100-035</v>
          </cell>
          <cell r="B316" t="str">
            <v>应付款-SH IMPORT &amp; EXPORT</v>
          </cell>
          <cell r="C316" t="str">
            <v>Y</v>
          </cell>
          <cell r="D316" t="str">
            <v>N</v>
          </cell>
          <cell r="E316" t="str">
            <v>N</v>
          </cell>
          <cell r="F316" t="str">
            <v>N</v>
          </cell>
          <cell r="G316" t="str">
            <v>N</v>
          </cell>
          <cell r="H316" t="str">
            <v>N</v>
          </cell>
        </row>
        <row r="317">
          <cell r="A317" t="str">
            <v>3100-036</v>
          </cell>
          <cell r="B317" t="str">
            <v>应付款-KUN SHAN ZHONG FU</v>
          </cell>
          <cell r="C317" t="str">
            <v>Y</v>
          </cell>
          <cell r="D317" t="str">
            <v>N</v>
          </cell>
          <cell r="E317" t="str">
            <v>N</v>
          </cell>
          <cell r="F317" t="str">
            <v>N</v>
          </cell>
          <cell r="G317" t="str">
            <v>N</v>
          </cell>
          <cell r="H317" t="str">
            <v>N</v>
          </cell>
        </row>
        <row r="318">
          <cell r="A318" t="str">
            <v>3100-037</v>
          </cell>
          <cell r="B318" t="str">
            <v>应付款-SHANGHAI DA HE PRINT</v>
          </cell>
          <cell r="C318" t="str">
            <v>Y</v>
          </cell>
          <cell r="D318" t="str">
            <v>N</v>
          </cell>
          <cell r="E318" t="str">
            <v>N</v>
          </cell>
          <cell r="F318" t="str">
            <v>N</v>
          </cell>
          <cell r="G318" t="str">
            <v>N</v>
          </cell>
          <cell r="H318" t="str">
            <v>N</v>
          </cell>
        </row>
        <row r="319">
          <cell r="A319" t="str">
            <v>3100-038</v>
          </cell>
          <cell r="B319" t="str">
            <v>应付款-SHANGHAI INCHAPE</v>
          </cell>
          <cell r="C319" t="str">
            <v>Y</v>
          </cell>
          <cell r="D319" t="str">
            <v>N</v>
          </cell>
          <cell r="E319" t="str">
            <v>N</v>
          </cell>
          <cell r="F319" t="str">
            <v>N</v>
          </cell>
          <cell r="G319" t="str">
            <v>N</v>
          </cell>
          <cell r="H319" t="str">
            <v>N</v>
          </cell>
        </row>
        <row r="320">
          <cell r="A320" t="str">
            <v>3100-039</v>
          </cell>
          <cell r="B320" t="str">
            <v>应付款-上海英特尔</v>
          </cell>
          <cell r="C320" t="str">
            <v>Y</v>
          </cell>
          <cell r="D320" t="str">
            <v>N</v>
          </cell>
          <cell r="E320" t="str">
            <v>N</v>
          </cell>
          <cell r="F320" t="str">
            <v>N</v>
          </cell>
          <cell r="G320" t="str">
            <v>N</v>
          </cell>
          <cell r="H320" t="str">
            <v>N</v>
          </cell>
        </row>
        <row r="321">
          <cell r="A321" t="str">
            <v>3100-040</v>
          </cell>
          <cell r="B321" t="str">
            <v>应付款-SHANGHAI KATEL</v>
          </cell>
          <cell r="C321" t="str">
            <v>Y</v>
          </cell>
          <cell r="D321" t="str">
            <v>N</v>
          </cell>
          <cell r="E321" t="str">
            <v>N</v>
          </cell>
          <cell r="F321" t="str">
            <v>N</v>
          </cell>
          <cell r="G321" t="str">
            <v>N</v>
          </cell>
          <cell r="H321" t="str">
            <v>N</v>
          </cell>
        </row>
        <row r="322">
          <cell r="A322" t="str">
            <v>3100-041</v>
          </cell>
          <cell r="B322" t="str">
            <v>应付款-上海味好美</v>
          </cell>
          <cell r="C322" t="str">
            <v>Y</v>
          </cell>
          <cell r="D322" t="str">
            <v>N</v>
          </cell>
          <cell r="E322" t="str">
            <v>N</v>
          </cell>
          <cell r="F322" t="str">
            <v>N</v>
          </cell>
          <cell r="G322" t="str">
            <v>N</v>
          </cell>
          <cell r="H322" t="str">
            <v>N</v>
          </cell>
        </row>
        <row r="323">
          <cell r="A323" t="str">
            <v>3100-042</v>
          </cell>
          <cell r="B323" t="str">
            <v>应付款-BEIJING JI TE FREEZE</v>
          </cell>
          <cell r="C323" t="str">
            <v>Y</v>
          </cell>
          <cell r="D323" t="str">
            <v>N</v>
          </cell>
          <cell r="E323" t="str">
            <v>N</v>
          </cell>
          <cell r="F323" t="str">
            <v>N</v>
          </cell>
          <cell r="G323" t="str">
            <v>N</v>
          </cell>
          <cell r="H323" t="str">
            <v>N</v>
          </cell>
        </row>
        <row r="324">
          <cell r="A324" t="str">
            <v>3100-043</v>
          </cell>
          <cell r="B324" t="str">
            <v>应付款-东莞柯达包装</v>
          </cell>
          <cell r="C324" t="str">
            <v>Y</v>
          </cell>
          <cell r="D324" t="str">
            <v>N</v>
          </cell>
          <cell r="E324" t="str">
            <v>N</v>
          </cell>
          <cell r="F324" t="str">
            <v>N</v>
          </cell>
          <cell r="G324" t="str">
            <v>N</v>
          </cell>
          <cell r="H324" t="str">
            <v>N</v>
          </cell>
        </row>
        <row r="325">
          <cell r="A325" t="str">
            <v>3100-044</v>
          </cell>
          <cell r="B325" t="str">
            <v>应付款-中山鸿兴印刷包装公司</v>
          </cell>
          <cell r="C325" t="str">
            <v>Y</v>
          </cell>
          <cell r="D325" t="str">
            <v>N</v>
          </cell>
          <cell r="E325" t="str">
            <v>N</v>
          </cell>
          <cell r="F325" t="str">
            <v>N</v>
          </cell>
          <cell r="G325" t="str">
            <v>N</v>
          </cell>
          <cell r="H325" t="str">
            <v>N</v>
          </cell>
        </row>
        <row r="326">
          <cell r="A326" t="str">
            <v>3100-045</v>
          </cell>
          <cell r="B326" t="str">
            <v>应付款-JIA JIE CARGRLL</v>
          </cell>
          <cell r="C326" t="str">
            <v>Y</v>
          </cell>
          <cell r="D326" t="str">
            <v>N</v>
          </cell>
          <cell r="E326" t="str">
            <v>N</v>
          </cell>
          <cell r="F326" t="str">
            <v>N</v>
          </cell>
          <cell r="G326" t="str">
            <v>N</v>
          </cell>
          <cell r="H326" t="str">
            <v>N</v>
          </cell>
        </row>
        <row r="327">
          <cell r="A327" t="str">
            <v>3100-047</v>
          </cell>
          <cell r="B327" t="str">
            <v>应付款-汕头育成工贸发展公司</v>
          </cell>
          <cell r="C327" t="str">
            <v>Y</v>
          </cell>
          <cell r="D327" t="str">
            <v>N</v>
          </cell>
          <cell r="E327" t="str">
            <v>N</v>
          </cell>
          <cell r="F327" t="str">
            <v>N</v>
          </cell>
          <cell r="G327" t="str">
            <v>N</v>
          </cell>
          <cell r="H327" t="str">
            <v>N</v>
          </cell>
        </row>
        <row r="328">
          <cell r="A328" t="str">
            <v>3100-048</v>
          </cell>
          <cell r="B328" t="str">
            <v>应付款-东莞长安厦岗兴年印刷厂</v>
          </cell>
          <cell r="C328" t="str">
            <v>Y</v>
          </cell>
          <cell r="D328" t="str">
            <v>N</v>
          </cell>
          <cell r="E328" t="str">
            <v>N</v>
          </cell>
          <cell r="F328" t="str">
            <v>N</v>
          </cell>
          <cell r="G328" t="str">
            <v>N</v>
          </cell>
          <cell r="H328" t="str">
            <v>N</v>
          </cell>
        </row>
        <row r="329">
          <cell r="A329" t="str">
            <v>3100-049</v>
          </cell>
          <cell r="B329" t="str">
            <v>应付款-鹤山德柏纸袋包装品公司</v>
          </cell>
          <cell r="C329" t="str">
            <v>Y</v>
          </cell>
          <cell r="D329" t="str">
            <v>N</v>
          </cell>
          <cell r="E329" t="str">
            <v>N</v>
          </cell>
          <cell r="F329" t="str">
            <v>N</v>
          </cell>
          <cell r="G329" t="str">
            <v>N</v>
          </cell>
          <cell r="H329" t="str">
            <v>N</v>
          </cell>
        </row>
        <row r="330">
          <cell r="A330" t="str">
            <v>3100-050</v>
          </cell>
          <cell r="B330" t="str">
            <v>应付款-泰盛商行</v>
          </cell>
          <cell r="C330" t="str">
            <v>Y</v>
          </cell>
          <cell r="D330" t="str">
            <v>N</v>
          </cell>
          <cell r="E330" t="str">
            <v>N</v>
          </cell>
          <cell r="F330" t="str">
            <v>N</v>
          </cell>
          <cell r="G330" t="str">
            <v>N</v>
          </cell>
          <cell r="H330" t="str">
            <v>N</v>
          </cell>
        </row>
        <row r="331">
          <cell r="A331" t="str">
            <v>3100-051</v>
          </cell>
          <cell r="B331" t="str">
            <v>应付款-SHANYI SHIYE</v>
          </cell>
          <cell r="C331" t="str">
            <v>Y</v>
          </cell>
          <cell r="D331" t="str">
            <v>N</v>
          </cell>
          <cell r="E331" t="str">
            <v>N</v>
          </cell>
          <cell r="F331" t="str">
            <v>N</v>
          </cell>
          <cell r="G331" t="str">
            <v>N</v>
          </cell>
          <cell r="H331" t="str">
            <v>N</v>
          </cell>
        </row>
        <row r="332">
          <cell r="A332" t="str">
            <v>3100-052</v>
          </cell>
          <cell r="B332" t="str">
            <v>应付款-北京怡斯宝特面包</v>
          </cell>
          <cell r="C332" t="str">
            <v>Y</v>
          </cell>
          <cell r="D332" t="str">
            <v>N</v>
          </cell>
          <cell r="E332" t="str">
            <v>N</v>
          </cell>
          <cell r="F332" t="str">
            <v>N</v>
          </cell>
          <cell r="G332" t="str">
            <v>N</v>
          </cell>
          <cell r="H332" t="str">
            <v>N</v>
          </cell>
        </row>
        <row r="333">
          <cell r="A333" t="str">
            <v>3100-053</v>
          </cell>
          <cell r="B333" t="str">
            <v>应付款-GZ DC FUXI</v>
          </cell>
          <cell r="C333" t="str">
            <v>Y</v>
          </cell>
          <cell r="D333" t="str">
            <v>N</v>
          </cell>
          <cell r="E333" t="str">
            <v>N</v>
          </cell>
          <cell r="F333" t="str">
            <v>N</v>
          </cell>
          <cell r="G333" t="str">
            <v>N</v>
          </cell>
          <cell r="H333" t="str">
            <v>N</v>
          </cell>
        </row>
        <row r="334">
          <cell r="A334" t="str">
            <v>3100-054</v>
          </cell>
          <cell r="B334" t="str">
            <v>应付款-人民印刷八厂</v>
          </cell>
          <cell r="C334" t="str">
            <v>Y</v>
          </cell>
          <cell r="D334" t="str">
            <v>N</v>
          </cell>
          <cell r="E334" t="str">
            <v>N</v>
          </cell>
          <cell r="F334" t="str">
            <v>N</v>
          </cell>
          <cell r="G334" t="str">
            <v>N</v>
          </cell>
          <cell r="H334" t="str">
            <v>N</v>
          </cell>
        </row>
        <row r="335">
          <cell r="A335" t="str">
            <v>3100-055</v>
          </cell>
          <cell r="B335" t="str">
            <v>应付款-味可美</v>
          </cell>
          <cell r="C335" t="str">
            <v>Y</v>
          </cell>
          <cell r="D335" t="str">
            <v>N</v>
          </cell>
          <cell r="E335" t="str">
            <v>N</v>
          </cell>
          <cell r="F335" t="str">
            <v>N</v>
          </cell>
          <cell r="G335" t="str">
            <v>N</v>
          </cell>
          <cell r="H335" t="str">
            <v>N</v>
          </cell>
        </row>
        <row r="336">
          <cell r="A336" t="str">
            <v>3100-056</v>
          </cell>
          <cell r="B336" t="str">
            <v>应付款-深雅</v>
          </cell>
          <cell r="C336" t="str">
            <v>Y</v>
          </cell>
          <cell r="D336" t="str">
            <v>N</v>
          </cell>
          <cell r="E336" t="str">
            <v>N</v>
          </cell>
          <cell r="F336" t="str">
            <v>N</v>
          </cell>
          <cell r="G336" t="str">
            <v>N</v>
          </cell>
          <cell r="H336" t="str">
            <v>N</v>
          </cell>
        </row>
        <row r="337">
          <cell r="A337" t="str">
            <v>3100-057</v>
          </cell>
          <cell r="B337" t="str">
            <v>应付款-上海怡斯宝特面包</v>
          </cell>
          <cell r="C337" t="str">
            <v>Y</v>
          </cell>
          <cell r="D337" t="str">
            <v>N</v>
          </cell>
          <cell r="E337" t="str">
            <v>N</v>
          </cell>
          <cell r="F337" t="str">
            <v>N</v>
          </cell>
          <cell r="G337" t="str">
            <v>N</v>
          </cell>
          <cell r="H337" t="str">
            <v>N</v>
          </cell>
        </row>
        <row r="338">
          <cell r="A338" t="str">
            <v>3100-058</v>
          </cell>
          <cell r="B338" t="str">
            <v>应付款-南海粤佳玩具厂</v>
          </cell>
          <cell r="C338" t="str">
            <v>Y</v>
          </cell>
          <cell r="D338" t="str">
            <v>N</v>
          </cell>
          <cell r="E338" t="str">
            <v>N</v>
          </cell>
          <cell r="F338" t="str">
            <v>N</v>
          </cell>
          <cell r="G338" t="str">
            <v>N</v>
          </cell>
          <cell r="H338" t="str">
            <v>N</v>
          </cell>
        </row>
        <row r="339">
          <cell r="A339" t="str">
            <v>3100-059</v>
          </cell>
          <cell r="B339" t="str">
            <v>应付款-捷利货运公司</v>
          </cell>
          <cell r="C339" t="str">
            <v>Y</v>
          </cell>
          <cell r="D339" t="str">
            <v>N</v>
          </cell>
          <cell r="E339" t="str">
            <v>N</v>
          </cell>
          <cell r="F339" t="str">
            <v>N</v>
          </cell>
          <cell r="G339" t="str">
            <v>N</v>
          </cell>
          <cell r="H339" t="str">
            <v>N</v>
          </cell>
        </row>
        <row r="340">
          <cell r="A340" t="str">
            <v>3100-060</v>
          </cell>
          <cell r="B340" t="str">
            <v>应付款-北京奥顺达</v>
          </cell>
          <cell r="C340" t="str">
            <v>Y</v>
          </cell>
          <cell r="D340" t="str">
            <v>N</v>
          </cell>
          <cell r="E340" t="str">
            <v>N</v>
          </cell>
          <cell r="F340" t="str">
            <v>N</v>
          </cell>
          <cell r="G340" t="str">
            <v>N</v>
          </cell>
          <cell r="H340" t="str">
            <v>N</v>
          </cell>
        </row>
        <row r="341">
          <cell r="A341" t="str">
            <v>3100-061</v>
          </cell>
          <cell r="B341" t="str">
            <v>应付款-广州长途汽车运输</v>
          </cell>
          <cell r="C341" t="str">
            <v>Y</v>
          </cell>
          <cell r="D341" t="str">
            <v>N</v>
          </cell>
          <cell r="E341" t="str">
            <v>N</v>
          </cell>
          <cell r="F341" t="str">
            <v>N</v>
          </cell>
          <cell r="G341" t="str">
            <v>N</v>
          </cell>
          <cell r="H341" t="str">
            <v>N</v>
          </cell>
        </row>
        <row r="342">
          <cell r="A342" t="str">
            <v>3100-062</v>
          </cell>
          <cell r="B342" t="str">
            <v>应付款-峻地实业</v>
          </cell>
          <cell r="C342" t="str">
            <v>Y</v>
          </cell>
          <cell r="D342" t="str">
            <v>N</v>
          </cell>
          <cell r="E342" t="str">
            <v>N</v>
          </cell>
          <cell r="F342" t="str">
            <v>N</v>
          </cell>
          <cell r="G342" t="str">
            <v>N</v>
          </cell>
          <cell r="H342" t="str">
            <v>N</v>
          </cell>
        </row>
        <row r="343">
          <cell r="A343" t="str">
            <v>3100-063</v>
          </cell>
          <cell r="B343" t="str">
            <v>应付款-东莞科达包装</v>
          </cell>
          <cell r="C343" t="str">
            <v>Y</v>
          </cell>
          <cell r="D343" t="str">
            <v>N</v>
          </cell>
          <cell r="E343" t="str">
            <v>N</v>
          </cell>
          <cell r="F343" t="str">
            <v>N</v>
          </cell>
          <cell r="G343" t="str">
            <v>N</v>
          </cell>
          <cell r="H343" t="str">
            <v>N</v>
          </cell>
        </row>
        <row r="344">
          <cell r="A344" t="str">
            <v>3100-064</v>
          </cell>
          <cell r="B344" t="str">
            <v>应付款-广州安盛贸易</v>
          </cell>
          <cell r="C344" t="str">
            <v>Y</v>
          </cell>
          <cell r="D344" t="str">
            <v>N</v>
          </cell>
          <cell r="E344" t="str">
            <v>N</v>
          </cell>
          <cell r="F344" t="str">
            <v>N</v>
          </cell>
          <cell r="G344" t="str">
            <v>N</v>
          </cell>
          <cell r="H344" t="str">
            <v>N</v>
          </cell>
        </row>
        <row r="345">
          <cell r="A345" t="str">
            <v>3100-065</v>
          </cell>
          <cell r="B345" t="str">
            <v>应付款-天津卓颖房地产</v>
          </cell>
          <cell r="C345" t="str">
            <v>Y</v>
          </cell>
          <cell r="D345" t="str">
            <v>N</v>
          </cell>
          <cell r="E345" t="str">
            <v>N</v>
          </cell>
          <cell r="F345" t="str">
            <v>N</v>
          </cell>
          <cell r="G345" t="str">
            <v>N</v>
          </cell>
          <cell r="H345" t="str">
            <v>N</v>
          </cell>
        </row>
        <row r="346">
          <cell r="A346" t="str">
            <v>3100-066</v>
          </cell>
          <cell r="B346" t="str">
            <v>应付款-味可美(广州)食品</v>
          </cell>
          <cell r="C346" t="str">
            <v>Y</v>
          </cell>
          <cell r="D346" t="str">
            <v>N</v>
          </cell>
          <cell r="E346" t="str">
            <v>N</v>
          </cell>
          <cell r="F346" t="str">
            <v>N</v>
          </cell>
          <cell r="G346" t="str">
            <v>N</v>
          </cell>
          <cell r="H346" t="str">
            <v>N</v>
          </cell>
        </row>
        <row r="347">
          <cell r="A347" t="str">
            <v>3100-067</v>
          </cell>
          <cell r="B347" t="str">
            <v>应付款-东莞兴发玩具厂</v>
          </cell>
          <cell r="C347" t="str">
            <v>Y</v>
          </cell>
          <cell r="D347" t="str">
            <v>N</v>
          </cell>
          <cell r="E347" t="str">
            <v>N</v>
          </cell>
          <cell r="F347" t="str">
            <v>N</v>
          </cell>
          <cell r="G347" t="str">
            <v>N</v>
          </cell>
          <cell r="H347" t="str">
            <v>N</v>
          </cell>
        </row>
        <row r="348">
          <cell r="A348" t="str">
            <v>3100-068</v>
          </cell>
          <cell r="B348" t="str">
            <v>应付款-UMCI</v>
          </cell>
          <cell r="C348" t="str">
            <v>Y</v>
          </cell>
          <cell r="D348" t="str">
            <v>N</v>
          </cell>
          <cell r="E348" t="str">
            <v>N</v>
          </cell>
          <cell r="F348" t="str">
            <v>N</v>
          </cell>
          <cell r="G348" t="str">
            <v>N</v>
          </cell>
          <cell r="H348" t="str">
            <v>N</v>
          </cell>
        </row>
        <row r="349">
          <cell r="A349" t="str">
            <v>3100-069</v>
          </cell>
          <cell r="B349" t="str">
            <v>应付款-上永印务</v>
          </cell>
          <cell r="C349" t="str">
            <v>Y</v>
          </cell>
          <cell r="D349" t="str">
            <v>N</v>
          </cell>
          <cell r="E349" t="str">
            <v>N</v>
          </cell>
          <cell r="F349" t="str">
            <v>N</v>
          </cell>
          <cell r="G349" t="str">
            <v>N</v>
          </cell>
          <cell r="H349" t="str">
            <v>N</v>
          </cell>
        </row>
        <row r="350">
          <cell r="A350" t="str">
            <v>3100-070</v>
          </cell>
          <cell r="B350" t="str">
            <v>应付款-北京日升贸易</v>
          </cell>
          <cell r="C350" t="str">
            <v>Y</v>
          </cell>
          <cell r="D350" t="str">
            <v>N</v>
          </cell>
          <cell r="E350" t="str">
            <v>N</v>
          </cell>
          <cell r="F350" t="str">
            <v>N</v>
          </cell>
          <cell r="G350" t="str">
            <v>N</v>
          </cell>
          <cell r="H350" t="str">
            <v>N</v>
          </cell>
        </row>
        <row r="351">
          <cell r="A351" t="str">
            <v>3100-071</v>
          </cell>
          <cell r="B351" t="str">
            <v>应付款-PAP(深圳)</v>
          </cell>
          <cell r="C351" t="str">
            <v>Y</v>
          </cell>
          <cell r="D351" t="str">
            <v>N</v>
          </cell>
          <cell r="E351" t="str">
            <v>N</v>
          </cell>
          <cell r="F351" t="str">
            <v>N</v>
          </cell>
          <cell r="G351" t="str">
            <v>N</v>
          </cell>
          <cell r="H351" t="str">
            <v>N</v>
          </cell>
        </row>
        <row r="352">
          <cell r="A352" t="str">
            <v>3100-072</v>
          </cell>
          <cell r="B352" t="str">
            <v>应付款-Jian Er Mei</v>
          </cell>
          <cell r="C352" t="str">
            <v>Y</v>
          </cell>
          <cell r="D352" t="str">
            <v>N</v>
          </cell>
          <cell r="E352" t="str">
            <v>N</v>
          </cell>
          <cell r="F352" t="str">
            <v>N</v>
          </cell>
          <cell r="G352" t="str">
            <v>N</v>
          </cell>
          <cell r="H352" t="str">
            <v>N</v>
          </cell>
        </row>
        <row r="353">
          <cell r="A353" t="str">
            <v>3100-073</v>
          </cell>
          <cell r="B353" t="str">
            <v>应付款-PHOENIX</v>
          </cell>
          <cell r="C353" t="str">
            <v>Y</v>
          </cell>
          <cell r="D353" t="str">
            <v>N</v>
          </cell>
          <cell r="E353" t="str">
            <v>N</v>
          </cell>
          <cell r="F353" t="str">
            <v>N</v>
          </cell>
          <cell r="G353" t="str">
            <v>N</v>
          </cell>
          <cell r="H353" t="str">
            <v>N</v>
          </cell>
        </row>
        <row r="354">
          <cell r="A354" t="str">
            <v>3100-074</v>
          </cell>
          <cell r="B354" t="str">
            <v>应付款-深圳粤发</v>
          </cell>
          <cell r="C354" t="str">
            <v>Y</v>
          </cell>
          <cell r="D354" t="str">
            <v>N</v>
          </cell>
          <cell r="E354" t="str">
            <v>N</v>
          </cell>
          <cell r="F354" t="str">
            <v>N</v>
          </cell>
          <cell r="G354" t="str">
            <v>N</v>
          </cell>
          <cell r="H354" t="str">
            <v>N</v>
          </cell>
        </row>
        <row r="355">
          <cell r="A355" t="str">
            <v>3100-075</v>
          </cell>
          <cell r="B355" t="str">
            <v>应付款-World Wide</v>
          </cell>
          <cell r="C355" t="str">
            <v>Y</v>
          </cell>
          <cell r="D355" t="str">
            <v>N</v>
          </cell>
          <cell r="E355" t="str">
            <v>N</v>
          </cell>
          <cell r="F355" t="str">
            <v>N</v>
          </cell>
          <cell r="G355" t="str">
            <v>N</v>
          </cell>
          <cell r="H355" t="str">
            <v>N</v>
          </cell>
        </row>
        <row r="356">
          <cell r="A356" t="str">
            <v>3100-076</v>
          </cell>
          <cell r="B356" t="str">
            <v>应付款-GRACIOUS</v>
          </cell>
          <cell r="C356" t="str">
            <v>Y</v>
          </cell>
          <cell r="D356" t="str">
            <v>N</v>
          </cell>
          <cell r="E356" t="str">
            <v>N</v>
          </cell>
          <cell r="F356" t="str">
            <v>N</v>
          </cell>
          <cell r="G356" t="str">
            <v>N</v>
          </cell>
          <cell r="H356" t="str">
            <v>N</v>
          </cell>
        </row>
        <row r="357">
          <cell r="A357" t="str">
            <v>3100-077</v>
          </cell>
          <cell r="B357" t="str">
            <v>应付款-腾皇文化发展公司</v>
          </cell>
          <cell r="C357" t="str">
            <v>Y</v>
          </cell>
          <cell r="D357" t="str">
            <v>N</v>
          </cell>
          <cell r="E357" t="str">
            <v>N</v>
          </cell>
          <cell r="F357" t="str">
            <v>N</v>
          </cell>
          <cell r="G357" t="str">
            <v>N</v>
          </cell>
          <cell r="H357" t="str">
            <v>N</v>
          </cell>
        </row>
        <row r="358">
          <cell r="A358" t="str">
            <v>3100-078</v>
          </cell>
          <cell r="B358" t="str">
            <v>应付款-广州华安</v>
          </cell>
          <cell r="C358" t="str">
            <v>Y</v>
          </cell>
          <cell r="D358" t="str">
            <v>N</v>
          </cell>
          <cell r="E358" t="str">
            <v>N</v>
          </cell>
          <cell r="F358" t="str">
            <v>N</v>
          </cell>
          <cell r="G358" t="str">
            <v>N</v>
          </cell>
          <cell r="H358" t="str">
            <v>N</v>
          </cell>
        </row>
        <row r="359">
          <cell r="A359" t="str">
            <v>3100-079</v>
          </cell>
          <cell r="B359" t="str">
            <v>应付款-深圳大通公司</v>
          </cell>
          <cell r="C359" t="str">
            <v>Y</v>
          </cell>
          <cell r="D359" t="str">
            <v>N</v>
          </cell>
          <cell r="E359" t="str">
            <v>N</v>
          </cell>
          <cell r="F359" t="str">
            <v>N</v>
          </cell>
          <cell r="G359" t="str">
            <v>N</v>
          </cell>
          <cell r="H359" t="str">
            <v>N</v>
          </cell>
        </row>
        <row r="360">
          <cell r="A360" t="str">
            <v>3100-080</v>
          </cell>
          <cell r="B360" t="str">
            <v>应付款-保灵印刷</v>
          </cell>
          <cell r="C360" t="str">
            <v>Y</v>
          </cell>
          <cell r="D360" t="str">
            <v>N</v>
          </cell>
          <cell r="E360" t="str">
            <v>N</v>
          </cell>
          <cell r="F360" t="str">
            <v>N</v>
          </cell>
          <cell r="G360" t="str">
            <v>N</v>
          </cell>
          <cell r="H360" t="str">
            <v>N</v>
          </cell>
        </row>
        <row r="361">
          <cell r="A361" t="str">
            <v>3100-081</v>
          </cell>
          <cell r="B361" t="str">
            <v>应付款-铭基食品公司</v>
          </cell>
          <cell r="C361" t="str">
            <v>Y</v>
          </cell>
          <cell r="D361" t="str">
            <v>N</v>
          </cell>
          <cell r="E361" t="str">
            <v>N</v>
          </cell>
          <cell r="F361" t="str">
            <v>N</v>
          </cell>
          <cell r="G361" t="str">
            <v>N</v>
          </cell>
          <cell r="H361" t="str">
            <v>N</v>
          </cell>
        </row>
        <row r="362">
          <cell r="A362" t="str">
            <v>3100-082</v>
          </cell>
          <cell r="B362" t="str">
            <v>应付款-东莞兴年彩印公司</v>
          </cell>
          <cell r="C362" t="str">
            <v>Y</v>
          </cell>
          <cell r="D362" t="str">
            <v>N</v>
          </cell>
          <cell r="E362" t="str">
            <v>N</v>
          </cell>
          <cell r="F362" t="str">
            <v>N</v>
          </cell>
          <cell r="G362" t="str">
            <v>N</v>
          </cell>
          <cell r="H362" t="str">
            <v>N</v>
          </cell>
        </row>
        <row r="363">
          <cell r="A363" t="str">
            <v>3100-083</v>
          </cell>
          <cell r="B363" t="str">
            <v>应付款-上海佳比公司</v>
          </cell>
          <cell r="C363" t="str">
            <v>Y</v>
          </cell>
          <cell r="D363" t="str">
            <v>N</v>
          </cell>
          <cell r="E363" t="str">
            <v>N</v>
          </cell>
          <cell r="F363" t="str">
            <v>N</v>
          </cell>
          <cell r="G363" t="str">
            <v>N</v>
          </cell>
          <cell r="H363" t="str">
            <v>N</v>
          </cell>
        </row>
        <row r="364">
          <cell r="A364" t="str">
            <v>3100-084</v>
          </cell>
          <cell r="B364" t="str">
            <v>应付款-香港太古公司</v>
          </cell>
          <cell r="C364" t="str">
            <v>Y</v>
          </cell>
          <cell r="D364" t="str">
            <v>N</v>
          </cell>
          <cell r="E364" t="str">
            <v>N</v>
          </cell>
          <cell r="F364" t="str">
            <v>N</v>
          </cell>
          <cell r="G364" t="str">
            <v>N</v>
          </cell>
          <cell r="H364" t="str">
            <v>N</v>
          </cell>
        </row>
        <row r="365">
          <cell r="A365" t="str">
            <v>3100-085</v>
          </cell>
          <cell r="B365" t="str">
            <v>应付款-上海卫华实业有限公司</v>
          </cell>
          <cell r="C365" t="str">
            <v>Y</v>
          </cell>
          <cell r="D365" t="str">
            <v>N</v>
          </cell>
          <cell r="E365" t="str">
            <v>N</v>
          </cell>
          <cell r="F365" t="str">
            <v>N</v>
          </cell>
          <cell r="G365" t="str">
            <v>N</v>
          </cell>
          <cell r="H365" t="str">
            <v>N</v>
          </cell>
        </row>
        <row r="366">
          <cell r="A366" t="str">
            <v>3100-086</v>
          </cell>
          <cell r="B366" t="str">
            <v>应付款-亚东国际货运有限公司</v>
          </cell>
          <cell r="C366" t="str">
            <v>Y</v>
          </cell>
          <cell r="D366" t="str">
            <v>N</v>
          </cell>
          <cell r="E366" t="str">
            <v>N</v>
          </cell>
          <cell r="F366" t="str">
            <v>N</v>
          </cell>
          <cell r="G366" t="str">
            <v>N</v>
          </cell>
          <cell r="H366" t="str">
            <v>N</v>
          </cell>
        </row>
        <row r="367">
          <cell r="A367" t="str">
            <v>3100-087</v>
          </cell>
          <cell r="B367" t="str">
            <v>应付款-广东宝供储运公司</v>
          </cell>
          <cell r="C367" t="str">
            <v>Y</v>
          </cell>
          <cell r="D367" t="str">
            <v>N</v>
          </cell>
          <cell r="E367" t="str">
            <v>N</v>
          </cell>
          <cell r="F367" t="str">
            <v>N</v>
          </cell>
          <cell r="G367" t="str">
            <v>N</v>
          </cell>
          <cell r="H367" t="str">
            <v>N</v>
          </cell>
        </row>
        <row r="368">
          <cell r="A368" t="str">
            <v>3100-089</v>
          </cell>
          <cell r="B368" t="str">
            <v>应付款-东莞东洋印刷制品</v>
          </cell>
          <cell r="C368" t="str">
            <v>Y</v>
          </cell>
          <cell r="D368" t="str">
            <v>N</v>
          </cell>
          <cell r="E368" t="str">
            <v>N</v>
          </cell>
          <cell r="F368" t="str">
            <v>N</v>
          </cell>
          <cell r="G368" t="str">
            <v>N</v>
          </cell>
          <cell r="H368" t="str">
            <v>N</v>
          </cell>
        </row>
        <row r="369">
          <cell r="A369" t="str">
            <v>3100-090</v>
          </cell>
          <cell r="B369" t="str">
            <v>应付款-TIANCHEN</v>
          </cell>
          <cell r="C369" t="str">
            <v>Y</v>
          </cell>
          <cell r="D369" t="str">
            <v>N</v>
          </cell>
          <cell r="E369" t="str">
            <v>N</v>
          </cell>
          <cell r="F369" t="str">
            <v>N</v>
          </cell>
          <cell r="G369" t="str">
            <v>N</v>
          </cell>
          <cell r="H369" t="str">
            <v>N</v>
          </cell>
        </row>
        <row r="370">
          <cell r="A370" t="str">
            <v>3100-091</v>
          </cell>
          <cell r="B370" t="str">
            <v>应付款-上海福喜肉饼厂</v>
          </cell>
          <cell r="C370" t="str">
            <v>Y</v>
          </cell>
          <cell r="D370" t="str">
            <v>N</v>
          </cell>
          <cell r="E370" t="str">
            <v>N</v>
          </cell>
          <cell r="F370" t="str">
            <v>N</v>
          </cell>
          <cell r="G370" t="str">
            <v>N</v>
          </cell>
          <cell r="H370" t="str">
            <v>N</v>
          </cell>
        </row>
        <row r="371">
          <cell r="A371" t="str">
            <v>3100-092</v>
          </cell>
          <cell r="B371" t="str">
            <v>应付款-广州约瑟</v>
          </cell>
          <cell r="C371" t="str">
            <v>Y</v>
          </cell>
          <cell r="D371" t="str">
            <v>N</v>
          </cell>
          <cell r="E371" t="str">
            <v>N</v>
          </cell>
          <cell r="F371" t="str">
            <v>N</v>
          </cell>
          <cell r="G371" t="str">
            <v>N</v>
          </cell>
          <cell r="H371" t="str">
            <v>N</v>
          </cell>
        </row>
        <row r="372">
          <cell r="A372" t="str">
            <v>3100-093</v>
          </cell>
          <cell r="B372" t="str">
            <v>应付款-WUJING</v>
          </cell>
          <cell r="C372" t="str">
            <v>Y</v>
          </cell>
          <cell r="D372" t="str">
            <v>N</v>
          </cell>
          <cell r="E372" t="str">
            <v>N</v>
          </cell>
          <cell r="F372" t="str">
            <v>N</v>
          </cell>
          <cell r="G372" t="str">
            <v>N</v>
          </cell>
          <cell r="H372" t="str">
            <v>N</v>
          </cell>
        </row>
        <row r="373">
          <cell r="A373" t="str">
            <v>3100-094</v>
          </cell>
          <cell r="B373" t="str">
            <v>应付款-BONNY</v>
          </cell>
          <cell r="C373" t="str">
            <v>Y</v>
          </cell>
          <cell r="D373" t="str">
            <v>N</v>
          </cell>
          <cell r="E373" t="str">
            <v>N</v>
          </cell>
          <cell r="F373" t="str">
            <v>N</v>
          </cell>
          <cell r="G373" t="str">
            <v>N</v>
          </cell>
          <cell r="H373" t="str">
            <v>N</v>
          </cell>
        </row>
        <row r="374">
          <cell r="A374" t="str">
            <v>3100-095</v>
          </cell>
          <cell r="B374" t="str">
            <v>应付款-上海霍妮</v>
          </cell>
          <cell r="C374" t="str">
            <v>Y</v>
          </cell>
          <cell r="D374" t="str">
            <v>N</v>
          </cell>
          <cell r="E374" t="str">
            <v>N</v>
          </cell>
          <cell r="F374" t="str">
            <v>N</v>
          </cell>
          <cell r="G374" t="str">
            <v>N</v>
          </cell>
          <cell r="H374" t="str">
            <v>N</v>
          </cell>
        </row>
        <row r="375">
          <cell r="A375" t="str">
            <v>3100-096</v>
          </cell>
          <cell r="B375" t="str">
            <v>应付款-天津南侨</v>
          </cell>
          <cell r="C375" t="str">
            <v>Y</v>
          </cell>
          <cell r="D375" t="str">
            <v>N</v>
          </cell>
          <cell r="E375" t="str">
            <v>N</v>
          </cell>
          <cell r="F375" t="str">
            <v>N</v>
          </cell>
          <cell r="G375" t="str">
            <v>N</v>
          </cell>
          <cell r="H375" t="str">
            <v>N</v>
          </cell>
        </row>
        <row r="376">
          <cell r="A376" t="str">
            <v>3100-097</v>
          </cell>
          <cell r="B376" t="str">
            <v>应付款-金红叶纸业</v>
          </cell>
          <cell r="C376" t="str">
            <v>Y</v>
          </cell>
          <cell r="D376" t="str">
            <v>N</v>
          </cell>
          <cell r="E376" t="str">
            <v>N</v>
          </cell>
          <cell r="F376" t="str">
            <v>N</v>
          </cell>
          <cell r="G376" t="str">
            <v>N</v>
          </cell>
          <cell r="H376" t="str">
            <v>N</v>
          </cell>
        </row>
        <row r="377">
          <cell r="A377" t="str">
            <v>3100-098</v>
          </cell>
          <cell r="B377" t="str">
            <v>应付款-上海丸万包装制品</v>
          </cell>
          <cell r="C377" t="str">
            <v>Y</v>
          </cell>
          <cell r="D377" t="str">
            <v>N</v>
          </cell>
          <cell r="E377" t="str">
            <v>N</v>
          </cell>
          <cell r="F377" t="str">
            <v>N</v>
          </cell>
          <cell r="G377" t="str">
            <v>N</v>
          </cell>
          <cell r="H377" t="str">
            <v>N</v>
          </cell>
        </row>
        <row r="378">
          <cell r="A378" t="str">
            <v>3100-099</v>
          </cell>
          <cell r="B378" t="str">
            <v>应付款-DUTY FREE</v>
          </cell>
          <cell r="C378" t="str">
            <v>Y</v>
          </cell>
          <cell r="D378" t="str">
            <v>N</v>
          </cell>
          <cell r="E378" t="str">
            <v>N</v>
          </cell>
          <cell r="F378" t="str">
            <v>N</v>
          </cell>
          <cell r="G378" t="str">
            <v>N</v>
          </cell>
          <cell r="H378" t="str">
            <v>N</v>
          </cell>
        </row>
        <row r="379">
          <cell r="A379" t="str">
            <v>3100-100</v>
          </cell>
          <cell r="B379" t="str">
            <v>应付款-广州维记牛奶</v>
          </cell>
          <cell r="C379" t="str">
            <v>Y</v>
          </cell>
          <cell r="D379" t="str">
            <v>N</v>
          </cell>
          <cell r="E379" t="str">
            <v>N</v>
          </cell>
          <cell r="F379" t="str">
            <v>N</v>
          </cell>
          <cell r="G379" t="str">
            <v>N</v>
          </cell>
          <cell r="H379" t="str">
            <v>N</v>
          </cell>
        </row>
        <row r="380">
          <cell r="A380" t="str">
            <v>3100-101</v>
          </cell>
          <cell r="B380" t="str">
            <v>应付款-AT&amp;T</v>
          </cell>
          <cell r="C380" t="str">
            <v>Y</v>
          </cell>
          <cell r="D380" t="str">
            <v>N</v>
          </cell>
          <cell r="E380" t="str">
            <v>N</v>
          </cell>
          <cell r="F380" t="str">
            <v>N</v>
          </cell>
          <cell r="G380" t="str">
            <v>N</v>
          </cell>
          <cell r="H380" t="str">
            <v>N</v>
          </cell>
        </row>
        <row r="381">
          <cell r="A381" t="str">
            <v>3100-102</v>
          </cell>
          <cell r="B381" t="str">
            <v>应付款-O'BRIEN BUDD</v>
          </cell>
          <cell r="C381" t="str">
            <v>Y</v>
          </cell>
          <cell r="D381" t="str">
            <v>N</v>
          </cell>
          <cell r="E381" t="str">
            <v>N</v>
          </cell>
          <cell r="F381" t="str">
            <v>N</v>
          </cell>
          <cell r="G381" t="str">
            <v>N</v>
          </cell>
          <cell r="H381" t="str">
            <v>N</v>
          </cell>
        </row>
        <row r="382">
          <cell r="A382" t="str">
            <v>3100-103</v>
          </cell>
          <cell r="B382" t="str">
            <v>应付款-深圳天俊粮油食品公司</v>
          </cell>
          <cell r="C382" t="str">
            <v>Y</v>
          </cell>
          <cell r="D382" t="str">
            <v>N</v>
          </cell>
          <cell r="E382" t="str">
            <v>N</v>
          </cell>
          <cell r="F382" t="str">
            <v>N</v>
          </cell>
          <cell r="G382" t="str">
            <v>N</v>
          </cell>
          <cell r="H382" t="str">
            <v>N</v>
          </cell>
        </row>
        <row r="383">
          <cell r="A383" t="str">
            <v>3100-104</v>
          </cell>
          <cell r="B383" t="str">
            <v>应付款-北京荷美尔食品有限公司</v>
          </cell>
          <cell r="C383" t="str">
            <v>Y</v>
          </cell>
          <cell r="D383" t="str">
            <v>N</v>
          </cell>
          <cell r="E383" t="str">
            <v>N</v>
          </cell>
          <cell r="F383" t="str">
            <v>N</v>
          </cell>
          <cell r="G383" t="str">
            <v>N</v>
          </cell>
          <cell r="H383" t="str">
            <v>N</v>
          </cell>
        </row>
        <row r="384">
          <cell r="A384" t="str">
            <v>3100-105</v>
          </cell>
          <cell r="B384" t="str">
            <v>应付款-中山齐伟贸易</v>
          </cell>
          <cell r="C384" t="str">
            <v>Y</v>
          </cell>
          <cell r="D384" t="str">
            <v>N</v>
          </cell>
          <cell r="E384" t="str">
            <v>N</v>
          </cell>
          <cell r="F384" t="str">
            <v>N</v>
          </cell>
          <cell r="G384" t="str">
            <v>N</v>
          </cell>
          <cell r="H384" t="str">
            <v>N</v>
          </cell>
        </row>
        <row r="385">
          <cell r="A385" t="str">
            <v>3100-106</v>
          </cell>
          <cell r="B385" t="str">
            <v>应付款-津丰保利奶</v>
          </cell>
          <cell r="C385" t="str">
            <v>Y</v>
          </cell>
          <cell r="D385" t="str">
            <v>N</v>
          </cell>
          <cell r="E385" t="str">
            <v>N</v>
          </cell>
          <cell r="F385" t="str">
            <v>N</v>
          </cell>
          <cell r="G385" t="str">
            <v>N</v>
          </cell>
          <cell r="H385" t="str">
            <v>N</v>
          </cell>
        </row>
        <row r="386">
          <cell r="A386" t="str">
            <v>3100-108</v>
          </cell>
          <cell r="B386" t="str">
            <v>应付款-上海侨泰机械有限公司</v>
          </cell>
          <cell r="C386" t="str">
            <v>Y</v>
          </cell>
          <cell r="D386" t="str">
            <v>N</v>
          </cell>
          <cell r="E386" t="str">
            <v>N</v>
          </cell>
          <cell r="F386" t="str">
            <v>N</v>
          </cell>
          <cell r="G386" t="str">
            <v>N</v>
          </cell>
          <cell r="H386" t="str">
            <v>N</v>
          </cell>
        </row>
        <row r="387">
          <cell r="A387" t="str">
            <v>3100-109</v>
          </cell>
          <cell r="B387" t="str">
            <v>应付款-上海达信印刷有限公司</v>
          </cell>
          <cell r="C387" t="str">
            <v>Y</v>
          </cell>
          <cell r="D387" t="str">
            <v>N</v>
          </cell>
          <cell r="E387" t="str">
            <v>N</v>
          </cell>
          <cell r="F387" t="str">
            <v>N</v>
          </cell>
          <cell r="G387" t="str">
            <v>N</v>
          </cell>
          <cell r="H387" t="str">
            <v>N</v>
          </cell>
        </row>
        <row r="388">
          <cell r="A388" t="str">
            <v>3100-110</v>
          </cell>
          <cell r="B388" t="str">
            <v>应付款-远东制杯深圳有限公司</v>
          </cell>
          <cell r="C388" t="str">
            <v>Y</v>
          </cell>
          <cell r="D388" t="str">
            <v>N</v>
          </cell>
          <cell r="E388" t="str">
            <v>N</v>
          </cell>
          <cell r="F388" t="str">
            <v>N</v>
          </cell>
          <cell r="G388" t="str">
            <v>N</v>
          </cell>
          <cell r="H388" t="str">
            <v>N</v>
          </cell>
        </row>
        <row r="389">
          <cell r="A389" t="str">
            <v>3100-111</v>
          </cell>
          <cell r="B389" t="str">
            <v>应付款-新路达华联吉买盛店</v>
          </cell>
          <cell r="C389" t="str">
            <v>Y</v>
          </cell>
          <cell r="D389" t="str">
            <v>N</v>
          </cell>
          <cell r="E389" t="str">
            <v>N</v>
          </cell>
          <cell r="F389" t="str">
            <v>N</v>
          </cell>
          <cell r="G389" t="str">
            <v>N</v>
          </cell>
          <cell r="H389" t="str">
            <v>N</v>
          </cell>
        </row>
        <row r="390">
          <cell r="A390" t="str">
            <v>3100-112</v>
          </cell>
          <cell r="B390" t="str">
            <v>应付款-上海繁星广告装潢</v>
          </cell>
          <cell r="C390" t="str">
            <v>Y</v>
          </cell>
          <cell r="D390" t="str">
            <v>N</v>
          </cell>
          <cell r="E390" t="str">
            <v>N</v>
          </cell>
          <cell r="F390" t="str">
            <v>N</v>
          </cell>
          <cell r="G390" t="str">
            <v>N</v>
          </cell>
          <cell r="H390" t="str">
            <v>N</v>
          </cell>
        </row>
        <row r="391">
          <cell r="A391" t="str">
            <v>3100-113</v>
          </cell>
          <cell r="B391" t="str">
            <v>应付款-纳贝斯克食品苏州</v>
          </cell>
          <cell r="C391" t="str">
            <v>Y</v>
          </cell>
          <cell r="D391" t="str">
            <v>N</v>
          </cell>
          <cell r="E391" t="str">
            <v>N</v>
          </cell>
          <cell r="F391" t="str">
            <v>N</v>
          </cell>
          <cell r="G391" t="str">
            <v>N</v>
          </cell>
          <cell r="H391" t="str">
            <v>N</v>
          </cell>
        </row>
        <row r="392">
          <cell r="A392" t="str">
            <v>3100-114</v>
          </cell>
          <cell r="B392" t="str">
            <v>应付款-Greennet</v>
          </cell>
          <cell r="C392" t="str">
            <v>Y</v>
          </cell>
          <cell r="D392" t="str">
            <v>N</v>
          </cell>
          <cell r="E392" t="str">
            <v>N</v>
          </cell>
          <cell r="F392" t="str">
            <v>N</v>
          </cell>
          <cell r="G392" t="str">
            <v>N</v>
          </cell>
          <cell r="H392" t="str">
            <v>N</v>
          </cell>
        </row>
        <row r="393">
          <cell r="A393" t="str">
            <v>3100-115</v>
          </cell>
          <cell r="B393" t="str">
            <v>应付款-珠海捷荣食品有限公司</v>
          </cell>
          <cell r="C393" t="str">
            <v>Y</v>
          </cell>
          <cell r="D393" t="str">
            <v>N</v>
          </cell>
          <cell r="E393" t="str">
            <v>N</v>
          </cell>
          <cell r="F393" t="str">
            <v>N</v>
          </cell>
          <cell r="G393" t="str">
            <v>N</v>
          </cell>
          <cell r="H393" t="str">
            <v>N</v>
          </cell>
        </row>
        <row r="394">
          <cell r="A394" t="str">
            <v>3100-116</v>
          </cell>
          <cell r="B394" t="str">
            <v>应付款-上海泓隆实业有限公司</v>
          </cell>
          <cell r="C394" t="str">
            <v>Y</v>
          </cell>
          <cell r="D394" t="str">
            <v>N</v>
          </cell>
          <cell r="E394" t="str">
            <v>N</v>
          </cell>
          <cell r="F394" t="str">
            <v>N</v>
          </cell>
          <cell r="G394" t="str">
            <v>N</v>
          </cell>
          <cell r="H394" t="str">
            <v>N</v>
          </cell>
        </row>
        <row r="395">
          <cell r="A395" t="str">
            <v>3100-117</v>
          </cell>
          <cell r="B395" t="str">
            <v>应付款-上海红宝石</v>
          </cell>
          <cell r="C395" t="str">
            <v>Y</v>
          </cell>
          <cell r="D395" t="str">
            <v>N</v>
          </cell>
          <cell r="E395" t="str">
            <v>N</v>
          </cell>
          <cell r="F395" t="str">
            <v>N</v>
          </cell>
          <cell r="G395" t="str">
            <v>N</v>
          </cell>
          <cell r="H395" t="str">
            <v>N</v>
          </cell>
        </row>
        <row r="396">
          <cell r="A396" t="str">
            <v>3100-118</v>
          </cell>
          <cell r="B396" t="str">
            <v>应付款-上海怡佳贸易</v>
          </cell>
          <cell r="C396" t="str">
            <v>Y</v>
          </cell>
          <cell r="D396" t="str">
            <v>N</v>
          </cell>
          <cell r="E396" t="str">
            <v>N</v>
          </cell>
          <cell r="F396" t="str">
            <v>N</v>
          </cell>
          <cell r="G396" t="str">
            <v>N</v>
          </cell>
          <cell r="H396" t="str">
            <v>N</v>
          </cell>
        </row>
        <row r="397">
          <cell r="A397" t="str">
            <v>3100-119</v>
          </cell>
          <cell r="B397" t="str">
            <v>应付款-百事饮料</v>
          </cell>
          <cell r="C397" t="str">
            <v>Y</v>
          </cell>
          <cell r="D397" t="str">
            <v>N</v>
          </cell>
          <cell r="E397" t="str">
            <v>N</v>
          </cell>
          <cell r="F397" t="str">
            <v>N</v>
          </cell>
          <cell r="G397" t="str">
            <v>N</v>
          </cell>
          <cell r="H397" t="str">
            <v>N</v>
          </cell>
        </row>
        <row r="398">
          <cell r="A398" t="str">
            <v>3100-120</v>
          </cell>
          <cell r="B398" t="str">
            <v>应付款-上海宾华实业公司</v>
          </cell>
          <cell r="C398" t="str">
            <v>Y</v>
          </cell>
          <cell r="D398" t="str">
            <v>N</v>
          </cell>
          <cell r="E398" t="str">
            <v>N</v>
          </cell>
          <cell r="F398" t="str">
            <v>N</v>
          </cell>
          <cell r="G398" t="str">
            <v>N</v>
          </cell>
          <cell r="H398" t="str">
            <v>N</v>
          </cell>
        </row>
        <row r="399">
          <cell r="A399" t="str">
            <v>3100-121</v>
          </cell>
          <cell r="B399" t="str">
            <v>应付款-浦东机场佳美航空食品</v>
          </cell>
          <cell r="C399" t="str">
            <v>Y</v>
          </cell>
          <cell r="D399" t="str">
            <v>N</v>
          </cell>
          <cell r="E399" t="str">
            <v>N</v>
          </cell>
          <cell r="F399" t="str">
            <v>N</v>
          </cell>
          <cell r="G399" t="str">
            <v>N</v>
          </cell>
          <cell r="H399" t="str">
            <v>N</v>
          </cell>
        </row>
        <row r="400">
          <cell r="A400" t="str">
            <v>3100-122</v>
          </cell>
          <cell r="B400" t="str">
            <v>应付款-爱芬食品(北京)有限公司</v>
          </cell>
          <cell r="C400" t="str">
            <v>Y</v>
          </cell>
          <cell r="D400" t="str">
            <v>N</v>
          </cell>
          <cell r="E400" t="str">
            <v>N</v>
          </cell>
          <cell r="F400" t="str">
            <v>N</v>
          </cell>
          <cell r="G400" t="str">
            <v>N</v>
          </cell>
          <cell r="H400" t="str">
            <v>N</v>
          </cell>
        </row>
        <row r="401">
          <cell r="A401" t="str">
            <v>3100-123</v>
          </cell>
          <cell r="B401" t="str">
            <v>应付款-北京京华印刷总厂</v>
          </cell>
          <cell r="C401" t="str">
            <v>Y</v>
          </cell>
          <cell r="D401" t="str">
            <v>N</v>
          </cell>
          <cell r="E401" t="str">
            <v>N</v>
          </cell>
          <cell r="F401" t="str">
            <v>N</v>
          </cell>
          <cell r="G401" t="str">
            <v>N</v>
          </cell>
          <cell r="H401" t="str">
            <v>N</v>
          </cell>
        </row>
        <row r="402">
          <cell r="A402" t="str">
            <v>3100-124</v>
          </cell>
          <cell r="B402" t="str">
            <v>应付款-上海莱迪士食品有限公司</v>
          </cell>
          <cell r="C402" t="str">
            <v>Y</v>
          </cell>
          <cell r="D402" t="str">
            <v>N</v>
          </cell>
          <cell r="E402" t="str">
            <v>N</v>
          </cell>
          <cell r="F402" t="str">
            <v>N</v>
          </cell>
          <cell r="G402" t="str">
            <v>N</v>
          </cell>
          <cell r="H402" t="str">
            <v>N</v>
          </cell>
        </row>
        <row r="403">
          <cell r="A403" t="str">
            <v>3100-125</v>
          </cell>
          <cell r="B403" t="str">
            <v>应付款-上海铸英实业</v>
          </cell>
          <cell r="C403" t="str">
            <v>Y</v>
          </cell>
          <cell r="D403" t="str">
            <v>N</v>
          </cell>
          <cell r="E403" t="str">
            <v>N</v>
          </cell>
          <cell r="F403" t="str">
            <v>N</v>
          </cell>
          <cell r="G403" t="str">
            <v>N</v>
          </cell>
          <cell r="H403" t="str">
            <v>N</v>
          </cell>
        </row>
        <row r="404">
          <cell r="A404" t="str">
            <v>3100-126</v>
          </cell>
          <cell r="B404" t="str">
            <v>应付款-深圳天俊实业（运费）</v>
          </cell>
          <cell r="C404" t="str">
            <v>Y</v>
          </cell>
          <cell r="D404" t="str">
            <v>N</v>
          </cell>
          <cell r="E404" t="str">
            <v>N</v>
          </cell>
          <cell r="F404" t="str">
            <v>N</v>
          </cell>
          <cell r="G404" t="str">
            <v>N</v>
          </cell>
          <cell r="H404" t="str">
            <v>N</v>
          </cell>
        </row>
        <row r="405">
          <cell r="A405" t="str">
            <v>3100-127</v>
          </cell>
          <cell r="B405" t="str">
            <v>应付款-常州伊斯特北京分公司</v>
          </cell>
          <cell r="C405" t="str">
            <v>Y</v>
          </cell>
          <cell r="D405" t="str">
            <v>N</v>
          </cell>
          <cell r="E405" t="str">
            <v>N</v>
          </cell>
          <cell r="F405" t="str">
            <v>N</v>
          </cell>
          <cell r="G405" t="str">
            <v>N</v>
          </cell>
          <cell r="H405" t="str">
            <v>N</v>
          </cell>
        </row>
        <row r="406">
          <cell r="A406" t="str">
            <v>3100-128</v>
          </cell>
          <cell r="B406" t="str">
            <v>应付款-富士胶卷</v>
          </cell>
          <cell r="C406" t="str">
            <v>Y</v>
          </cell>
          <cell r="D406" t="str">
            <v>N</v>
          </cell>
          <cell r="E406" t="str">
            <v>N</v>
          </cell>
          <cell r="F406" t="str">
            <v>N</v>
          </cell>
          <cell r="G406" t="str">
            <v>N</v>
          </cell>
          <cell r="H406" t="str">
            <v>N</v>
          </cell>
        </row>
        <row r="407">
          <cell r="A407" t="str">
            <v>3100-129</v>
          </cell>
          <cell r="B407" t="str">
            <v>应付款-广州可口可乐公司</v>
          </cell>
          <cell r="C407" t="str">
            <v>Y</v>
          </cell>
          <cell r="D407" t="str">
            <v>N</v>
          </cell>
          <cell r="E407" t="str">
            <v>N</v>
          </cell>
          <cell r="F407" t="str">
            <v>N</v>
          </cell>
          <cell r="G407" t="str">
            <v>N</v>
          </cell>
          <cell r="H407" t="str">
            <v>N</v>
          </cell>
        </row>
        <row r="408">
          <cell r="A408" t="str">
            <v>3100-130</v>
          </cell>
          <cell r="B408" t="str">
            <v>应付款-金茂君锐</v>
          </cell>
          <cell r="C408" t="str">
            <v>Y</v>
          </cell>
          <cell r="D408" t="str">
            <v>N</v>
          </cell>
          <cell r="E408" t="str">
            <v>N</v>
          </cell>
          <cell r="F408" t="str">
            <v>N</v>
          </cell>
          <cell r="G408" t="str">
            <v>N</v>
          </cell>
          <cell r="H408" t="str">
            <v>N</v>
          </cell>
        </row>
        <row r="409">
          <cell r="A409" t="str">
            <v>3100-150</v>
          </cell>
          <cell r="B409" t="str">
            <v>应付款-珠海可口可乐公司</v>
          </cell>
          <cell r="C409" t="str">
            <v>Y</v>
          </cell>
          <cell r="D409" t="str">
            <v>N</v>
          </cell>
          <cell r="E409" t="str">
            <v>N</v>
          </cell>
          <cell r="F409" t="str">
            <v>N</v>
          </cell>
          <cell r="G409" t="str">
            <v>N</v>
          </cell>
          <cell r="H409" t="str">
            <v>N</v>
          </cell>
        </row>
        <row r="410">
          <cell r="A410" t="str">
            <v>3100-199</v>
          </cell>
          <cell r="B410" t="str">
            <v>应付款-其他供应商</v>
          </cell>
          <cell r="C410" t="str">
            <v>Y</v>
          </cell>
          <cell r="D410" t="str">
            <v>N</v>
          </cell>
          <cell r="E410" t="str">
            <v>N</v>
          </cell>
          <cell r="F410" t="str">
            <v>N</v>
          </cell>
          <cell r="G410" t="str">
            <v>N</v>
          </cell>
          <cell r="H410" t="str">
            <v>N</v>
          </cell>
        </row>
        <row r="411">
          <cell r="A411" t="str">
            <v>3100-202</v>
          </cell>
          <cell r="B411" t="str">
            <v>应付款-高登快递费</v>
          </cell>
          <cell r="C411" t="str">
            <v>Y</v>
          </cell>
          <cell r="D411" t="str">
            <v>N</v>
          </cell>
          <cell r="E411" t="str">
            <v>N</v>
          </cell>
          <cell r="F411" t="str">
            <v>N</v>
          </cell>
          <cell r="G411" t="str">
            <v>N</v>
          </cell>
          <cell r="H411" t="str">
            <v>N</v>
          </cell>
        </row>
        <row r="412">
          <cell r="A412" t="str">
            <v>3100-203</v>
          </cell>
          <cell r="B412" t="str">
            <v>应付款-公共交通卡公司</v>
          </cell>
          <cell r="C412" t="str">
            <v>Y</v>
          </cell>
          <cell r="D412" t="str">
            <v>N</v>
          </cell>
          <cell r="E412" t="str">
            <v>N</v>
          </cell>
          <cell r="F412" t="str">
            <v>N</v>
          </cell>
          <cell r="G412" t="str">
            <v>N</v>
          </cell>
          <cell r="H412" t="str">
            <v>N</v>
          </cell>
        </row>
        <row r="413">
          <cell r="A413" t="str">
            <v>3100-204</v>
          </cell>
          <cell r="B413" t="str">
            <v>应付款-捐款</v>
          </cell>
          <cell r="C413" t="str">
            <v>Y</v>
          </cell>
          <cell r="D413" t="str">
            <v>N</v>
          </cell>
          <cell r="E413" t="str">
            <v>N</v>
          </cell>
          <cell r="F413" t="str">
            <v>N</v>
          </cell>
          <cell r="G413" t="str">
            <v>N</v>
          </cell>
          <cell r="H413" t="str">
            <v>N</v>
          </cell>
        </row>
        <row r="414">
          <cell r="A414" t="str">
            <v>3100-205</v>
          </cell>
          <cell r="B414" t="str">
            <v>应付款-华联可颂坊券手续费</v>
          </cell>
          <cell r="C414" t="str">
            <v>Y</v>
          </cell>
          <cell r="D414" t="str">
            <v>N</v>
          </cell>
          <cell r="E414" t="str">
            <v>N</v>
          </cell>
          <cell r="F414" t="str">
            <v>N</v>
          </cell>
          <cell r="G414" t="str">
            <v>N</v>
          </cell>
          <cell r="H414" t="str">
            <v>N</v>
          </cell>
        </row>
        <row r="415">
          <cell r="A415" t="str">
            <v>3100-206</v>
          </cell>
          <cell r="B415" t="str">
            <v>应付款-爱心伞押金</v>
          </cell>
          <cell r="C415" t="str">
            <v>Y</v>
          </cell>
          <cell r="D415" t="str">
            <v>N</v>
          </cell>
          <cell r="E415" t="str">
            <v>N</v>
          </cell>
          <cell r="F415" t="str">
            <v>N</v>
          </cell>
          <cell r="G415" t="str">
            <v>N</v>
          </cell>
          <cell r="H415" t="str">
            <v>N</v>
          </cell>
        </row>
        <row r="416">
          <cell r="A416" t="str">
            <v>3100-207</v>
          </cell>
          <cell r="B416" t="str">
            <v>应付款-常州伊斯特北京公司</v>
          </cell>
          <cell r="C416" t="str">
            <v>Y</v>
          </cell>
          <cell r="D416" t="str">
            <v>N</v>
          </cell>
          <cell r="E416" t="str">
            <v>N</v>
          </cell>
          <cell r="F416" t="str">
            <v>N</v>
          </cell>
          <cell r="G416" t="str">
            <v>N</v>
          </cell>
          <cell r="H416" t="str">
            <v>N</v>
          </cell>
        </row>
        <row r="417">
          <cell r="A417" t="str">
            <v>3100-301</v>
          </cell>
          <cell r="B417" t="str">
            <v>应付款-Create(促销玩具)</v>
          </cell>
          <cell r="C417" t="str">
            <v>Y</v>
          </cell>
          <cell r="D417" t="str">
            <v>N</v>
          </cell>
          <cell r="E417" t="str">
            <v>N</v>
          </cell>
          <cell r="F417" t="str">
            <v>N</v>
          </cell>
          <cell r="G417" t="str">
            <v>N</v>
          </cell>
          <cell r="H417" t="str">
            <v>N</v>
          </cell>
        </row>
        <row r="418">
          <cell r="A418" t="str">
            <v>3100-302</v>
          </cell>
          <cell r="B418" t="str">
            <v>应付款-北京训练中心</v>
          </cell>
          <cell r="C418" t="str">
            <v>Y</v>
          </cell>
          <cell r="D418" t="str">
            <v>N</v>
          </cell>
          <cell r="E418" t="str">
            <v>N</v>
          </cell>
          <cell r="F418" t="str">
            <v>N</v>
          </cell>
          <cell r="G418" t="str">
            <v>N</v>
          </cell>
          <cell r="H418" t="str">
            <v>N</v>
          </cell>
        </row>
        <row r="419">
          <cell r="A419" t="str">
            <v>3100-303</v>
          </cell>
          <cell r="B419" t="str">
            <v>应付款-TMSW(促销玩具)</v>
          </cell>
          <cell r="C419" t="str">
            <v>Y</v>
          </cell>
          <cell r="D419" t="str">
            <v>N</v>
          </cell>
          <cell r="E419" t="str">
            <v>N</v>
          </cell>
          <cell r="F419" t="str">
            <v>N</v>
          </cell>
          <cell r="G419" t="str">
            <v>N</v>
          </cell>
          <cell r="H419" t="str">
            <v>N</v>
          </cell>
        </row>
        <row r="420">
          <cell r="A420" t="str">
            <v>3101-000</v>
          </cell>
          <cell r="B420" t="str">
            <v>应付款-员工股权代扣税</v>
          </cell>
          <cell r="C420" t="str">
            <v>Y</v>
          </cell>
          <cell r="D420" t="str">
            <v>N</v>
          </cell>
          <cell r="E420" t="str">
            <v>N</v>
          </cell>
          <cell r="F420" t="str">
            <v>N</v>
          </cell>
          <cell r="G420" t="str">
            <v>N</v>
          </cell>
          <cell r="H420" t="str">
            <v>N</v>
          </cell>
        </row>
        <row r="421">
          <cell r="A421" t="str">
            <v>3101-001</v>
          </cell>
          <cell r="B421" t="str">
            <v>应付款-中国区营运年会</v>
          </cell>
          <cell r="C421" t="str">
            <v>Y</v>
          </cell>
          <cell r="D421" t="str">
            <v>N</v>
          </cell>
          <cell r="E421" t="str">
            <v>N</v>
          </cell>
          <cell r="F421" t="str">
            <v>N</v>
          </cell>
          <cell r="G421" t="str">
            <v>N</v>
          </cell>
          <cell r="H421" t="str">
            <v>N</v>
          </cell>
        </row>
        <row r="422">
          <cell r="A422" t="str">
            <v>3102-000</v>
          </cell>
          <cell r="B422" t="str">
            <v>应付工程款</v>
          </cell>
          <cell r="C422" t="str">
            <v>Y</v>
          </cell>
          <cell r="D422" t="str">
            <v>N</v>
          </cell>
          <cell r="E422" t="str">
            <v>N</v>
          </cell>
          <cell r="F422" t="str">
            <v>N</v>
          </cell>
          <cell r="G422" t="str">
            <v>N</v>
          </cell>
          <cell r="H422" t="str">
            <v>N</v>
          </cell>
        </row>
        <row r="423">
          <cell r="A423" t="str">
            <v>3120-000</v>
          </cell>
          <cell r="B423" t="str">
            <v>资产清理-关店</v>
          </cell>
          <cell r="C423" t="str">
            <v>Y</v>
          </cell>
          <cell r="D423" t="str">
            <v>N</v>
          </cell>
          <cell r="E423" t="str">
            <v>N</v>
          </cell>
          <cell r="F423" t="str">
            <v>N</v>
          </cell>
          <cell r="G423" t="str">
            <v>N</v>
          </cell>
          <cell r="H423" t="str">
            <v>N</v>
          </cell>
        </row>
        <row r="424">
          <cell r="A424" t="str">
            <v>3181-000</v>
          </cell>
          <cell r="B424" t="str">
            <v>预提所得税-特许权费</v>
          </cell>
          <cell r="C424" t="str">
            <v>Y</v>
          </cell>
          <cell r="D424" t="str">
            <v>N</v>
          </cell>
          <cell r="E424" t="str">
            <v>N</v>
          </cell>
          <cell r="F424" t="str">
            <v>N</v>
          </cell>
          <cell r="G424" t="str">
            <v>N</v>
          </cell>
          <cell r="H424" t="str">
            <v>N</v>
          </cell>
        </row>
        <row r="425">
          <cell r="A425" t="str">
            <v>3181-001</v>
          </cell>
          <cell r="B425" t="str">
            <v>预提所得税-奥林匹克费</v>
          </cell>
          <cell r="C425" t="str">
            <v>Y</v>
          </cell>
          <cell r="D425" t="str">
            <v>N</v>
          </cell>
          <cell r="E425" t="str">
            <v>N</v>
          </cell>
          <cell r="F425" t="str">
            <v>N</v>
          </cell>
          <cell r="G425" t="str">
            <v>N</v>
          </cell>
          <cell r="H425" t="str">
            <v>N</v>
          </cell>
        </row>
        <row r="426">
          <cell r="A426" t="str">
            <v>3181-002</v>
          </cell>
          <cell r="B426" t="str">
            <v>预提代扣营业税-开店费</v>
          </cell>
          <cell r="C426" t="str">
            <v>Y</v>
          </cell>
          <cell r="D426" t="str">
            <v>N</v>
          </cell>
          <cell r="E426" t="str">
            <v>N</v>
          </cell>
          <cell r="F426" t="str">
            <v>N</v>
          </cell>
          <cell r="G426" t="str">
            <v>N</v>
          </cell>
          <cell r="H426" t="str">
            <v>N</v>
          </cell>
        </row>
        <row r="427">
          <cell r="A427" t="str">
            <v>3200-000</v>
          </cell>
          <cell r="B427" t="str">
            <v>预提企业所得税</v>
          </cell>
          <cell r="C427" t="str">
            <v>Y</v>
          </cell>
          <cell r="D427" t="str">
            <v>N</v>
          </cell>
          <cell r="E427" t="str">
            <v>N</v>
          </cell>
          <cell r="F427" t="str">
            <v>N</v>
          </cell>
          <cell r="G427" t="str">
            <v>N</v>
          </cell>
          <cell r="H427" t="str">
            <v>N</v>
          </cell>
        </row>
        <row r="428">
          <cell r="A428" t="str">
            <v>3300-001</v>
          </cell>
          <cell r="B428" t="str">
            <v>预提-电费</v>
          </cell>
          <cell r="C428" t="str">
            <v>Y</v>
          </cell>
          <cell r="D428" t="str">
            <v>N</v>
          </cell>
          <cell r="E428" t="str">
            <v>N</v>
          </cell>
          <cell r="F428" t="str">
            <v>N</v>
          </cell>
          <cell r="G428" t="str">
            <v>N</v>
          </cell>
          <cell r="H428" t="str">
            <v>N</v>
          </cell>
        </row>
        <row r="429">
          <cell r="A429" t="str">
            <v>3300-003</v>
          </cell>
          <cell r="B429" t="str">
            <v>预提-水费</v>
          </cell>
          <cell r="C429" t="str">
            <v>Y</v>
          </cell>
          <cell r="D429" t="str">
            <v>N</v>
          </cell>
          <cell r="E429" t="str">
            <v>N</v>
          </cell>
          <cell r="F429" t="str">
            <v>N</v>
          </cell>
          <cell r="G429" t="str">
            <v>N</v>
          </cell>
          <cell r="H429" t="str">
            <v>N</v>
          </cell>
        </row>
        <row r="430">
          <cell r="A430" t="str">
            <v>3300-004</v>
          </cell>
          <cell r="B430" t="str">
            <v>预提-电话费</v>
          </cell>
          <cell r="C430" t="str">
            <v>Y</v>
          </cell>
          <cell r="D430" t="str">
            <v>N</v>
          </cell>
          <cell r="E430" t="str">
            <v>N</v>
          </cell>
          <cell r="F430" t="str">
            <v>N</v>
          </cell>
          <cell r="G430" t="str">
            <v>N</v>
          </cell>
          <cell r="H430" t="str">
            <v>N</v>
          </cell>
        </row>
        <row r="431">
          <cell r="A431" t="str">
            <v>3300-005</v>
          </cell>
          <cell r="B431" t="str">
            <v>预提-餐厅其他费用</v>
          </cell>
          <cell r="C431" t="str">
            <v>Y</v>
          </cell>
          <cell r="D431" t="str">
            <v>N</v>
          </cell>
          <cell r="E431" t="str">
            <v>N</v>
          </cell>
          <cell r="F431" t="str">
            <v>N</v>
          </cell>
          <cell r="G431" t="str">
            <v>N</v>
          </cell>
          <cell r="H431" t="str">
            <v>N</v>
          </cell>
        </row>
        <row r="432">
          <cell r="A432" t="str">
            <v>3300-006</v>
          </cell>
          <cell r="B432" t="str">
            <v>预提-保养费</v>
          </cell>
          <cell r="C432" t="str">
            <v>Y</v>
          </cell>
          <cell r="D432" t="str">
            <v>N</v>
          </cell>
          <cell r="E432" t="str">
            <v>N</v>
          </cell>
          <cell r="F432" t="str">
            <v>N</v>
          </cell>
          <cell r="G432" t="str">
            <v>N</v>
          </cell>
          <cell r="H432" t="str">
            <v>N</v>
          </cell>
        </row>
        <row r="433">
          <cell r="A433" t="str">
            <v>3300-007</v>
          </cell>
          <cell r="B433" t="str">
            <v>预提-外部服务费</v>
          </cell>
          <cell r="C433" t="str">
            <v>Y</v>
          </cell>
          <cell r="D433" t="str">
            <v>N</v>
          </cell>
          <cell r="E433" t="str">
            <v>N</v>
          </cell>
          <cell r="F433" t="str">
            <v>N</v>
          </cell>
          <cell r="G433" t="str">
            <v>N</v>
          </cell>
          <cell r="H433" t="str">
            <v>N</v>
          </cell>
        </row>
        <row r="434">
          <cell r="A434" t="str">
            <v>3301-000</v>
          </cell>
          <cell r="B434" t="str">
            <v>应付工资-管理人员</v>
          </cell>
          <cell r="C434" t="str">
            <v>Y</v>
          </cell>
          <cell r="D434" t="str">
            <v>N</v>
          </cell>
          <cell r="E434" t="str">
            <v>N</v>
          </cell>
          <cell r="F434" t="str">
            <v>N</v>
          </cell>
          <cell r="G434" t="str">
            <v>N</v>
          </cell>
          <cell r="H434" t="str">
            <v>N</v>
          </cell>
        </row>
        <row r="435">
          <cell r="A435" t="str">
            <v>3301-001</v>
          </cell>
          <cell r="B435" t="str">
            <v>预提养老保险</v>
          </cell>
          <cell r="C435" t="str">
            <v>Y</v>
          </cell>
          <cell r="D435" t="str">
            <v>N</v>
          </cell>
          <cell r="E435" t="str">
            <v>N</v>
          </cell>
          <cell r="F435" t="str">
            <v>N</v>
          </cell>
          <cell r="G435" t="str">
            <v>N</v>
          </cell>
          <cell r="H435" t="str">
            <v>N</v>
          </cell>
        </row>
        <row r="436">
          <cell r="A436" t="str">
            <v>3301-002</v>
          </cell>
          <cell r="B436" t="str">
            <v>预提失业保险</v>
          </cell>
          <cell r="C436" t="str">
            <v>Y</v>
          </cell>
          <cell r="D436" t="str">
            <v>N</v>
          </cell>
          <cell r="E436" t="str">
            <v>N</v>
          </cell>
          <cell r="F436" t="str">
            <v>N</v>
          </cell>
          <cell r="G436" t="str">
            <v>N</v>
          </cell>
          <cell r="H436" t="str">
            <v>N</v>
          </cell>
        </row>
        <row r="437">
          <cell r="A437" t="str">
            <v>3301-003</v>
          </cell>
          <cell r="B437" t="str">
            <v>预提住房公积金</v>
          </cell>
          <cell r="C437" t="str">
            <v>Y</v>
          </cell>
          <cell r="D437" t="str">
            <v>N</v>
          </cell>
          <cell r="E437" t="str">
            <v>N</v>
          </cell>
          <cell r="F437" t="str">
            <v>N</v>
          </cell>
          <cell r="G437" t="str">
            <v>N</v>
          </cell>
          <cell r="H437" t="str">
            <v>N</v>
          </cell>
        </row>
        <row r="438">
          <cell r="A438" t="str">
            <v>3301-004</v>
          </cell>
          <cell r="B438" t="str">
            <v>预提奖励基金</v>
          </cell>
          <cell r="C438" t="str">
            <v>Y</v>
          </cell>
          <cell r="D438" t="str">
            <v>N</v>
          </cell>
          <cell r="E438" t="str">
            <v>N</v>
          </cell>
          <cell r="F438" t="str">
            <v>N</v>
          </cell>
          <cell r="G438" t="str">
            <v>N</v>
          </cell>
          <cell r="H438" t="str">
            <v>N</v>
          </cell>
        </row>
        <row r="439">
          <cell r="A439" t="str">
            <v>3301-005</v>
          </cell>
          <cell r="B439" t="str">
            <v>预提13月工资-管理人员</v>
          </cell>
          <cell r="C439" t="str">
            <v>Y</v>
          </cell>
          <cell r="D439" t="str">
            <v>N</v>
          </cell>
          <cell r="E439" t="str">
            <v>N</v>
          </cell>
          <cell r="F439" t="str">
            <v>N</v>
          </cell>
          <cell r="G439" t="str">
            <v>N</v>
          </cell>
          <cell r="H439" t="str">
            <v>N</v>
          </cell>
        </row>
        <row r="440">
          <cell r="A440" t="str">
            <v>3301-006</v>
          </cell>
          <cell r="B440" t="str">
            <v>预提医疗保险</v>
          </cell>
          <cell r="C440" t="str">
            <v>Y</v>
          </cell>
          <cell r="D440" t="str">
            <v>N</v>
          </cell>
          <cell r="E440" t="str">
            <v>N</v>
          </cell>
          <cell r="F440" t="str">
            <v>N</v>
          </cell>
          <cell r="G440" t="str">
            <v>N</v>
          </cell>
          <cell r="H440" t="str">
            <v>N</v>
          </cell>
        </row>
        <row r="441">
          <cell r="A441" t="str">
            <v>3303-000</v>
          </cell>
          <cell r="B441" t="str">
            <v>应付工资-员工</v>
          </cell>
          <cell r="C441" t="str">
            <v>Y</v>
          </cell>
          <cell r="D441" t="str">
            <v>N</v>
          </cell>
          <cell r="E441" t="str">
            <v>N</v>
          </cell>
          <cell r="F441" t="str">
            <v>N</v>
          </cell>
          <cell r="G441" t="str">
            <v>N</v>
          </cell>
          <cell r="H441" t="str">
            <v>N</v>
          </cell>
        </row>
        <row r="442">
          <cell r="A442" t="str">
            <v>3303-001</v>
          </cell>
          <cell r="B442" t="str">
            <v>预提13月工资-员工</v>
          </cell>
          <cell r="C442" t="str">
            <v>Y</v>
          </cell>
          <cell r="D442" t="str">
            <v>N</v>
          </cell>
          <cell r="E442" t="str">
            <v>N</v>
          </cell>
          <cell r="F442" t="str">
            <v>N</v>
          </cell>
          <cell r="G442" t="str">
            <v>N</v>
          </cell>
          <cell r="H442" t="str">
            <v>N</v>
          </cell>
        </row>
        <row r="443">
          <cell r="A443" t="str">
            <v>3315-000</v>
          </cell>
          <cell r="B443" t="str">
            <v>应付营业税</v>
          </cell>
          <cell r="C443" t="str">
            <v>Y</v>
          </cell>
          <cell r="D443" t="str">
            <v>N</v>
          </cell>
          <cell r="E443" t="str">
            <v>N</v>
          </cell>
          <cell r="F443" t="str">
            <v>N</v>
          </cell>
          <cell r="G443" t="str">
            <v>N</v>
          </cell>
          <cell r="H443" t="str">
            <v>N</v>
          </cell>
        </row>
        <row r="444">
          <cell r="A444" t="str">
            <v>3315-001</v>
          </cell>
          <cell r="B444" t="str">
            <v>应付代扣营业税－特许权费</v>
          </cell>
          <cell r="C444" t="str">
            <v>Y</v>
          </cell>
          <cell r="D444" t="str">
            <v>N</v>
          </cell>
          <cell r="E444" t="str">
            <v>N</v>
          </cell>
          <cell r="F444" t="str">
            <v>N</v>
          </cell>
          <cell r="G444" t="str">
            <v>N</v>
          </cell>
          <cell r="H444" t="str">
            <v>N</v>
          </cell>
        </row>
        <row r="445">
          <cell r="A445" t="str">
            <v>3315-002</v>
          </cell>
          <cell r="B445" t="str">
            <v>应付河道费</v>
          </cell>
          <cell r="C445" t="str">
            <v>Y</v>
          </cell>
          <cell r="D445" t="str">
            <v>N</v>
          </cell>
          <cell r="E445" t="str">
            <v>N</v>
          </cell>
          <cell r="F445" t="str">
            <v>N</v>
          </cell>
          <cell r="G445" t="str">
            <v>N</v>
          </cell>
          <cell r="H445" t="str">
            <v>N</v>
          </cell>
        </row>
        <row r="446">
          <cell r="A446" t="str">
            <v>3315-003</v>
          </cell>
          <cell r="B446" t="str">
            <v>应付义优金</v>
          </cell>
          <cell r="C446" t="str">
            <v>Y</v>
          </cell>
          <cell r="D446" t="str">
            <v>N</v>
          </cell>
          <cell r="E446" t="str">
            <v>N</v>
          </cell>
          <cell r="F446" t="str">
            <v>N</v>
          </cell>
          <cell r="G446" t="str">
            <v>N</v>
          </cell>
          <cell r="H446" t="str">
            <v>N</v>
          </cell>
        </row>
        <row r="447">
          <cell r="A447" t="str">
            <v>3322-000</v>
          </cell>
          <cell r="B447" t="str">
            <v>预提贷款利息</v>
          </cell>
          <cell r="C447" t="str">
            <v>Y</v>
          </cell>
          <cell r="D447" t="str">
            <v>N</v>
          </cell>
          <cell r="E447" t="str">
            <v>N</v>
          </cell>
          <cell r="F447" t="str">
            <v>N</v>
          </cell>
          <cell r="G447" t="str">
            <v>N</v>
          </cell>
          <cell r="H447" t="str">
            <v>N</v>
          </cell>
        </row>
        <row r="448">
          <cell r="A448" t="str">
            <v>3346-000</v>
          </cell>
          <cell r="B448" t="str">
            <v>预提个人调节税</v>
          </cell>
          <cell r="C448" t="str">
            <v>Y</v>
          </cell>
          <cell r="D448" t="str">
            <v>N</v>
          </cell>
          <cell r="E448" t="str">
            <v>N</v>
          </cell>
          <cell r="F448" t="str">
            <v>N</v>
          </cell>
          <cell r="G448" t="str">
            <v>N</v>
          </cell>
          <cell r="H448" t="str">
            <v>N</v>
          </cell>
        </row>
        <row r="449">
          <cell r="A449" t="str">
            <v>3358-001</v>
          </cell>
          <cell r="B449" t="str">
            <v>餐券出售</v>
          </cell>
          <cell r="C449" t="str">
            <v>Y</v>
          </cell>
          <cell r="D449" t="str">
            <v>N</v>
          </cell>
          <cell r="E449" t="str">
            <v>N</v>
          </cell>
          <cell r="F449" t="str">
            <v>N</v>
          </cell>
          <cell r="G449" t="str">
            <v>N</v>
          </cell>
          <cell r="H449" t="str">
            <v>N</v>
          </cell>
        </row>
        <row r="450">
          <cell r="A450" t="str">
            <v>3358-002</v>
          </cell>
          <cell r="B450" t="str">
            <v>餐券回收</v>
          </cell>
          <cell r="C450" t="str">
            <v>Y</v>
          </cell>
          <cell r="D450" t="str">
            <v>N</v>
          </cell>
          <cell r="E450" t="str">
            <v>N</v>
          </cell>
          <cell r="F450" t="str">
            <v>N</v>
          </cell>
          <cell r="G450" t="str">
            <v>N</v>
          </cell>
          <cell r="H450" t="str">
            <v>N</v>
          </cell>
        </row>
        <row r="451">
          <cell r="A451" t="str">
            <v>3358-003</v>
          </cell>
          <cell r="B451" t="str">
            <v>餐厅领用餐券</v>
          </cell>
          <cell r="C451" t="str">
            <v>Y</v>
          </cell>
          <cell r="D451" t="str">
            <v>N</v>
          </cell>
          <cell r="E451" t="str">
            <v>N</v>
          </cell>
          <cell r="F451" t="str">
            <v>N</v>
          </cell>
          <cell r="G451" t="str">
            <v>N</v>
          </cell>
          <cell r="H451" t="str">
            <v>N</v>
          </cell>
        </row>
        <row r="452">
          <cell r="A452" t="str">
            <v>3358-004</v>
          </cell>
          <cell r="B452" t="str">
            <v>公司餐券</v>
          </cell>
          <cell r="C452" t="str">
            <v>Y</v>
          </cell>
          <cell r="D452" t="str">
            <v>N</v>
          </cell>
          <cell r="E452" t="str">
            <v>N</v>
          </cell>
          <cell r="F452" t="str">
            <v>N</v>
          </cell>
          <cell r="G452" t="str">
            <v>N</v>
          </cell>
          <cell r="H452" t="str">
            <v>N</v>
          </cell>
        </row>
        <row r="453">
          <cell r="A453" t="str">
            <v>3358-005</v>
          </cell>
          <cell r="B453" t="str">
            <v>餐券-中美史克</v>
          </cell>
          <cell r="C453" t="str">
            <v>Y</v>
          </cell>
          <cell r="D453" t="str">
            <v>N</v>
          </cell>
          <cell r="E453" t="str">
            <v>N</v>
          </cell>
          <cell r="F453" t="str">
            <v>N</v>
          </cell>
          <cell r="G453" t="str">
            <v>N</v>
          </cell>
          <cell r="H453" t="str">
            <v>N</v>
          </cell>
        </row>
        <row r="454">
          <cell r="A454" t="str">
            <v>3370-001</v>
          </cell>
          <cell r="B454" t="str">
            <v>预提款-食品成本差异</v>
          </cell>
          <cell r="C454" t="str">
            <v>Y</v>
          </cell>
          <cell r="D454" t="str">
            <v>N</v>
          </cell>
          <cell r="E454" t="str">
            <v>N</v>
          </cell>
          <cell r="F454" t="str">
            <v>N</v>
          </cell>
          <cell r="G454" t="str">
            <v>N</v>
          </cell>
          <cell r="H454" t="str">
            <v>N</v>
          </cell>
        </row>
        <row r="455">
          <cell r="A455" t="str">
            <v>3370-002</v>
          </cell>
          <cell r="B455" t="str">
            <v>预提款-运输费成本差异</v>
          </cell>
          <cell r="C455" t="str">
            <v>Y</v>
          </cell>
          <cell r="D455" t="str">
            <v>N</v>
          </cell>
          <cell r="E455" t="str">
            <v>N</v>
          </cell>
          <cell r="F455" t="str">
            <v>N</v>
          </cell>
          <cell r="G455" t="str">
            <v>N</v>
          </cell>
          <cell r="H455" t="str">
            <v>N</v>
          </cell>
        </row>
        <row r="456">
          <cell r="A456" t="str">
            <v>3370-003</v>
          </cell>
          <cell r="B456" t="str">
            <v>预提款-货物盘点差异</v>
          </cell>
          <cell r="C456" t="str">
            <v>Y</v>
          </cell>
          <cell r="D456" t="str">
            <v>N</v>
          </cell>
          <cell r="E456" t="str">
            <v>N</v>
          </cell>
          <cell r="F456" t="str">
            <v>N</v>
          </cell>
          <cell r="G456" t="str">
            <v>N</v>
          </cell>
          <cell r="H456" t="str">
            <v>N</v>
          </cell>
        </row>
        <row r="457">
          <cell r="A457" t="str">
            <v>3370-004</v>
          </cell>
          <cell r="B457" t="str">
            <v>预提款-损坏货物</v>
          </cell>
          <cell r="C457" t="str">
            <v>Y</v>
          </cell>
          <cell r="D457" t="str">
            <v>N</v>
          </cell>
          <cell r="E457" t="str">
            <v>N</v>
          </cell>
          <cell r="F457" t="str">
            <v>N</v>
          </cell>
          <cell r="G457" t="str">
            <v>N</v>
          </cell>
          <cell r="H457" t="str">
            <v>N</v>
          </cell>
        </row>
        <row r="458">
          <cell r="A458" t="str">
            <v>3370-007</v>
          </cell>
          <cell r="B458" t="str">
            <v>预提款-玩具成本差异</v>
          </cell>
          <cell r="C458" t="str">
            <v>Y</v>
          </cell>
          <cell r="D458" t="str">
            <v>N</v>
          </cell>
          <cell r="E458" t="str">
            <v>N</v>
          </cell>
          <cell r="F458" t="str">
            <v>N</v>
          </cell>
          <cell r="G458" t="str">
            <v>N</v>
          </cell>
          <cell r="H458" t="str">
            <v>N</v>
          </cell>
        </row>
        <row r="459">
          <cell r="A459" t="str">
            <v>3370-022</v>
          </cell>
          <cell r="B459" t="str">
            <v>预提款-现金报销</v>
          </cell>
          <cell r="C459" t="str">
            <v>Y</v>
          </cell>
          <cell r="D459" t="str">
            <v>N</v>
          </cell>
          <cell r="E459" t="str">
            <v>N</v>
          </cell>
          <cell r="F459" t="str">
            <v>N</v>
          </cell>
          <cell r="G459" t="str">
            <v>N</v>
          </cell>
          <cell r="H459" t="str">
            <v>N</v>
          </cell>
        </row>
        <row r="460">
          <cell r="A460" t="str">
            <v>3370-100</v>
          </cell>
          <cell r="B460" t="str">
            <v>预提款-AOC课程费</v>
          </cell>
          <cell r="C460" t="str">
            <v>Y</v>
          </cell>
          <cell r="D460" t="str">
            <v>N</v>
          </cell>
          <cell r="E460" t="str">
            <v>N</v>
          </cell>
          <cell r="F460" t="str">
            <v>N</v>
          </cell>
          <cell r="G460" t="str">
            <v>N</v>
          </cell>
          <cell r="H460" t="str">
            <v>N</v>
          </cell>
        </row>
        <row r="461">
          <cell r="A461" t="str">
            <v>3370-101</v>
          </cell>
          <cell r="B461" t="str">
            <v>预提款-经理会议</v>
          </cell>
          <cell r="C461" t="str">
            <v>Y</v>
          </cell>
          <cell r="D461" t="str">
            <v>N</v>
          </cell>
          <cell r="E461" t="str">
            <v>N</v>
          </cell>
          <cell r="F461" t="str">
            <v>N</v>
          </cell>
          <cell r="G461" t="str">
            <v>N</v>
          </cell>
          <cell r="H461" t="str">
            <v>N</v>
          </cell>
        </row>
        <row r="462">
          <cell r="A462" t="str">
            <v>3370-102</v>
          </cell>
          <cell r="B462" t="str">
            <v>预提款-副理年会</v>
          </cell>
          <cell r="C462" t="str">
            <v>Y</v>
          </cell>
          <cell r="D462" t="str">
            <v>N</v>
          </cell>
          <cell r="E462" t="str">
            <v>N</v>
          </cell>
          <cell r="F462" t="str">
            <v>N</v>
          </cell>
          <cell r="G462" t="str">
            <v>N</v>
          </cell>
          <cell r="H462" t="str">
            <v>N</v>
          </cell>
        </row>
        <row r="463">
          <cell r="A463" t="str">
            <v>3370-103</v>
          </cell>
          <cell r="B463" t="str">
            <v>预提款-营运年会</v>
          </cell>
          <cell r="C463" t="str">
            <v>Y</v>
          </cell>
          <cell r="D463" t="str">
            <v>N</v>
          </cell>
          <cell r="E463" t="str">
            <v>N</v>
          </cell>
          <cell r="F463" t="str">
            <v>N</v>
          </cell>
          <cell r="G463" t="str">
            <v>N</v>
          </cell>
          <cell r="H463" t="str">
            <v>N</v>
          </cell>
        </row>
        <row r="464">
          <cell r="A464" t="str">
            <v>3370-104</v>
          </cell>
          <cell r="B464" t="str">
            <v>预提款-McMoney</v>
          </cell>
          <cell r="C464" t="str">
            <v>Y</v>
          </cell>
          <cell r="D464" t="str">
            <v>N</v>
          </cell>
          <cell r="E464" t="str">
            <v>N</v>
          </cell>
          <cell r="F464" t="str">
            <v>N</v>
          </cell>
          <cell r="G464" t="str">
            <v>N</v>
          </cell>
          <cell r="H464" t="str">
            <v>N</v>
          </cell>
        </row>
        <row r="465">
          <cell r="A465" t="str">
            <v>3370-105</v>
          </cell>
          <cell r="B465" t="str">
            <v>预提款-全明星大赛</v>
          </cell>
          <cell r="C465" t="str">
            <v>Y</v>
          </cell>
          <cell r="D465" t="str">
            <v>N</v>
          </cell>
          <cell r="E465" t="str">
            <v>N</v>
          </cell>
          <cell r="F465" t="str">
            <v>N</v>
          </cell>
          <cell r="G465" t="str">
            <v>N</v>
          </cell>
          <cell r="H465" t="str">
            <v>N</v>
          </cell>
        </row>
        <row r="466">
          <cell r="A466" t="str">
            <v>3370-107</v>
          </cell>
          <cell r="B466" t="str">
            <v>预提款-接待员会议</v>
          </cell>
          <cell r="C466" t="str">
            <v>Y</v>
          </cell>
          <cell r="D466" t="str">
            <v>N</v>
          </cell>
          <cell r="E466" t="str">
            <v>N</v>
          </cell>
          <cell r="F466" t="str">
            <v>N</v>
          </cell>
          <cell r="G466" t="str">
            <v>N</v>
          </cell>
          <cell r="H466" t="str">
            <v>N</v>
          </cell>
        </row>
        <row r="467">
          <cell r="A467" t="str">
            <v>3370-108</v>
          </cell>
          <cell r="B467" t="str">
            <v>预提款-CRR / ASR 费用</v>
          </cell>
          <cell r="C467" t="str">
            <v>Y</v>
          </cell>
          <cell r="D467" t="str">
            <v>N</v>
          </cell>
          <cell r="E467" t="str">
            <v>N</v>
          </cell>
          <cell r="F467" t="str">
            <v>N</v>
          </cell>
          <cell r="G467" t="str">
            <v>N</v>
          </cell>
          <cell r="H467" t="str">
            <v>N</v>
          </cell>
        </row>
        <row r="468">
          <cell r="A468" t="str">
            <v>3370-109</v>
          </cell>
          <cell r="B468" t="str">
            <v>预提款-员工激励</v>
          </cell>
          <cell r="C468" t="str">
            <v>Y</v>
          </cell>
          <cell r="D468" t="str">
            <v>N</v>
          </cell>
          <cell r="E468" t="str">
            <v>N</v>
          </cell>
          <cell r="F468" t="str">
            <v>N</v>
          </cell>
          <cell r="G468" t="str">
            <v>N</v>
          </cell>
          <cell r="H468" t="str">
            <v>N</v>
          </cell>
        </row>
        <row r="469">
          <cell r="A469" t="str">
            <v>3370-110</v>
          </cell>
          <cell r="B469" t="str">
            <v>预提款-世界杯之旅</v>
          </cell>
          <cell r="C469" t="str">
            <v>Y</v>
          </cell>
          <cell r="D469" t="str">
            <v>N</v>
          </cell>
          <cell r="E469" t="str">
            <v>N</v>
          </cell>
          <cell r="F469" t="str">
            <v>N</v>
          </cell>
          <cell r="G469" t="str">
            <v>N</v>
          </cell>
          <cell r="H469" t="str">
            <v>N</v>
          </cell>
        </row>
        <row r="470">
          <cell r="A470" t="str">
            <v>3370-111</v>
          </cell>
          <cell r="B470" t="str">
            <v>预提款-经理激励</v>
          </cell>
          <cell r="C470" t="str">
            <v>Y</v>
          </cell>
          <cell r="D470" t="str">
            <v>N</v>
          </cell>
          <cell r="E470" t="str">
            <v>N</v>
          </cell>
          <cell r="F470" t="str">
            <v>N</v>
          </cell>
          <cell r="G470" t="str">
            <v>N</v>
          </cell>
          <cell r="H470" t="str">
            <v>N</v>
          </cell>
        </row>
        <row r="471">
          <cell r="A471" t="str">
            <v>3370-301</v>
          </cell>
          <cell r="B471" t="str">
            <v>预提广告费-播放费</v>
          </cell>
          <cell r="C471" t="str">
            <v>Y</v>
          </cell>
          <cell r="D471" t="str">
            <v>N</v>
          </cell>
          <cell r="E471" t="str">
            <v>N</v>
          </cell>
          <cell r="F471" t="str">
            <v>N</v>
          </cell>
          <cell r="G471" t="str">
            <v>N</v>
          </cell>
          <cell r="H471" t="str">
            <v>N</v>
          </cell>
        </row>
        <row r="472">
          <cell r="A472" t="str">
            <v>3370-302</v>
          </cell>
          <cell r="B472" t="str">
            <v>预提广告费-制作费</v>
          </cell>
          <cell r="C472" t="str">
            <v>Y</v>
          </cell>
          <cell r="D472" t="str">
            <v>N</v>
          </cell>
          <cell r="E472" t="str">
            <v>N</v>
          </cell>
          <cell r="F472" t="str">
            <v>N</v>
          </cell>
          <cell r="G472" t="str">
            <v>N</v>
          </cell>
          <cell r="H472" t="str">
            <v>N</v>
          </cell>
        </row>
        <row r="473">
          <cell r="A473" t="str">
            <v>3370-304</v>
          </cell>
          <cell r="B473" t="str">
            <v>预提广告费-代理费</v>
          </cell>
          <cell r="C473" t="str">
            <v>Y</v>
          </cell>
          <cell r="D473" t="str">
            <v>N</v>
          </cell>
          <cell r="E473" t="str">
            <v>N</v>
          </cell>
          <cell r="F473" t="str">
            <v>N</v>
          </cell>
          <cell r="G473" t="str">
            <v>N</v>
          </cell>
          <cell r="H473" t="str">
            <v>N</v>
          </cell>
        </row>
        <row r="474">
          <cell r="A474" t="str">
            <v>3370-401</v>
          </cell>
          <cell r="B474" t="str">
            <v>预提促销费- PDP</v>
          </cell>
          <cell r="C474" t="str">
            <v>Y</v>
          </cell>
          <cell r="D474" t="str">
            <v>N</v>
          </cell>
          <cell r="E474" t="str">
            <v>N</v>
          </cell>
          <cell r="F474" t="str">
            <v>N</v>
          </cell>
          <cell r="G474" t="str">
            <v>N</v>
          </cell>
          <cell r="H474" t="str">
            <v>N</v>
          </cell>
        </row>
        <row r="475">
          <cell r="A475" t="str">
            <v>3370-402</v>
          </cell>
          <cell r="B475" t="str">
            <v>预提促销费-HM开心乐园餐</v>
          </cell>
          <cell r="C475" t="str">
            <v>Y</v>
          </cell>
          <cell r="D475" t="str">
            <v>N</v>
          </cell>
          <cell r="E475" t="str">
            <v>N</v>
          </cell>
          <cell r="F475" t="str">
            <v>N</v>
          </cell>
          <cell r="G475" t="str">
            <v>N</v>
          </cell>
          <cell r="H475" t="str">
            <v>N</v>
          </cell>
        </row>
        <row r="476">
          <cell r="A476" t="str">
            <v>3370-403</v>
          </cell>
          <cell r="B476" t="str">
            <v>预提促销费-其他</v>
          </cell>
          <cell r="C476" t="str">
            <v>Y</v>
          </cell>
          <cell r="D476" t="str">
            <v>N</v>
          </cell>
          <cell r="E476" t="str">
            <v>N</v>
          </cell>
          <cell r="F476" t="str">
            <v>N</v>
          </cell>
          <cell r="G476" t="str">
            <v>N</v>
          </cell>
          <cell r="H476" t="str">
            <v>N</v>
          </cell>
        </row>
        <row r="477">
          <cell r="A477" t="str">
            <v>3370-540</v>
          </cell>
          <cell r="B477" t="str">
            <v>预提款-审计费</v>
          </cell>
          <cell r="C477" t="str">
            <v>Y</v>
          </cell>
          <cell r="D477" t="str">
            <v>N</v>
          </cell>
          <cell r="E477" t="str">
            <v>N</v>
          </cell>
          <cell r="F477" t="str">
            <v>N</v>
          </cell>
          <cell r="G477" t="str">
            <v>N</v>
          </cell>
          <cell r="H477" t="str">
            <v>N</v>
          </cell>
        </row>
        <row r="478">
          <cell r="A478" t="str">
            <v>3370-590</v>
          </cell>
          <cell r="B478" t="str">
            <v>预提款-杂费</v>
          </cell>
          <cell r="C478" t="str">
            <v>Y</v>
          </cell>
          <cell r="D478" t="str">
            <v>N</v>
          </cell>
          <cell r="E478" t="str">
            <v>N</v>
          </cell>
          <cell r="F478" t="str">
            <v>N</v>
          </cell>
          <cell r="G478" t="str">
            <v>N</v>
          </cell>
          <cell r="H478" t="str">
            <v>N</v>
          </cell>
        </row>
        <row r="479">
          <cell r="A479" t="str">
            <v>3370-591</v>
          </cell>
          <cell r="B479" t="str">
            <v>预提款-办公室杂费</v>
          </cell>
          <cell r="C479" t="str">
            <v>Y</v>
          </cell>
          <cell r="D479" t="str">
            <v>N</v>
          </cell>
          <cell r="E479" t="str">
            <v>N</v>
          </cell>
          <cell r="F479" t="str">
            <v>N</v>
          </cell>
          <cell r="G479" t="str">
            <v>N</v>
          </cell>
          <cell r="H479" t="str">
            <v>N</v>
          </cell>
        </row>
        <row r="480">
          <cell r="A480" t="str">
            <v>3370-594</v>
          </cell>
          <cell r="B480" t="str">
            <v>预提款-工程部KPlan</v>
          </cell>
          <cell r="C480" t="str">
            <v>Y</v>
          </cell>
          <cell r="D480" t="str">
            <v>N</v>
          </cell>
          <cell r="E480" t="str">
            <v>N</v>
          </cell>
          <cell r="F480" t="str">
            <v>N</v>
          </cell>
          <cell r="G480" t="str">
            <v>N</v>
          </cell>
          <cell r="H480" t="str">
            <v>N</v>
          </cell>
        </row>
        <row r="481">
          <cell r="A481" t="str">
            <v>3370-650</v>
          </cell>
          <cell r="B481" t="str">
            <v>预提款-餐厅租金</v>
          </cell>
          <cell r="C481" t="str">
            <v>Y</v>
          </cell>
          <cell r="D481" t="str">
            <v>N</v>
          </cell>
          <cell r="E481" t="str">
            <v>N</v>
          </cell>
          <cell r="F481" t="str">
            <v>N</v>
          </cell>
          <cell r="G481" t="str">
            <v>N</v>
          </cell>
          <cell r="H481" t="str">
            <v>N</v>
          </cell>
        </row>
        <row r="482">
          <cell r="A482" t="str">
            <v>3370-800</v>
          </cell>
          <cell r="B482" t="str">
            <v>预提款-关店处理</v>
          </cell>
          <cell r="C482" t="str">
            <v>Y</v>
          </cell>
          <cell r="D482" t="str">
            <v>N</v>
          </cell>
          <cell r="E482" t="str">
            <v>N</v>
          </cell>
          <cell r="F482" t="str">
            <v>N</v>
          </cell>
          <cell r="G482" t="str">
            <v>N</v>
          </cell>
          <cell r="H482" t="str">
            <v>N</v>
          </cell>
        </row>
        <row r="483">
          <cell r="A483" t="str">
            <v>4001-000</v>
          </cell>
          <cell r="B483" t="str">
            <v>长期贷款-抵押贷款</v>
          </cell>
          <cell r="C483" t="str">
            <v>Y</v>
          </cell>
          <cell r="D483" t="str">
            <v>N</v>
          </cell>
          <cell r="E483" t="str">
            <v>N</v>
          </cell>
          <cell r="F483" t="str">
            <v>N</v>
          </cell>
          <cell r="G483" t="str">
            <v>N</v>
          </cell>
          <cell r="H483" t="str">
            <v>N</v>
          </cell>
        </row>
        <row r="484">
          <cell r="A484" t="str">
            <v>5001-000</v>
          </cell>
          <cell r="B484" t="str">
            <v>制服押金</v>
          </cell>
          <cell r="C484" t="str">
            <v>Y</v>
          </cell>
          <cell r="D484" t="str">
            <v>N</v>
          </cell>
          <cell r="E484" t="str">
            <v>N</v>
          </cell>
          <cell r="F484" t="str">
            <v>N</v>
          </cell>
          <cell r="G484" t="str">
            <v>N</v>
          </cell>
          <cell r="H484" t="str">
            <v>N</v>
          </cell>
        </row>
        <row r="485">
          <cell r="A485" t="str">
            <v>5100-000</v>
          </cell>
          <cell r="B485" t="str">
            <v>递延税款</v>
          </cell>
          <cell r="C485" t="str">
            <v>Y</v>
          </cell>
          <cell r="D485" t="str">
            <v>N</v>
          </cell>
          <cell r="E485" t="str">
            <v>N</v>
          </cell>
          <cell r="F485" t="str">
            <v>N</v>
          </cell>
          <cell r="G485" t="str">
            <v>N</v>
          </cell>
          <cell r="H485" t="str">
            <v>N</v>
          </cell>
        </row>
        <row r="486">
          <cell r="A486" t="str">
            <v>5410-000</v>
          </cell>
          <cell r="B486" t="str">
            <v>本期利润分配</v>
          </cell>
          <cell r="C486" t="str">
            <v>Y</v>
          </cell>
          <cell r="D486" t="str">
            <v>N</v>
          </cell>
          <cell r="E486" t="str">
            <v>N</v>
          </cell>
          <cell r="F486" t="str">
            <v>N</v>
          </cell>
          <cell r="G486" t="str">
            <v>N</v>
          </cell>
          <cell r="H486" t="str">
            <v>N</v>
          </cell>
        </row>
        <row r="487">
          <cell r="A487" t="str">
            <v>5702-000</v>
          </cell>
          <cell r="B487" t="str">
            <v>注册资金</v>
          </cell>
          <cell r="C487" t="str">
            <v>Y</v>
          </cell>
          <cell r="D487" t="str">
            <v>N</v>
          </cell>
          <cell r="E487" t="str">
            <v>N</v>
          </cell>
          <cell r="F487" t="str">
            <v>N</v>
          </cell>
          <cell r="G487" t="str">
            <v>N</v>
          </cell>
          <cell r="H487" t="str">
            <v>N</v>
          </cell>
        </row>
        <row r="488">
          <cell r="A488" t="str">
            <v>5703-000</v>
          </cell>
          <cell r="B488" t="str">
            <v>注册资金</v>
          </cell>
          <cell r="C488" t="str">
            <v>Y</v>
          </cell>
          <cell r="D488" t="str">
            <v>N</v>
          </cell>
          <cell r="E488" t="str">
            <v>N</v>
          </cell>
          <cell r="F488" t="str">
            <v>N</v>
          </cell>
          <cell r="G488" t="str">
            <v>N</v>
          </cell>
          <cell r="H488" t="str">
            <v>N</v>
          </cell>
        </row>
        <row r="489">
          <cell r="A489" t="str">
            <v>5704-000</v>
          </cell>
          <cell r="B489" t="str">
            <v>累计利润</v>
          </cell>
          <cell r="C489" t="str">
            <v>Y</v>
          </cell>
          <cell r="D489" t="str">
            <v>N</v>
          </cell>
          <cell r="E489" t="str">
            <v>N</v>
          </cell>
          <cell r="F489" t="str">
            <v>N</v>
          </cell>
          <cell r="G489" t="str">
            <v>N</v>
          </cell>
          <cell r="H489" t="str">
            <v>N</v>
          </cell>
        </row>
        <row r="490">
          <cell r="A490" t="str">
            <v>5704-001</v>
          </cell>
          <cell r="B490" t="str">
            <v>应付利润</v>
          </cell>
          <cell r="C490" t="str">
            <v>Y</v>
          </cell>
          <cell r="D490" t="str">
            <v>N</v>
          </cell>
          <cell r="E490" t="str">
            <v>N</v>
          </cell>
          <cell r="F490" t="str">
            <v>N</v>
          </cell>
          <cell r="G490" t="str">
            <v>N</v>
          </cell>
          <cell r="H490" t="str">
            <v>N</v>
          </cell>
        </row>
        <row r="491">
          <cell r="A491" t="str">
            <v>5704-999</v>
          </cell>
          <cell r="B491" t="str">
            <v>累计利润</v>
          </cell>
          <cell r="C491" t="str">
            <v>Y</v>
          </cell>
          <cell r="D491" t="str">
            <v>N</v>
          </cell>
          <cell r="E491" t="str">
            <v>N</v>
          </cell>
          <cell r="F491" t="str">
            <v>N</v>
          </cell>
          <cell r="G491" t="str">
            <v>N</v>
          </cell>
          <cell r="H491" t="str">
            <v>N</v>
          </cell>
        </row>
        <row r="492">
          <cell r="A492" t="str">
            <v>5800-000</v>
          </cell>
          <cell r="B492" t="str">
            <v>少数股东权益</v>
          </cell>
          <cell r="C492" t="str">
            <v>Y</v>
          </cell>
          <cell r="D492" t="str">
            <v>N</v>
          </cell>
          <cell r="E492" t="str">
            <v>N</v>
          </cell>
          <cell r="F492" t="str">
            <v>N</v>
          </cell>
          <cell r="G492" t="str">
            <v>N</v>
          </cell>
          <cell r="H492" t="str">
            <v>N</v>
          </cell>
        </row>
        <row r="493">
          <cell r="A493" t="str">
            <v>6001-000</v>
          </cell>
          <cell r="B493" t="str">
            <v>产品销售收入(Closed)</v>
          </cell>
          <cell r="C493" t="str">
            <v>Y</v>
          </cell>
          <cell r="D493" t="str">
            <v>N</v>
          </cell>
          <cell r="E493" t="str">
            <v>N</v>
          </cell>
          <cell r="F493" t="str">
            <v>N</v>
          </cell>
          <cell r="G493" t="str">
            <v>N</v>
          </cell>
          <cell r="H493" t="str">
            <v>N</v>
          </cell>
        </row>
        <row r="494">
          <cell r="A494" t="str">
            <v>6001-001</v>
          </cell>
          <cell r="B494" t="str">
            <v>产品销售收入</v>
          </cell>
          <cell r="C494" t="str">
            <v>Y</v>
          </cell>
          <cell r="D494" t="str">
            <v>N</v>
          </cell>
          <cell r="E494" t="str">
            <v>N</v>
          </cell>
          <cell r="F494" t="str">
            <v>N</v>
          </cell>
          <cell r="G494" t="str">
            <v>N</v>
          </cell>
          <cell r="H494" t="str">
            <v>N</v>
          </cell>
        </row>
        <row r="495">
          <cell r="A495" t="str">
            <v>6002-000</v>
          </cell>
          <cell r="B495" t="str">
            <v>产品销售税金</v>
          </cell>
          <cell r="C495" t="str">
            <v>Y</v>
          </cell>
          <cell r="D495" t="str">
            <v>N</v>
          </cell>
          <cell r="E495" t="str">
            <v>N</v>
          </cell>
          <cell r="F495" t="str">
            <v>N</v>
          </cell>
          <cell r="G495" t="str">
            <v>N</v>
          </cell>
          <cell r="H495" t="str">
            <v>N</v>
          </cell>
        </row>
        <row r="496">
          <cell r="A496" t="str">
            <v>6002-002</v>
          </cell>
          <cell r="B496" t="str">
            <v>非产品销售税金</v>
          </cell>
          <cell r="C496" t="str">
            <v>Y</v>
          </cell>
          <cell r="D496" t="str">
            <v>N</v>
          </cell>
          <cell r="E496" t="str">
            <v>N</v>
          </cell>
          <cell r="F496" t="str">
            <v>N</v>
          </cell>
          <cell r="G496" t="str">
            <v>N</v>
          </cell>
          <cell r="H496" t="str">
            <v>N</v>
          </cell>
        </row>
        <row r="497">
          <cell r="A497" t="str">
            <v>6006-000</v>
          </cell>
          <cell r="B497" t="str">
            <v>非产品销售收入</v>
          </cell>
          <cell r="C497" t="str">
            <v>Y</v>
          </cell>
          <cell r="D497" t="str">
            <v>N</v>
          </cell>
          <cell r="E497" t="str">
            <v>N</v>
          </cell>
          <cell r="F497" t="str">
            <v>N</v>
          </cell>
          <cell r="G497" t="str">
            <v>N</v>
          </cell>
          <cell r="H497" t="str">
            <v>N</v>
          </cell>
        </row>
        <row r="498">
          <cell r="A498" t="str">
            <v>6140-000</v>
          </cell>
          <cell r="B498" t="str">
            <v>其他费用</v>
          </cell>
          <cell r="C498" t="str">
            <v>Y</v>
          </cell>
          <cell r="D498" t="str">
            <v>N</v>
          </cell>
          <cell r="E498" t="str">
            <v>N</v>
          </cell>
          <cell r="F498" t="str">
            <v>N</v>
          </cell>
          <cell r="G498" t="str">
            <v>N</v>
          </cell>
          <cell r="H498" t="str">
            <v>N</v>
          </cell>
        </row>
        <row r="499">
          <cell r="A499" t="str">
            <v>6301-000</v>
          </cell>
          <cell r="B499" t="str">
            <v>一次性开办费收入</v>
          </cell>
          <cell r="C499" t="str">
            <v>Y</v>
          </cell>
          <cell r="D499" t="str">
            <v>N</v>
          </cell>
          <cell r="E499" t="str">
            <v>N</v>
          </cell>
          <cell r="F499" t="str">
            <v>N</v>
          </cell>
          <cell r="G499" t="str">
            <v>N</v>
          </cell>
          <cell r="H499" t="str">
            <v>N</v>
          </cell>
        </row>
        <row r="500">
          <cell r="A500" t="str">
            <v>6501-000</v>
          </cell>
          <cell r="B500" t="str">
            <v>银行利息收入</v>
          </cell>
          <cell r="C500" t="str">
            <v>Y</v>
          </cell>
          <cell r="D500" t="str">
            <v>N</v>
          </cell>
          <cell r="E500" t="str">
            <v>N</v>
          </cell>
          <cell r="F500" t="str">
            <v>N</v>
          </cell>
          <cell r="G500" t="str">
            <v>N</v>
          </cell>
          <cell r="H500" t="str">
            <v>N</v>
          </cell>
        </row>
        <row r="501">
          <cell r="A501" t="str">
            <v>6531-000</v>
          </cell>
          <cell r="B501" t="str">
            <v>固定资产处理-BLDG/LHI</v>
          </cell>
          <cell r="C501" t="str">
            <v>Y</v>
          </cell>
          <cell r="D501" t="str">
            <v>N</v>
          </cell>
          <cell r="E501" t="str">
            <v>N</v>
          </cell>
          <cell r="F501" t="str">
            <v>N</v>
          </cell>
          <cell r="G501" t="str">
            <v>N</v>
          </cell>
          <cell r="H501" t="str">
            <v>N</v>
          </cell>
        </row>
        <row r="502">
          <cell r="A502" t="str">
            <v>6531-001</v>
          </cell>
          <cell r="B502" t="str">
            <v>其他收支</v>
          </cell>
          <cell r="C502" t="str">
            <v>Y</v>
          </cell>
          <cell r="D502" t="str">
            <v>N</v>
          </cell>
          <cell r="E502" t="str">
            <v>N</v>
          </cell>
          <cell r="F502" t="str">
            <v>N</v>
          </cell>
          <cell r="G502" t="str">
            <v>N</v>
          </cell>
          <cell r="H502" t="str">
            <v>N</v>
          </cell>
        </row>
        <row r="503">
          <cell r="A503" t="str">
            <v>6531-002</v>
          </cell>
          <cell r="B503" t="str">
            <v>其他收支-LHI</v>
          </cell>
          <cell r="C503" t="str">
            <v>Y</v>
          </cell>
          <cell r="D503" t="str">
            <v>N</v>
          </cell>
          <cell r="E503" t="str">
            <v>N</v>
          </cell>
          <cell r="F503" t="str">
            <v>N</v>
          </cell>
          <cell r="G503" t="str">
            <v>N</v>
          </cell>
          <cell r="H503" t="str">
            <v>N</v>
          </cell>
        </row>
        <row r="504">
          <cell r="A504" t="str">
            <v>6531-003</v>
          </cell>
          <cell r="B504" t="str">
            <v>其他支出</v>
          </cell>
          <cell r="C504" t="str">
            <v>Y</v>
          </cell>
          <cell r="D504" t="str">
            <v>N</v>
          </cell>
          <cell r="E504" t="str">
            <v>N</v>
          </cell>
          <cell r="F504" t="str">
            <v>N</v>
          </cell>
          <cell r="G504" t="str">
            <v>N</v>
          </cell>
          <cell r="H504" t="str">
            <v>N</v>
          </cell>
        </row>
        <row r="505">
          <cell r="A505" t="str">
            <v>6539-002</v>
          </cell>
          <cell r="B505" t="str">
            <v>关店处理费</v>
          </cell>
          <cell r="C505" t="str">
            <v>Y</v>
          </cell>
          <cell r="D505" t="str">
            <v>N</v>
          </cell>
          <cell r="E505" t="str">
            <v>N</v>
          </cell>
          <cell r="F505" t="str">
            <v>N</v>
          </cell>
          <cell r="G505" t="str">
            <v>N</v>
          </cell>
          <cell r="H505" t="str">
            <v>N</v>
          </cell>
        </row>
        <row r="506">
          <cell r="A506" t="str">
            <v>6539-003</v>
          </cell>
          <cell r="B506" t="str">
            <v>固定资产处理(ESSD)</v>
          </cell>
          <cell r="C506" t="str">
            <v>Y</v>
          </cell>
          <cell r="D506" t="str">
            <v>N</v>
          </cell>
          <cell r="E506" t="str">
            <v>N</v>
          </cell>
          <cell r="F506" t="str">
            <v>N</v>
          </cell>
          <cell r="G506" t="str">
            <v>N</v>
          </cell>
          <cell r="H506" t="str">
            <v>N</v>
          </cell>
        </row>
        <row r="507">
          <cell r="A507" t="str">
            <v>6540-000</v>
          </cell>
          <cell r="B507" t="str">
            <v>营业外收支(Closed)</v>
          </cell>
          <cell r="C507" t="str">
            <v>Y</v>
          </cell>
          <cell r="D507" t="str">
            <v>N</v>
          </cell>
          <cell r="E507" t="str">
            <v>N</v>
          </cell>
          <cell r="F507" t="str">
            <v>N</v>
          </cell>
          <cell r="G507" t="str">
            <v>N</v>
          </cell>
          <cell r="H507" t="str">
            <v>N</v>
          </cell>
        </row>
        <row r="508">
          <cell r="A508" t="str">
            <v>6540-001</v>
          </cell>
          <cell r="B508" t="str">
            <v>营业外收入</v>
          </cell>
          <cell r="C508" t="str">
            <v>Y</v>
          </cell>
          <cell r="D508" t="str">
            <v>N</v>
          </cell>
          <cell r="E508" t="str">
            <v>N</v>
          </cell>
          <cell r="F508" t="str">
            <v>N</v>
          </cell>
          <cell r="G508" t="str">
            <v>N</v>
          </cell>
          <cell r="H508" t="str">
            <v>N</v>
          </cell>
        </row>
        <row r="509">
          <cell r="A509" t="str">
            <v>6540-002</v>
          </cell>
          <cell r="B509" t="str">
            <v>营业外支出</v>
          </cell>
          <cell r="C509" t="str">
            <v>Y</v>
          </cell>
          <cell r="D509" t="str">
            <v>N</v>
          </cell>
          <cell r="E509" t="str">
            <v>N</v>
          </cell>
          <cell r="F509" t="str">
            <v>N</v>
          </cell>
          <cell r="G509" t="str">
            <v>N</v>
          </cell>
          <cell r="H509" t="str">
            <v>N</v>
          </cell>
        </row>
        <row r="510">
          <cell r="A510" t="str">
            <v>6540-003</v>
          </cell>
          <cell r="B510" t="str">
            <v>营业外支出-特许权营业税</v>
          </cell>
          <cell r="C510" t="str">
            <v>Y</v>
          </cell>
          <cell r="D510" t="str">
            <v>N</v>
          </cell>
          <cell r="E510" t="str">
            <v>N</v>
          </cell>
          <cell r="F510" t="str">
            <v>N</v>
          </cell>
          <cell r="G510" t="str">
            <v>N</v>
          </cell>
          <cell r="H510" t="str">
            <v>N</v>
          </cell>
        </row>
        <row r="511">
          <cell r="A511" t="str">
            <v>6540-004</v>
          </cell>
          <cell r="B511" t="str">
            <v>营业外支出-一次性开办费营业税</v>
          </cell>
          <cell r="C511" t="str">
            <v>Y</v>
          </cell>
          <cell r="D511" t="str">
            <v>N</v>
          </cell>
          <cell r="E511" t="str">
            <v>N</v>
          </cell>
          <cell r="F511" t="str">
            <v>N</v>
          </cell>
          <cell r="G511" t="str">
            <v>N</v>
          </cell>
          <cell r="H511" t="str">
            <v>N</v>
          </cell>
        </row>
        <row r="512">
          <cell r="A512" t="str">
            <v>6550-000</v>
          </cell>
          <cell r="B512" t="str">
            <v>投资收益</v>
          </cell>
          <cell r="C512" t="str">
            <v>Y</v>
          </cell>
          <cell r="D512" t="str">
            <v>N</v>
          </cell>
          <cell r="E512" t="str">
            <v>N</v>
          </cell>
          <cell r="F512" t="str">
            <v>N</v>
          </cell>
          <cell r="G512" t="str">
            <v>N</v>
          </cell>
          <cell r="H512" t="str">
            <v>N</v>
          </cell>
        </row>
        <row r="513">
          <cell r="A513" t="str">
            <v>6561-000</v>
          </cell>
          <cell r="B513" t="str">
            <v>对换损益</v>
          </cell>
          <cell r="C513" t="str">
            <v>Y</v>
          </cell>
          <cell r="D513" t="str">
            <v>N</v>
          </cell>
          <cell r="E513" t="str">
            <v>N</v>
          </cell>
          <cell r="F513" t="str">
            <v>N</v>
          </cell>
          <cell r="G513" t="str">
            <v>N</v>
          </cell>
          <cell r="H513" t="str">
            <v>N</v>
          </cell>
        </row>
        <row r="514">
          <cell r="A514" t="str">
            <v>6901-000</v>
          </cell>
          <cell r="B514" t="str">
            <v>I/C 餐厅用地成本收入</v>
          </cell>
          <cell r="C514" t="str">
            <v>Y</v>
          </cell>
          <cell r="D514" t="str">
            <v>N</v>
          </cell>
          <cell r="E514" t="str">
            <v>N</v>
          </cell>
          <cell r="F514" t="str">
            <v>N</v>
          </cell>
          <cell r="G514" t="str">
            <v>N</v>
          </cell>
          <cell r="H514" t="str">
            <v>N</v>
          </cell>
        </row>
        <row r="515">
          <cell r="A515" t="str">
            <v>6902-000</v>
          </cell>
          <cell r="B515" t="str">
            <v>I/C 餐厅用地成本</v>
          </cell>
          <cell r="C515" t="str">
            <v>Y</v>
          </cell>
          <cell r="D515" t="str">
            <v>N</v>
          </cell>
          <cell r="E515" t="str">
            <v>N</v>
          </cell>
          <cell r="F515" t="str">
            <v>N</v>
          </cell>
          <cell r="G515" t="str">
            <v>N</v>
          </cell>
          <cell r="H515" t="str">
            <v>N</v>
          </cell>
        </row>
        <row r="516">
          <cell r="A516" t="str">
            <v>6920-000</v>
          </cell>
          <cell r="B516" t="str">
            <v>特许权合约费-MCOPCO</v>
          </cell>
          <cell r="C516" t="str">
            <v>Y</v>
          </cell>
          <cell r="D516" t="str">
            <v>N</v>
          </cell>
          <cell r="E516" t="str">
            <v>N</v>
          </cell>
          <cell r="F516" t="str">
            <v>N</v>
          </cell>
          <cell r="G516" t="str">
            <v>N</v>
          </cell>
          <cell r="H516" t="str">
            <v>N</v>
          </cell>
        </row>
        <row r="517">
          <cell r="A517" t="str">
            <v>6921-000</v>
          </cell>
          <cell r="B517" t="str">
            <v>特许权合约费-奥林匹克费</v>
          </cell>
          <cell r="C517" t="str">
            <v>Y</v>
          </cell>
          <cell r="D517" t="str">
            <v>N</v>
          </cell>
          <cell r="E517" t="str">
            <v>N</v>
          </cell>
          <cell r="F517" t="str">
            <v>N</v>
          </cell>
          <cell r="G517" t="str">
            <v>N</v>
          </cell>
          <cell r="H517" t="str">
            <v>N</v>
          </cell>
        </row>
        <row r="518">
          <cell r="A518" t="str">
            <v>6921-001</v>
          </cell>
          <cell r="B518" t="str">
            <v>特许权合约费-MCOPCO</v>
          </cell>
          <cell r="C518" t="str">
            <v>Y</v>
          </cell>
          <cell r="D518" t="str">
            <v>N</v>
          </cell>
          <cell r="E518" t="str">
            <v>N</v>
          </cell>
          <cell r="F518" t="str">
            <v>N</v>
          </cell>
          <cell r="G518" t="str">
            <v>N</v>
          </cell>
          <cell r="H518" t="str">
            <v>N</v>
          </cell>
        </row>
        <row r="519">
          <cell r="A519" t="str">
            <v>6922-000</v>
          </cell>
          <cell r="B519" t="str">
            <v>特许权合约费收入-MCOPCO</v>
          </cell>
          <cell r="C519" t="str">
            <v>Y</v>
          </cell>
          <cell r="D519" t="str">
            <v>N</v>
          </cell>
          <cell r="E519" t="str">
            <v>N</v>
          </cell>
          <cell r="F519" t="str">
            <v>N</v>
          </cell>
          <cell r="G519" t="str">
            <v>N</v>
          </cell>
          <cell r="H519" t="str">
            <v>N</v>
          </cell>
        </row>
        <row r="520">
          <cell r="A520" t="str">
            <v>6923-000</v>
          </cell>
          <cell r="B520" t="str">
            <v>特许权合约费收入-奥林匹克费</v>
          </cell>
          <cell r="C520" t="str">
            <v>Y</v>
          </cell>
          <cell r="D520" t="str">
            <v>N</v>
          </cell>
          <cell r="E520" t="str">
            <v>N</v>
          </cell>
          <cell r="F520" t="str">
            <v>N</v>
          </cell>
          <cell r="G520" t="str">
            <v>N</v>
          </cell>
          <cell r="H520" t="str">
            <v>N</v>
          </cell>
        </row>
        <row r="521">
          <cell r="A521" t="str">
            <v>6930-000</v>
          </cell>
          <cell r="B521" t="str">
            <v>餐厅会计服务收入</v>
          </cell>
          <cell r="C521" t="str">
            <v>Y</v>
          </cell>
          <cell r="D521" t="str">
            <v>Y</v>
          </cell>
          <cell r="E521" t="str">
            <v>N</v>
          </cell>
          <cell r="F521" t="str">
            <v>N</v>
          </cell>
          <cell r="G521" t="str">
            <v>N</v>
          </cell>
          <cell r="H521" t="str">
            <v>N</v>
          </cell>
        </row>
        <row r="522">
          <cell r="A522" t="str">
            <v>6940-000</v>
          </cell>
          <cell r="B522" t="str">
            <v>I/C 利息收入-ESSD</v>
          </cell>
          <cell r="C522" t="str">
            <v>Y</v>
          </cell>
          <cell r="D522" t="str">
            <v>N</v>
          </cell>
          <cell r="E522" t="str">
            <v>N</v>
          </cell>
          <cell r="F522" t="str">
            <v>N</v>
          </cell>
          <cell r="G522" t="str">
            <v>N</v>
          </cell>
          <cell r="H522" t="str">
            <v>N</v>
          </cell>
        </row>
        <row r="523">
          <cell r="A523" t="str">
            <v>6945-000</v>
          </cell>
          <cell r="B523" t="str">
            <v>I/C 利息支出-ESSD</v>
          </cell>
          <cell r="C523" t="str">
            <v>Y</v>
          </cell>
          <cell r="D523" t="str">
            <v>N</v>
          </cell>
          <cell r="E523" t="str">
            <v>N</v>
          </cell>
          <cell r="F523" t="str">
            <v>N</v>
          </cell>
          <cell r="G523" t="str">
            <v>N</v>
          </cell>
          <cell r="H523" t="str">
            <v>N</v>
          </cell>
        </row>
        <row r="524">
          <cell r="A524" t="str">
            <v>6946-000</v>
          </cell>
          <cell r="B524" t="str">
            <v>I/C 利息支出-LHI</v>
          </cell>
          <cell r="C524" t="str">
            <v>Y</v>
          </cell>
          <cell r="D524" t="str">
            <v>N</v>
          </cell>
          <cell r="E524" t="str">
            <v>N</v>
          </cell>
          <cell r="F524" t="str">
            <v>N</v>
          </cell>
          <cell r="G524" t="str">
            <v>N</v>
          </cell>
          <cell r="H524" t="str">
            <v>N</v>
          </cell>
        </row>
        <row r="525">
          <cell r="A525" t="str">
            <v>6948-000</v>
          </cell>
          <cell r="B525" t="str">
            <v>I/C 利息收入-LHI</v>
          </cell>
          <cell r="C525" t="str">
            <v>Y</v>
          </cell>
          <cell r="D525" t="str">
            <v>N</v>
          </cell>
          <cell r="E525" t="str">
            <v>N</v>
          </cell>
          <cell r="F525" t="str">
            <v>N</v>
          </cell>
          <cell r="G525" t="str">
            <v>N</v>
          </cell>
          <cell r="H525" t="str">
            <v>N</v>
          </cell>
        </row>
        <row r="526">
          <cell r="A526" t="str">
            <v>6982-000</v>
          </cell>
          <cell r="B526" t="str">
            <v>一次性开办费</v>
          </cell>
          <cell r="C526" t="str">
            <v>Y</v>
          </cell>
          <cell r="D526" t="str">
            <v>N</v>
          </cell>
          <cell r="E526" t="str">
            <v>N</v>
          </cell>
          <cell r="F526" t="str">
            <v>N</v>
          </cell>
          <cell r="G526" t="str">
            <v>N</v>
          </cell>
          <cell r="H526" t="str">
            <v>N</v>
          </cell>
        </row>
        <row r="527">
          <cell r="A527" t="str">
            <v>7001-000</v>
          </cell>
          <cell r="B527" t="str">
            <v>餐料</v>
          </cell>
          <cell r="C527" t="str">
            <v>Y</v>
          </cell>
          <cell r="D527" t="str">
            <v>N</v>
          </cell>
          <cell r="E527" t="str">
            <v>N</v>
          </cell>
          <cell r="F527" t="str">
            <v>N</v>
          </cell>
          <cell r="G527" t="str">
            <v>N</v>
          </cell>
          <cell r="H527" t="str">
            <v>N</v>
          </cell>
        </row>
        <row r="528">
          <cell r="A528" t="str">
            <v>7001-001</v>
          </cell>
          <cell r="B528" t="str">
            <v>店员工工餐-食品成本</v>
          </cell>
          <cell r="C528" t="str">
            <v>Y</v>
          </cell>
          <cell r="D528" t="str">
            <v>N</v>
          </cell>
          <cell r="E528" t="str">
            <v>N</v>
          </cell>
          <cell r="F528" t="str">
            <v>N</v>
          </cell>
          <cell r="G528" t="str">
            <v>N</v>
          </cell>
          <cell r="H528" t="str">
            <v>N</v>
          </cell>
        </row>
        <row r="529">
          <cell r="A529" t="str">
            <v>7001-002</v>
          </cell>
          <cell r="B529" t="str">
            <v>月历回收成本</v>
          </cell>
          <cell r="C529" t="str">
            <v>Y</v>
          </cell>
          <cell r="D529" t="str">
            <v>N</v>
          </cell>
          <cell r="E529" t="str">
            <v>N</v>
          </cell>
          <cell r="F529" t="str">
            <v>N</v>
          </cell>
          <cell r="G529" t="str">
            <v>N</v>
          </cell>
          <cell r="H529" t="str">
            <v>N</v>
          </cell>
        </row>
        <row r="530">
          <cell r="A530" t="str">
            <v>7009-000</v>
          </cell>
          <cell r="B530" t="str">
            <v>关税/运费</v>
          </cell>
          <cell r="C530" t="str">
            <v>Y</v>
          </cell>
          <cell r="D530" t="str">
            <v>N</v>
          </cell>
          <cell r="E530" t="str">
            <v>N</v>
          </cell>
          <cell r="F530" t="str">
            <v>N</v>
          </cell>
          <cell r="G530" t="str">
            <v>N</v>
          </cell>
          <cell r="H530" t="str">
            <v>N</v>
          </cell>
        </row>
        <row r="531">
          <cell r="A531" t="str">
            <v>7030-000</v>
          </cell>
          <cell r="B531" t="str">
            <v>包装纸</v>
          </cell>
          <cell r="C531" t="str">
            <v>Y</v>
          </cell>
          <cell r="D531" t="str">
            <v>N</v>
          </cell>
          <cell r="E531" t="str">
            <v>N</v>
          </cell>
          <cell r="F531" t="str">
            <v>N</v>
          </cell>
          <cell r="G531" t="str">
            <v>N</v>
          </cell>
          <cell r="H531" t="str">
            <v>N</v>
          </cell>
        </row>
        <row r="532">
          <cell r="A532" t="str">
            <v>7030-001</v>
          </cell>
          <cell r="B532" t="str">
            <v>店员工工餐-包装成本</v>
          </cell>
          <cell r="C532" t="str">
            <v>Y</v>
          </cell>
          <cell r="D532" t="str">
            <v>N</v>
          </cell>
          <cell r="E532" t="str">
            <v>N</v>
          </cell>
          <cell r="F532" t="str">
            <v>N</v>
          </cell>
          <cell r="G532" t="str">
            <v>N</v>
          </cell>
          <cell r="H532" t="str">
            <v>N</v>
          </cell>
        </row>
        <row r="533">
          <cell r="A533" t="str">
            <v>7111-000</v>
          </cell>
          <cell r="B533" t="str">
            <v>店员工工资</v>
          </cell>
          <cell r="C533" t="str">
            <v>Y</v>
          </cell>
          <cell r="D533" t="str">
            <v>N</v>
          </cell>
          <cell r="E533" t="str">
            <v>N</v>
          </cell>
          <cell r="F533" t="str">
            <v>N</v>
          </cell>
          <cell r="G533" t="str">
            <v>N</v>
          </cell>
          <cell r="H533" t="str">
            <v>N</v>
          </cell>
        </row>
        <row r="534">
          <cell r="A534" t="str">
            <v>7111-001</v>
          </cell>
          <cell r="B534" t="str">
            <v>社会保险-员工</v>
          </cell>
          <cell r="C534" t="str">
            <v>Y</v>
          </cell>
          <cell r="D534" t="str">
            <v>N</v>
          </cell>
          <cell r="E534" t="str">
            <v>N</v>
          </cell>
          <cell r="F534" t="str">
            <v>N</v>
          </cell>
          <cell r="G534" t="str">
            <v>N</v>
          </cell>
          <cell r="H534" t="str">
            <v>N</v>
          </cell>
        </row>
        <row r="535">
          <cell r="A535" t="str">
            <v>7111-002</v>
          </cell>
          <cell r="B535" t="str">
            <v>员工福利</v>
          </cell>
          <cell r="C535" t="str">
            <v>Y</v>
          </cell>
          <cell r="D535" t="str">
            <v>N</v>
          </cell>
          <cell r="E535" t="str">
            <v>N</v>
          </cell>
          <cell r="F535" t="str">
            <v>N</v>
          </cell>
          <cell r="G535" t="str">
            <v>N</v>
          </cell>
          <cell r="H535" t="str">
            <v>N</v>
          </cell>
        </row>
        <row r="536">
          <cell r="A536" t="str">
            <v>7111-003</v>
          </cell>
          <cell r="B536" t="str">
            <v>员工基金</v>
          </cell>
          <cell r="C536" t="str">
            <v>Y</v>
          </cell>
          <cell r="D536" t="str">
            <v>N</v>
          </cell>
          <cell r="E536" t="str">
            <v>N</v>
          </cell>
          <cell r="F536" t="str">
            <v>N</v>
          </cell>
          <cell r="G536" t="str">
            <v>N</v>
          </cell>
          <cell r="H536" t="str">
            <v>N</v>
          </cell>
        </row>
        <row r="537">
          <cell r="A537" t="str">
            <v>7111-004</v>
          </cell>
          <cell r="B537" t="str">
            <v>店员工13个月工资</v>
          </cell>
          <cell r="C537" t="str">
            <v>Y</v>
          </cell>
          <cell r="D537" t="str">
            <v>N</v>
          </cell>
          <cell r="E537" t="str">
            <v>N</v>
          </cell>
          <cell r="F537" t="str">
            <v>N</v>
          </cell>
          <cell r="G537" t="str">
            <v>N</v>
          </cell>
          <cell r="H537" t="str">
            <v>N</v>
          </cell>
        </row>
        <row r="538">
          <cell r="A538" t="str">
            <v>7112-000</v>
          </cell>
          <cell r="B538" t="str">
            <v>店管理人员薪金</v>
          </cell>
          <cell r="C538" t="str">
            <v>Y</v>
          </cell>
          <cell r="D538" t="str">
            <v>N</v>
          </cell>
          <cell r="E538" t="str">
            <v>N</v>
          </cell>
          <cell r="F538" t="str">
            <v>N</v>
          </cell>
          <cell r="G538" t="str">
            <v>N</v>
          </cell>
          <cell r="H538" t="str">
            <v>N</v>
          </cell>
        </row>
        <row r="539">
          <cell r="A539" t="str">
            <v>7112-001</v>
          </cell>
          <cell r="B539" t="str">
            <v>店管理人员社会保险</v>
          </cell>
          <cell r="C539" t="str">
            <v>Y</v>
          </cell>
          <cell r="D539" t="str">
            <v>N</v>
          </cell>
          <cell r="E539" t="str">
            <v>N</v>
          </cell>
          <cell r="F539" t="str">
            <v>N</v>
          </cell>
          <cell r="G539" t="str">
            <v>N</v>
          </cell>
          <cell r="H539" t="str">
            <v>N</v>
          </cell>
        </row>
        <row r="540">
          <cell r="A540" t="str">
            <v>7112-002</v>
          </cell>
          <cell r="B540" t="str">
            <v>店管理人员福利</v>
          </cell>
          <cell r="C540" t="str">
            <v>Y</v>
          </cell>
          <cell r="D540" t="str">
            <v>N</v>
          </cell>
          <cell r="E540" t="str">
            <v>N</v>
          </cell>
          <cell r="F540" t="str">
            <v>N</v>
          </cell>
          <cell r="G540" t="str">
            <v>N</v>
          </cell>
          <cell r="H540" t="str">
            <v>N</v>
          </cell>
        </row>
        <row r="541">
          <cell r="A541" t="str">
            <v>7112-003</v>
          </cell>
          <cell r="B541" t="str">
            <v>店管理人员13月工资</v>
          </cell>
          <cell r="C541" t="str">
            <v>Y</v>
          </cell>
          <cell r="D541" t="str">
            <v>N</v>
          </cell>
          <cell r="E541" t="str">
            <v>N</v>
          </cell>
          <cell r="F541" t="str">
            <v>N</v>
          </cell>
          <cell r="G541" t="str">
            <v>N</v>
          </cell>
          <cell r="H541" t="str">
            <v>N</v>
          </cell>
        </row>
        <row r="542">
          <cell r="A542" t="str">
            <v>7113-000</v>
          </cell>
          <cell r="B542" t="str">
            <v>店管理人员津贴</v>
          </cell>
          <cell r="C542" t="str">
            <v>Y</v>
          </cell>
          <cell r="D542" t="str">
            <v>N</v>
          </cell>
          <cell r="E542" t="str">
            <v>N</v>
          </cell>
          <cell r="F542" t="str">
            <v>N</v>
          </cell>
          <cell r="G542" t="str">
            <v>N</v>
          </cell>
          <cell r="H542" t="str">
            <v>N</v>
          </cell>
        </row>
        <row r="543">
          <cell r="A543" t="str">
            <v>7114-000</v>
          </cell>
          <cell r="B543" t="str">
            <v>店管理人员奖金</v>
          </cell>
          <cell r="C543" t="str">
            <v>Y</v>
          </cell>
          <cell r="D543" t="str">
            <v>N</v>
          </cell>
          <cell r="E543" t="str">
            <v>N</v>
          </cell>
          <cell r="F543" t="str">
            <v>N</v>
          </cell>
          <cell r="G543" t="str">
            <v>N</v>
          </cell>
          <cell r="H543" t="str">
            <v>N</v>
          </cell>
        </row>
        <row r="544">
          <cell r="A544" t="str">
            <v>7121-000</v>
          </cell>
          <cell r="B544" t="str">
            <v>店管理人员薪金税</v>
          </cell>
          <cell r="C544" t="str">
            <v>Y</v>
          </cell>
          <cell r="D544" t="str">
            <v>N</v>
          </cell>
          <cell r="E544" t="str">
            <v>N</v>
          </cell>
          <cell r="F544" t="str">
            <v>N</v>
          </cell>
          <cell r="G544" t="str">
            <v>N</v>
          </cell>
          <cell r="H544" t="str">
            <v>N</v>
          </cell>
        </row>
        <row r="545">
          <cell r="A545" t="str">
            <v>7210-000</v>
          </cell>
          <cell r="B545" t="str">
            <v>租金支出-固定金额</v>
          </cell>
          <cell r="C545" t="str">
            <v>Y</v>
          </cell>
          <cell r="D545" t="str">
            <v>N</v>
          </cell>
          <cell r="E545" t="str">
            <v>N</v>
          </cell>
          <cell r="F545" t="str">
            <v>N</v>
          </cell>
          <cell r="G545" t="str">
            <v>N</v>
          </cell>
          <cell r="H545" t="str">
            <v>N</v>
          </cell>
        </row>
        <row r="546">
          <cell r="A546" t="str">
            <v>7210-100</v>
          </cell>
          <cell r="B546" t="str">
            <v>租金支出-百分比金额</v>
          </cell>
          <cell r="C546" t="str">
            <v>Y</v>
          </cell>
          <cell r="D546" t="str">
            <v>N</v>
          </cell>
          <cell r="E546" t="str">
            <v>N</v>
          </cell>
          <cell r="F546" t="str">
            <v>N</v>
          </cell>
          <cell r="G546" t="str">
            <v>N</v>
          </cell>
          <cell r="H546" t="str">
            <v>N</v>
          </cell>
        </row>
        <row r="547">
          <cell r="A547" t="str">
            <v>7301-000</v>
          </cell>
          <cell r="B547" t="str">
            <v>折旧-餐厅设备</v>
          </cell>
          <cell r="C547" t="str">
            <v>Y</v>
          </cell>
          <cell r="D547" t="str">
            <v>N</v>
          </cell>
          <cell r="E547" t="str">
            <v>N</v>
          </cell>
          <cell r="F547" t="str">
            <v>N</v>
          </cell>
          <cell r="G547" t="str">
            <v>N</v>
          </cell>
          <cell r="H547" t="str">
            <v>N</v>
          </cell>
        </row>
        <row r="548">
          <cell r="A548" t="str">
            <v>7301-001</v>
          </cell>
          <cell r="B548" t="str">
            <v>折旧-餐厅招牌</v>
          </cell>
          <cell r="C548" t="str">
            <v>Y</v>
          </cell>
          <cell r="D548" t="str">
            <v>N</v>
          </cell>
          <cell r="E548" t="str">
            <v>N</v>
          </cell>
          <cell r="F548" t="str">
            <v>N</v>
          </cell>
          <cell r="G548" t="str">
            <v>N</v>
          </cell>
          <cell r="H548" t="str">
            <v>N</v>
          </cell>
        </row>
        <row r="549">
          <cell r="A549" t="str">
            <v>7301-002</v>
          </cell>
          <cell r="B549" t="str">
            <v>折旧-餐厅座位</v>
          </cell>
          <cell r="C549" t="str">
            <v>Y</v>
          </cell>
          <cell r="D549" t="str">
            <v>N</v>
          </cell>
          <cell r="E549" t="str">
            <v>N</v>
          </cell>
          <cell r="F549" t="str">
            <v>N</v>
          </cell>
          <cell r="G549" t="str">
            <v>N</v>
          </cell>
          <cell r="H549" t="str">
            <v>N</v>
          </cell>
        </row>
        <row r="550">
          <cell r="A550" t="str">
            <v>7301-003</v>
          </cell>
          <cell r="B550" t="str">
            <v>折旧-餐厅装饰</v>
          </cell>
          <cell r="C550" t="str">
            <v>Y</v>
          </cell>
          <cell r="D550" t="str">
            <v>N</v>
          </cell>
          <cell r="E550" t="str">
            <v>N</v>
          </cell>
          <cell r="F550" t="str">
            <v>N</v>
          </cell>
          <cell r="G550" t="str">
            <v>N</v>
          </cell>
          <cell r="H550" t="str">
            <v>N</v>
          </cell>
        </row>
        <row r="551">
          <cell r="A551" t="str">
            <v>7305-000</v>
          </cell>
          <cell r="B551" t="str">
            <v>折旧-餐厅租赁改良</v>
          </cell>
          <cell r="C551" t="str">
            <v>Y</v>
          </cell>
          <cell r="D551" t="str">
            <v>N</v>
          </cell>
          <cell r="E551" t="str">
            <v>N</v>
          </cell>
          <cell r="F551" t="str">
            <v>N</v>
          </cell>
          <cell r="G551" t="str">
            <v>N</v>
          </cell>
          <cell r="H551" t="str">
            <v>N</v>
          </cell>
        </row>
        <row r="552">
          <cell r="A552" t="str">
            <v>7305-067</v>
          </cell>
          <cell r="B552" t="str">
            <v>折旧-CIC COST</v>
          </cell>
          <cell r="C552" t="str">
            <v>Y</v>
          </cell>
          <cell r="D552" t="str">
            <v>N</v>
          </cell>
          <cell r="E552" t="str">
            <v>N</v>
          </cell>
          <cell r="F552" t="str">
            <v>N</v>
          </cell>
          <cell r="G552" t="str">
            <v>N</v>
          </cell>
          <cell r="H552" t="str">
            <v>N</v>
          </cell>
        </row>
        <row r="553">
          <cell r="A553" t="str">
            <v>7370-000</v>
          </cell>
          <cell r="B553" t="str">
            <v>折旧-餐厅土地使用权</v>
          </cell>
          <cell r="C553" t="str">
            <v>Y</v>
          </cell>
          <cell r="D553" t="str">
            <v>N</v>
          </cell>
          <cell r="E553" t="str">
            <v>N</v>
          </cell>
          <cell r="F553" t="str">
            <v>N</v>
          </cell>
          <cell r="G553" t="str">
            <v>N</v>
          </cell>
          <cell r="H553" t="str">
            <v>N</v>
          </cell>
        </row>
        <row r="554">
          <cell r="A554" t="str">
            <v>7401-000</v>
          </cell>
          <cell r="B554" t="str">
            <v>广告费-媒体(Closed)</v>
          </cell>
          <cell r="C554" t="str">
            <v>Y</v>
          </cell>
          <cell r="D554" t="str">
            <v>N</v>
          </cell>
          <cell r="E554" t="str">
            <v>N</v>
          </cell>
          <cell r="F554" t="str">
            <v>N</v>
          </cell>
          <cell r="G554" t="str">
            <v>N</v>
          </cell>
          <cell r="H554" t="str">
            <v>N</v>
          </cell>
        </row>
        <row r="555">
          <cell r="A555" t="str">
            <v>7402-000</v>
          </cell>
          <cell r="B555" t="str">
            <v>广告费</v>
          </cell>
          <cell r="C555" t="str">
            <v>Y</v>
          </cell>
          <cell r="D555" t="str">
            <v>N</v>
          </cell>
          <cell r="E555" t="str">
            <v>N</v>
          </cell>
          <cell r="F555" t="str">
            <v>N</v>
          </cell>
          <cell r="G555" t="str">
            <v>N</v>
          </cell>
          <cell r="H555" t="str">
            <v>N</v>
          </cell>
        </row>
        <row r="556">
          <cell r="A556" t="str">
            <v>7405-000</v>
          </cell>
          <cell r="B556" t="str">
            <v>电费</v>
          </cell>
          <cell r="C556" t="str">
            <v>Y</v>
          </cell>
          <cell r="D556" t="str">
            <v>N</v>
          </cell>
          <cell r="E556" t="str">
            <v>N</v>
          </cell>
          <cell r="F556" t="str">
            <v>N</v>
          </cell>
          <cell r="G556" t="str">
            <v>N</v>
          </cell>
          <cell r="H556" t="str">
            <v>N</v>
          </cell>
        </row>
        <row r="557">
          <cell r="A557" t="str">
            <v>7405-002</v>
          </cell>
          <cell r="B557" t="str">
            <v>水费</v>
          </cell>
          <cell r="C557" t="str">
            <v>Y</v>
          </cell>
          <cell r="D557" t="str">
            <v>N</v>
          </cell>
          <cell r="E557" t="str">
            <v>N</v>
          </cell>
          <cell r="F557" t="str">
            <v>N</v>
          </cell>
          <cell r="G557" t="str">
            <v>N</v>
          </cell>
          <cell r="H557" t="str">
            <v>N</v>
          </cell>
        </row>
        <row r="558">
          <cell r="A558" t="str">
            <v>7405-003</v>
          </cell>
          <cell r="B558" t="str">
            <v>电话费</v>
          </cell>
          <cell r="C558" t="str">
            <v>Y</v>
          </cell>
          <cell r="D558" t="str">
            <v>N</v>
          </cell>
          <cell r="E558" t="str">
            <v>N</v>
          </cell>
          <cell r="F558" t="str">
            <v>N</v>
          </cell>
          <cell r="G558" t="str">
            <v>N</v>
          </cell>
          <cell r="H558" t="str">
            <v>N</v>
          </cell>
        </row>
        <row r="559">
          <cell r="A559" t="str">
            <v>7415-120</v>
          </cell>
          <cell r="B559" t="str">
            <v>维修费-其他设备</v>
          </cell>
          <cell r="C559" t="str">
            <v>Y</v>
          </cell>
          <cell r="D559" t="str">
            <v>N</v>
          </cell>
          <cell r="E559" t="str">
            <v>N</v>
          </cell>
          <cell r="F559" t="str">
            <v>N</v>
          </cell>
          <cell r="G559" t="str">
            <v>N</v>
          </cell>
          <cell r="H559" t="str">
            <v>N</v>
          </cell>
        </row>
        <row r="560">
          <cell r="A560" t="str">
            <v>7415-121</v>
          </cell>
          <cell r="B560" t="str">
            <v>维修费-煎炉/炸炉</v>
          </cell>
          <cell r="C560" t="str">
            <v>Y</v>
          </cell>
          <cell r="D560" t="str">
            <v>N</v>
          </cell>
          <cell r="E560" t="str">
            <v>N</v>
          </cell>
          <cell r="F560" t="str">
            <v>N</v>
          </cell>
          <cell r="G560" t="str">
            <v>N</v>
          </cell>
          <cell r="H560" t="str">
            <v>N</v>
          </cell>
        </row>
        <row r="561">
          <cell r="A561" t="str">
            <v>7415-122</v>
          </cell>
          <cell r="B561" t="str">
            <v>维修费-奶昔圣代机</v>
          </cell>
          <cell r="C561" t="str">
            <v>Y</v>
          </cell>
          <cell r="D561" t="str">
            <v>N</v>
          </cell>
          <cell r="E561" t="str">
            <v>N</v>
          </cell>
          <cell r="F561" t="str">
            <v>N</v>
          </cell>
          <cell r="G561" t="str">
            <v>N</v>
          </cell>
          <cell r="H561" t="str">
            <v>N</v>
          </cell>
        </row>
        <row r="562">
          <cell r="A562" t="str">
            <v>7415-126</v>
          </cell>
          <cell r="B562" t="str">
            <v>维修费-制冰机</v>
          </cell>
          <cell r="C562" t="str">
            <v>Y</v>
          </cell>
          <cell r="D562" t="str">
            <v>N</v>
          </cell>
          <cell r="E562" t="str">
            <v>N</v>
          </cell>
          <cell r="F562" t="str">
            <v>N</v>
          </cell>
          <cell r="G562" t="str">
            <v>N</v>
          </cell>
          <cell r="H562" t="str">
            <v>N</v>
          </cell>
        </row>
        <row r="563">
          <cell r="A563" t="str">
            <v>7415-127</v>
          </cell>
          <cell r="B563" t="str">
            <v>维修费-饮料机</v>
          </cell>
          <cell r="C563" t="str">
            <v>Y</v>
          </cell>
          <cell r="D563" t="str">
            <v>N</v>
          </cell>
          <cell r="E563" t="str">
            <v>N</v>
          </cell>
          <cell r="F563" t="str">
            <v>N</v>
          </cell>
          <cell r="G563" t="str">
            <v>N</v>
          </cell>
          <cell r="H563" t="str">
            <v>N</v>
          </cell>
        </row>
        <row r="564">
          <cell r="A564" t="str">
            <v>7415-129</v>
          </cell>
          <cell r="B564" t="str">
            <v>维修费-冻库</v>
          </cell>
          <cell r="C564" t="str">
            <v>Y</v>
          </cell>
          <cell r="D564" t="str">
            <v>N</v>
          </cell>
          <cell r="E564" t="str">
            <v>N</v>
          </cell>
          <cell r="F564" t="str">
            <v>N</v>
          </cell>
          <cell r="G564" t="str">
            <v>N</v>
          </cell>
          <cell r="H564" t="str">
            <v>N</v>
          </cell>
        </row>
        <row r="565">
          <cell r="A565" t="str">
            <v>7415-131</v>
          </cell>
          <cell r="B565" t="str">
            <v>维修费-收银机</v>
          </cell>
          <cell r="C565" t="str">
            <v>Y</v>
          </cell>
          <cell r="D565" t="str">
            <v>N</v>
          </cell>
          <cell r="E565" t="str">
            <v>N</v>
          </cell>
          <cell r="F565" t="str">
            <v>N</v>
          </cell>
          <cell r="G565" t="str">
            <v>N</v>
          </cell>
          <cell r="H565" t="str">
            <v>N</v>
          </cell>
        </row>
        <row r="566">
          <cell r="A566" t="str">
            <v>7415-139</v>
          </cell>
          <cell r="B566" t="str">
            <v>维修费-零配件</v>
          </cell>
          <cell r="C566" t="str">
            <v>Y</v>
          </cell>
          <cell r="D566" t="str">
            <v>N</v>
          </cell>
          <cell r="E566" t="str">
            <v>N</v>
          </cell>
          <cell r="F566" t="str">
            <v>N</v>
          </cell>
          <cell r="G566" t="str">
            <v>N</v>
          </cell>
          <cell r="H566" t="str">
            <v>N</v>
          </cell>
        </row>
        <row r="567">
          <cell r="A567" t="str">
            <v>7415-141</v>
          </cell>
          <cell r="B567" t="str">
            <v>维修费-计算机/考勤钟</v>
          </cell>
          <cell r="C567" t="str">
            <v>Y</v>
          </cell>
          <cell r="D567" t="str">
            <v>N</v>
          </cell>
          <cell r="E567" t="str">
            <v>N</v>
          </cell>
          <cell r="F567" t="str">
            <v>N</v>
          </cell>
          <cell r="G567" t="str">
            <v>N</v>
          </cell>
          <cell r="H567" t="str">
            <v>N</v>
          </cell>
        </row>
        <row r="568">
          <cell r="A568" t="str">
            <v>7415-201</v>
          </cell>
          <cell r="B568" t="str">
            <v>维修费-座椅</v>
          </cell>
          <cell r="C568" t="str">
            <v>Y</v>
          </cell>
          <cell r="D568" t="str">
            <v>N</v>
          </cell>
          <cell r="E568" t="str">
            <v>N</v>
          </cell>
          <cell r="F568" t="str">
            <v>N</v>
          </cell>
          <cell r="G568" t="str">
            <v>N</v>
          </cell>
          <cell r="H568" t="str">
            <v>N</v>
          </cell>
        </row>
        <row r="569">
          <cell r="A569" t="str">
            <v>7415-301</v>
          </cell>
          <cell r="B569" t="str">
            <v>维修费-招牌</v>
          </cell>
          <cell r="C569" t="str">
            <v>Y</v>
          </cell>
          <cell r="D569" t="str">
            <v>N</v>
          </cell>
          <cell r="E569" t="str">
            <v>N</v>
          </cell>
          <cell r="F569" t="str">
            <v>N</v>
          </cell>
          <cell r="G569" t="str">
            <v>N</v>
          </cell>
          <cell r="H569" t="str">
            <v>N</v>
          </cell>
        </row>
        <row r="570">
          <cell r="A570" t="str">
            <v>7415-501</v>
          </cell>
          <cell r="B570" t="str">
            <v>维修费-其他工程</v>
          </cell>
          <cell r="C570" t="str">
            <v>Y</v>
          </cell>
          <cell r="D570" t="str">
            <v>N</v>
          </cell>
          <cell r="E570" t="str">
            <v>N</v>
          </cell>
          <cell r="F570" t="str">
            <v>N</v>
          </cell>
          <cell r="G570" t="str">
            <v>N</v>
          </cell>
          <cell r="H570" t="str">
            <v>N</v>
          </cell>
        </row>
        <row r="571">
          <cell r="A571" t="str">
            <v>7415-505</v>
          </cell>
          <cell r="B571" t="str">
            <v>维修费-水电工程</v>
          </cell>
          <cell r="C571" t="str">
            <v>Y</v>
          </cell>
          <cell r="D571" t="str">
            <v>N</v>
          </cell>
          <cell r="E571" t="str">
            <v>N</v>
          </cell>
          <cell r="F571" t="str">
            <v>N</v>
          </cell>
          <cell r="G571" t="str">
            <v>N</v>
          </cell>
          <cell r="H571" t="str">
            <v>N</v>
          </cell>
        </row>
        <row r="572">
          <cell r="A572" t="str">
            <v>7415-507</v>
          </cell>
          <cell r="B572" t="str">
            <v>维修费-空调</v>
          </cell>
          <cell r="C572" t="str">
            <v>Y</v>
          </cell>
          <cell r="D572" t="str">
            <v>N</v>
          </cell>
          <cell r="E572" t="str">
            <v>N</v>
          </cell>
          <cell r="F572" t="str">
            <v>N</v>
          </cell>
          <cell r="G572" t="str">
            <v>N</v>
          </cell>
          <cell r="H572" t="str">
            <v>N</v>
          </cell>
        </row>
        <row r="573">
          <cell r="A573" t="str">
            <v>7415-508</v>
          </cell>
          <cell r="B573" t="str">
            <v>维修费-消防系统</v>
          </cell>
          <cell r="C573" t="str">
            <v>Y</v>
          </cell>
          <cell r="D573" t="str">
            <v>N</v>
          </cell>
          <cell r="E573" t="str">
            <v>N</v>
          </cell>
          <cell r="F573" t="str">
            <v>N</v>
          </cell>
          <cell r="G573" t="str">
            <v>N</v>
          </cell>
          <cell r="H573" t="str">
            <v>N</v>
          </cell>
        </row>
        <row r="574">
          <cell r="A574" t="str">
            <v>7420-000</v>
          </cell>
          <cell r="B574" t="str">
            <v>营运物料</v>
          </cell>
          <cell r="C574" t="str">
            <v>Y</v>
          </cell>
          <cell r="D574" t="str">
            <v>N</v>
          </cell>
          <cell r="E574" t="str">
            <v>N</v>
          </cell>
          <cell r="F574" t="str">
            <v>N</v>
          </cell>
          <cell r="G574" t="str">
            <v>N</v>
          </cell>
          <cell r="H574" t="str">
            <v>N</v>
          </cell>
        </row>
        <row r="575">
          <cell r="A575" t="str">
            <v>7425-003</v>
          </cell>
          <cell r="B575" t="str">
            <v>市场促销-全市场促销活动</v>
          </cell>
          <cell r="C575" t="str">
            <v>Y</v>
          </cell>
          <cell r="D575" t="str">
            <v>N</v>
          </cell>
          <cell r="E575" t="str">
            <v>N</v>
          </cell>
          <cell r="F575" t="str">
            <v>N</v>
          </cell>
          <cell r="G575" t="str">
            <v>N</v>
          </cell>
          <cell r="H575" t="str">
            <v>N</v>
          </cell>
        </row>
        <row r="576">
          <cell r="A576" t="str">
            <v>7425-004</v>
          </cell>
          <cell r="B576" t="str">
            <v>市场促销-食品成本(上海)</v>
          </cell>
          <cell r="C576" t="str">
            <v>Y</v>
          </cell>
          <cell r="D576" t="str">
            <v>N</v>
          </cell>
          <cell r="E576" t="str">
            <v>N</v>
          </cell>
          <cell r="F576" t="str">
            <v>N</v>
          </cell>
          <cell r="G576" t="str">
            <v>N</v>
          </cell>
          <cell r="H576" t="str">
            <v>N</v>
          </cell>
        </row>
        <row r="577">
          <cell r="A577" t="str">
            <v>7425-005</v>
          </cell>
          <cell r="B577" t="str">
            <v>市场促销-餐厅促销费用(MSM)</v>
          </cell>
          <cell r="C577" t="str">
            <v>Y</v>
          </cell>
          <cell r="D577" t="str">
            <v>N</v>
          </cell>
          <cell r="E577" t="str">
            <v>N</v>
          </cell>
          <cell r="F577" t="str">
            <v>N</v>
          </cell>
          <cell r="G577" t="str">
            <v>N</v>
          </cell>
          <cell r="H577" t="str">
            <v>N</v>
          </cell>
        </row>
        <row r="578">
          <cell r="A578" t="str">
            <v>7425-011</v>
          </cell>
          <cell r="B578" t="str">
            <v>市场促销-开心乐园餐</v>
          </cell>
          <cell r="C578" t="str">
            <v>Y</v>
          </cell>
          <cell r="D578" t="str">
            <v>N</v>
          </cell>
          <cell r="E578" t="str">
            <v>N</v>
          </cell>
          <cell r="F578" t="str">
            <v>N</v>
          </cell>
          <cell r="G578" t="str">
            <v>N</v>
          </cell>
          <cell r="H578" t="str">
            <v>N</v>
          </cell>
        </row>
        <row r="579">
          <cell r="A579" t="str">
            <v>7425-031</v>
          </cell>
          <cell r="B579" t="str">
            <v>市场促销-食品成本(MCDC)</v>
          </cell>
          <cell r="C579" t="str">
            <v>Y</v>
          </cell>
          <cell r="D579" t="str">
            <v>N</v>
          </cell>
          <cell r="E579" t="str">
            <v>N</v>
          </cell>
          <cell r="F579" t="str">
            <v>N</v>
          </cell>
          <cell r="G579" t="str">
            <v>N</v>
          </cell>
          <cell r="H579" t="str">
            <v>N</v>
          </cell>
        </row>
        <row r="580">
          <cell r="A580" t="str">
            <v>7425-032</v>
          </cell>
          <cell r="B580" t="str">
            <v>市场促销-PDP</v>
          </cell>
          <cell r="C580" t="str">
            <v>Y</v>
          </cell>
          <cell r="D580" t="str">
            <v>N</v>
          </cell>
          <cell r="E580" t="str">
            <v>N</v>
          </cell>
          <cell r="F580" t="str">
            <v>N</v>
          </cell>
          <cell r="G580" t="str">
            <v>N</v>
          </cell>
          <cell r="H580" t="str">
            <v>N</v>
          </cell>
        </row>
        <row r="581">
          <cell r="A581" t="str">
            <v>7426-000</v>
          </cell>
          <cell r="B581" t="str">
            <v>非产品成本</v>
          </cell>
          <cell r="C581" t="str">
            <v>Y</v>
          </cell>
          <cell r="D581" t="str">
            <v>N</v>
          </cell>
          <cell r="E581" t="str">
            <v>N</v>
          </cell>
          <cell r="F581" t="str">
            <v>N</v>
          </cell>
          <cell r="G581" t="str">
            <v>N</v>
          </cell>
          <cell r="H581" t="str">
            <v>N</v>
          </cell>
        </row>
        <row r="582">
          <cell r="A582" t="str">
            <v>7437-000</v>
          </cell>
          <cell r="B582" t="str">
            <v>外部服务费</v>
          </cell>
          <cell r="C582" t="str">
            <v>Y</v>
          </cell>
          <cell r="D582" t="str">
            <v>N</v>
          </cell>
          <cell r="E582" t="str">
            <v>N</v>
          </cell>
          <cell r="F582" t="str">
            <v>N</v>
          </cell>
          <cell r="G582" t="str">
            <v>N</v>
          </cell>
          <cell r="H582" t="str">
            <v>N</v>
          </cell>
        </row>
        <row r="583">
          <cell r="A583" t="str">
            <v>7440-000</v>
          </cell>
          <cell r="B583" t="str">
            <v>制服</v>
          </cell>
          <cell r="C583" t="str">
            <v>Y</v>
          </cell>
          <cell r="D583" t="str">
            <v>N</v>
          </cell>
          <cell r="E583" t="str">
            <v>N</v>
          </cell>
          <cell r="F583" t="str">
            <v>N</v>
          </cell>
          <cell r="G583" t="str">
            <v>N</v>
          </cell>
          <cell r="H583" t="str">
            <v>N</v>
          </cell>
        </row>
        <row r="584">
          <cell r="A584" t="str">
            <v>7455-000</v>
          </cell>
          <cell r="B584" t="str">
            <v>餐厅办公用品</v>
          </cell>
          <cell r="C584" t="str">
            <v>Y</v>
          </cell>
          <cell r="D584" t="str">
            <v>N</v>
          </cell>
          <cell r="E584" t="str">
            <v>N</v>
          </cell>
          <cell r="F584" t="str">
            <v>N</v>
          </cell>
          <cell r="G584" t="str">
            <v>N</v>
          </cell>
          <cell r="H584" t="str">
            <v>N</v>
          </cell>
        </row>
        <row r="585">
          <cell r="A585" t="str">
            <v>7458-000</v>
          </cell>
          <cell r="B585" t="str">
            <v>现金短缺(Closed)</v>
          </cell>
          <cell r="C585" t="str">
            <v>Y</v>
          </cell>
          <cell r="D585" t="str">
            <v>N</v>
          </cell>
          <cell r="E585" t="str">
            <v>N</v>
          </cell>
          <cell r="F585" t="str">
            <v>N</v>
          </cell>
          <cell r="G585" t="str">
            <v>N</v>
          </cell>
          <cell r="H585" t="str">
            <v>N</v>
          </cell>
        </row>
        <row r="586">
          <cell r="A586" t="str">
            <v>7458-001</v>
          </cell>
          <cell r="B586" t="str">
            <v>现金短缺</v>
          </cell>
          <cell r="C586" t="str">
            <v>Y</v>
          </cell>
          <cell r="D586" t="str">
            <v>N</v>
          </cell>
          <cell r="E586" t="str">
            <v>N</v>
          </cell>
          <cell r="F586" t="str">
            <v>N</v>
          </cell>
          <cell r="G586" t="str">
            <v>N</v>
          </cell>
          <cell r="H586" t="str">
            <v>N</v>
          </cell>
        </row>
        <row r="587">
          <cell r="A587" t="str">
            <v>7458-002</v>
          </cell>
          <cell r="B587" t="str">
            <v>现金盈余</v>
          </cell>
          <cell r="C587" t="str">
            <v>Y</v>
          </cell>
          <cell r="D587" t="str">
            <v>N</v>
          </cell>
          <cell r="E587" t="str">
            <v>N</v>
          </cell>
          <cell r="F587" t="str">
            <v>N</v>
          </cell>
          <cell r="G587" t="str">
            <v>N</v>
          </cell>
          <cell r="H587" t="str">
            <v>N</v>
          </cell>
        </row>
        <row r="588">
          <cell r="A588" t="str">
            <v>7501-000</v>
          </cell>
          <cell r="B588" t="str">
            <v>餐厅房产税/执照费</v>
          </cell>
          <cell r="C588" t="str">
            <v>Y</v>
          </cell>
          <cell r="D588" t="str">
            <v>N</v>
          </cell>
          <cell r="E588" t="str">
            <v>N</v>
          </cell>
          <cell r="F588" t="str">
            <v>N</v>
          </cell>
          <cell r="G588" t="str">
            <v>N</v>
          </cell>
          <cell r="H588" t="str">
            <v>N</v>
          </cell>
        </row>
        <row r="589">
          <cell r="A589" t="str">
            <v>7501-001</v>
          </cell>
          <cell r="B589" t="str">
            <v>餐厅其他税费-河道费</v>
          </cell>
          <cell r="C589" t="str">
            <v>Y</v>
          </cell>
          <cell r="D589" t="str">
            <v>N</v>
          </cell>
          <cell r="E589" t="str">
            <v>N</v>
          </cell>
          <cell r="F589" t="str">
            <v>N</v>
          </cell>
          <cell r="G589" t="str">
            <v>N</v>
          </cell>
          <cell r="H589" t="str">
            <v>N</v>
          </cell>
        </row>
        <row r="590">
          <cell r="A590" t="str">
            <v>7501-002</v>
          </cell>
          <cell r="B590" t="str">
            <v>餐厅其他税费-义优金</v>
          </cell>
          <cell r="C590" t="str">
            <v>Y</v>
          </cell>
          <cell r="D590" t="str">
            <v>N</v>
          </cell>
          <cell r="E590" t="str">
            <v>N</v>
          </cell>
          <cell r="F590" t="str">
            <v>N</v>
          </cell>
          <cell r="G590" t="str">
            <v>N</v>
          </cell>
          <cell r="H590" t="str">
            <v>N</v>
          </cell>
        </row>
        <row r="591">
          <cell r="A591" t="str">
            <v>7505-000</v>
          </cell>
          <cell r="B591" t="str">
            <v>财产保险</v>
          </cell>
          <cell r="C591" t="str">
            <v>Y</v>
          </cell>
          <cell r="D591" t="str">
            <v>N</v>
          </cell>
          <cell r="E591" t="str">
            <v>N</v>
          </cell>
          <cell r="F591" t="str">
            <v>N</v>
          </cell>
          <cell r="G591" t="str">
            <v>N</v>
          </cell>
          <cell r="H591" t="str">
            <v>N</v>
          </cell>
        </row>
        <row r="592">
          <cell r="A592" t="str">
            <v>7505-001</v>
          </cell>
          <cell r="B592" t="str">
            <v>员工保险</v>
          </cell>
          <cell r="C592" t="str">
            <v>Y</v>
          </cell>
          <cell r="D592" t="str">
            <v>N</v>
          </cell>
          <cell r="E592" t="str">
            <v>N</v>
          </cell>
          <cell r="F592" t="str">
            <v>N</v>
          </cell>
          <cell r="G592" t="str">
            <v>N</v>
          </cell>
          <cell r="H592" t="str">
            <v>N</v>
          </cell>
        </row>
        <row r="593">
          <cell r="A593" t="str">
            <v>7521-000</v>
          </cell>
          <cell r="B593" t="str">
            <v>持牌人合约费</v>
          </cell>
          <cell r="C593" t="str">
            <v>Y</v>
          </cell>
          <cell r="D593" t="str">
            <v>N</v>
          </cell>
          <cell r="E593" t="str">
            <v>N</v>
          </cell>
          <cell r="F593" t="str">
            <v>N</v>
          </cell>
          <cell r="G593" t="str">
            <v>N</v>
          </cell>
          <cell r="H593" t="str">
            <v>N</v>
          </cell>
        </row>
        <row r="594">
          <cell r="A594" t="str">
            <v>7532-000</v>
          </cell>
          <cell r="B594" t="str">
            <v>餐厅杂费(不可控部分)</v>
          </cell>
          <cell r="C594" t="str">
            <v>Y</v>
          </cell>
          <cell r="D594" t="str">
            <v>N</v>
          </cell>
          <cell r="E594" t="str">
            <v>N</v>
          </cell>
          <cell r="F594" t="str">
            <v>N</v>
          </cell>
          <cell r="G594" t="str">
            <v>N</v>
          </cell>
          <cell r="H594" t="str">
            <v>N</v>
          </cell>
        </row>
        <row r="595">
          <cell r="A595" t="str">
            <v>7536-000</v>
          </cell>
          <cell r="B595" t="str">
            <v>餐厅会计服务费</v>
          </cell>
          <cell r="C595" t="str">
            <v>Y</v>
          </cell>
          <cell r="D595" t="str">
            <v>N</v>
          </cell>
          <cell r="E595" t="str">
            <v>N</v>
          </cell>
          <cell r="F595" t="str">
            <v>N</v>
          </cell>
          <cell r="G595" t="str">
            <v>N</v>
          </cell>
          <cell r="H595" t="str">
            <v>N</v>
          </cell>
        </row>
        <row r="596">
          <cell r="A596" t="str">
            <v>7575-000</v>
          </cell>
          <cell r="B596" t="str">
            <v>以前年度调整</v>
          </cell>
          <cell r="C596" t="str">
            <v>Y</v>
          </cell>
          <cell r="D596" t="str">
            <v>N</v>
          </cell>
          <cell r="E596" t="str">
            <v>N</v>
          </cell>
          <cell r="F596" t="str">
            <v>N</v>
          </cell>
          <cell r="G596" t="str">
            <v>N</v>
          </cell>
          <cell r="H596" t="str">
            <v>N</v>
          </cell>
        </row>
        <row r="597">
          <cell r="A597" t="str">
            <v>7580-000</v>
          </cell>
          <cell r="B597" t="str">
            <v>餐厅杂费(可控部分)</v>
          </cell>
          <cell r="C597" t="str">
            <v>Y</v>
          </cell>
          <cell r="D597" t="str">
            <v>N</v>
          </cell>
          <cell r="E597" t="str">
            <v>N</v>
          </cell>
          <cell r="F597" t="str">
            <v>N</v>
          </cell>
          <cell r="G597" t="str">
            <v>N</v>
          </cell>
          <cell r="H597" t="str">
            <v>N</v>
          </cell>
        </row>
        <row r="598">
          <cell r="A598" t="str">
            <v>7580-001</v>
          </cell>
          <cell r="B598" t="str">
            <v>应酬费</v>
          </cell>
          <cell r="C598" t="str">
            <v>Y</v>
          </cell>
          <cell r="D598" t="str">
            <v>N</v>
          </cell>
          <cell r="E598" t="str">
            <v>N</v>
          </cell>
          <cell r="F598" t="str">
            <v>N</v>
          </cell>
          <cell r="G598" t="str">
            <v>N</v>
          </cell>
          <cell r="H598" t="str">
            <v>N</v>
          </cell>
        </row>
        <row r="599">
          <cell r="A599" t="str">
            <v>7580-010</v>
          </cell>
          <cell r="B599" t="str">
            <v>员工杂费</v>
          </cell>
          <cell r="C599" t="str">
            <v>Y</v>
          </cell>
          <cell r="D599" t="str">
            <v>N</v>
          </cell>
          <cell r="E599" t="str">
            <v>N</v>
          </cell>
          <cell r="F599" t="str">
            <v>N</v>
          </cell>
          <cell r="G599" t="str">
            <v>N</v>
          </cell>
          <cell r="H599" t="str">
            <v>N</v>
          </cell>
        </row>
        <row r="600">
          <cell r="A600" t="str">
            <v>7580-011</v>
          </cell>
          <cell r="B600" t="str">
            <v>开业前杂费-外围城市差旅费</v>
          </cell>
          <cell r="C600" t="str">
            <v>Y</v>
          </cell>
          <cell r="D600" t="str">
            <v>N</v>
          </cell>
          <cell r="E600" t="str">
            <v>N</v>
          </cell>
          <cell r="F600" t="str">
            <v>N</v>
          </cell>
          <cell r="G600" t="str">
            <v>N</v>
          </cell>
          <cell r="H600" t="str">
            <v>N</v>
          </cell>
        </row>
        <row r="601">
          <cell r="A601" t="str">
            <v>7580-020</v>
          </cell>
          <cell r="B601" t="str">
            <v>银行手续费-餐厅</v>
          </cell>
          <cell r="C601" t="str">
            <v>Y</v>
          </cell>
          <cell r="D601" t="str">
            <v>N</v>
          </cell>
          <cell r="E601" t="str">
            <v>N</v>
          </cell>
          <cell r="F601" t="str">
            <v>N</v>
          </cell>
          <cell r="G601" t="str">
            <v>N</v>
          </cell>
          <cell r="H601" t="str">
            <v>N</v>
          </cell>
        </row>
        <row r="602">
          <cell r="A602" t="str">
            <v>7580-021</v>
          </cell>
          <cell r="B602" t="str">
            <v>员工活动费</v>
          </cell>
          <cell r="C602" t="str">
            <v>Y</v>
          </cell>
          <cell r="D602" t="str">
            <v>N</v>
          </cell>
          <cell r="E602" t="str">
            <v>N</v>
          </cell>
          <cell r="F602" t="str">
            <v>N</v>
          </cell>
          <cell r="G602" t="str">
            <v>N</v>
          </cell>
          <cell r="H602" t="str">
            <v>N</v>
          </cell>
        </row>
        <row r="603">
          <cell r="A603" t="str">
            <v>7580-039</v>
          </cell>
          <cell r="B603" t="str">
            <v>开业前杂费</v>
          </cell>
          <cell r="C603" t="str">
            <v>Y</v>
          </cell>
          <cell r="D603" t="str">
            <v>N</v>
          </cell>
          <cell r="E603" t="str">
            <v>N</v>
          </cell>
          <cell r="F603" t="str">
            <v>N</v>
          </cell>
          <cell r="G603" t="str">
            <v>N</v>
          </cell>
          <cell r="H603" t="str">
            <v>N</v>
          </cell>
        </row>
        <row r="604">
          <cell r="A604" t="str">
            <v>7580-101</v>
          </cell>
          <cell r="B604" t="str">
            <v>快递费</v>
          </cell>
          <cell r="C604" t="str">
            <v>Y</v>
          </cell>
          <cell r="D604" t="str">
            <v>N</v>
          </cell>
          <cell r="E604" t="str">
            <v>N</v>
          </cell>
          <cell r="F604" t="str">
            <v>N</v>
          </cell>
          <cell r="G604" t="str">
            <v>N</v>
          </cell>
          <cell r="H604" t="str">
            <v>N</v>
          </cell>
        </row>
        <row r="605">
          <cell r="A605" t="str">
            <v>7580-102</v>
          </cell>
          <cell r="B605" t="str">
            <v>印刷品及训练资料</v>
          </cell>
          <cell r="C605" t="str">
            <v>Y</v>
          </cell>
          <cell r="D605" t="str">
            <v>N</v>
          </cell>
          <cell r="E605" t="str">
            <v>N</v>
          </cell>
          <cell r="F605" t="str">
            <v>N</v>
          </cell>
          <cell r="G605" t="str">
            <v>N</v>
          </cell>
          <cell r="H605" t="str">
            <v>N</v>
          </cell>
        </row>
        <row r="606">
          <cell r="A606" t="str">
            <v>7580-103</v>
          </cell>
          <cell r="B606" t="str">
            <v>办公杂费</v>
          </cell>
          <cell r="C606" t="str">
            <v>Y</v>
          </cell>
          <cell r="D606" t="str">
            <v>N</v>
          </cell>
          <cell r="E606" t="str">
            <v>N</v>
          </cell>
          <cell r="F606" t="str">
            <v>N</v>
          </cell>
          <cell r="G606" t="str">
            <v>N</v>
          </cell>
          <cell r="H606" t="str">
            <v>N</v>
          </cell>
        </row>
        <row r="607">
          <cell r="A607" t="str">
            <v>7580-104</v>
          </cell>
          <cell r="B607" t="str">
            <v>礼品及BOG卡</v>
          </cell>
          <cell r="C607" t="str">
            <v>Y</v>
          </cell>
          <cell r="D607" t="str">
            <v>N</v>
          </cell>
          <cell r="E607" t="str">
            <v>N</v>
          </cell>
          <cell r="F607" t="str">
            <v>N</v>
          </cell>
          <cell r="G607" t="str">
            <v>N</v>
          </cell>
          <cell r="H607" t="str">
            <v>N</v>
          </cell>
        </row>
        <row r="608">
          <cell r="A608" t="str">
            <v>7580-105</v>
          </cell>
          <cell r="B608" t="str">
            <v>装饰费用</v>
          </cell>
          <cell r="C608" t="str">
            <v>Y</v>
          </cell>
          <cell r="D608" t="str">
            <v>N</v>
          </cell>
          <cell r="E608" t="str">
            <v>N</v>
          </cell>
          <cell r="F608" t="str">
            <v>N</v>
          </cell>
          <cell r="G608" t="str">
            <v>N</v>
          </cell>
          <cell r="H608" t="str">
            <v>N</v>
          </cell>
        </row>
        <row r="609">
          <cell r="A609" t="str">
            <v>7580-106</v>
          </cell>
          <cell r="B609" t="str">
            <v>年度招募费(OJE)</v>
          </cell>
          <cell r="C609" t="str">
            <v>Y</v>
          </cell>
          <cell r="D609" t="str">
            <v>N</v>
          </cell>
          <cell r="E609" t="str">
            <v>N</v>
          </cell>
          <cell r="F609" t="str">
            <v>N</v>
          </cell>
          <cell r="G609" t="str">
            <v>N</v>
          </cell>
          <cell r="H609" t="str">
            <v>N</v>
          </cell>
        </row>
        <row r="610">
          <cell r="A610" t="str">
            <v>7580-107</v>
          </cell>
          <cell r="B610" t="str">
            <v>奖品</v>
          </cell>
          <cell r="C610" t="str">
            <v>Y</v>
          </cell>
          <cell r="D610" t="str">
            <v>N</v>
          </cell>
          <cell r="E610" t="str">
            <v>N</v>
          </cell>
          <cell r="F610" t="str">
            <v>N</v>
          </cell>
          <cell r="G610" t="str">
            <v>N</v>
          </cell>
          <cell r="H610" t="str">
            <v>N</v>
          </cell>
        </row>
        <row r="611">
          <cell r="A611" t="str">
            <v>7580-108</v>
          </cell>
          <cell r="B611" t="str">
            <v>年检费</v>
          </cell>
          <cell r="C611" t="str">
            <v>Y</v>
          </cell>
          <cell r="D611" t="str">
            <v>N</v>
          </cell>
          <cell r="E611" t="str">
            <v>N</v>
          </cell>
          <cell r="F611" t="str">
            <v>N</v>
          </cell>
          <cell r="G611" t="str">
            <v>N</v>
          </cell>
          <cell r="H611" t="str">
            <v>N</v>
          </cell>
        </row>
        <row r="612">
          <cell r="A612" t="str">
            <v>7580-109</v>
          </cell>
          <cell r="B612" t="str">
            <v>营运年会</v>
          </cell>
          <cell r="C612" t="str">
            <v>Y</v>
          </cell>
          <cell r="D612" t="str">
            <v>N</v>
          </cell>
          <cell r="E612" t="str">
            <v>N</v>
          </cell>
          <cell r="F612" t="str">
            <v>N</v>
          </cell>
          <cell r="G612" t="str">
            <v>N</v>
          </cell>
          <cell r="H612" t="str">
            <v>N</v>
          </cell>
        </row>
        <row r="613">
          <cell r="A613" t="str">
            <v>7580-110</v>
          </cell>
          <cell r="B613" t="str">
            <v>副理年会</v>
          </cell>
          <cell r="C613" t="str">
            <v>Y</v>
          </cell>
          <cell r="D613" t="str">
            <v>N</v>
          </cell>
          <cell r="E613" t="str">
            <v>N</v>
          </cell>
          <cell r="F613" t="str">
            <v>N</v>
          </cell>
          <cell r="G613" t="str">
            <v>N</v>
          </cell>
          <cell r="H613" t="str">
            <v>N</v>
          </cell>
        </row>
        <row r="614">
          <cell r="A614" t="str">
            <v>7580-111</v>
          </cell>
          <cell r="B614" t="str">
            <v>AOC课程</v>
          </cell>
          <cell r="C614" t="str">
            <v>Y</v>
          </cell>
          <cell r="D614" t="str">
            <v>N</v>
          </cell>
          <cell r="E614" t="str">
            <v>N</v>
          </cell>
          <cell r="F614" t="str">
            <v>N</v>
          </cell>
          <cell r="G614" t="str">
            <v>N</v>
          </cell>
          <cell r="H614" t="str">
            <v>N</v>
          </cell>
        </row>
        <row r="615">
          <cell r="A615" t="str">
            <v>7580-112</v>
          </cell>
          <cell r="B615" t="str">
            <v>全明星大赛</v>
          </cell>
          <cell r="C615" t="str">
            <v>Y</v>
          </cell>
          <cell r="D615" t="str">
            <v>N</v>
          </cell>
          <cell r="E615" t="str">
            <v>N</v>
          </cell>
          <cell r="F615" t="str">
            <v>N</v>
          </cell>
          <cell r="G615" t="str">
            <v>N</v>
          </cell>
          <cell r="H615" t="str">
            <v>N</v>
          </cell>
        </row>
        <row r="616">
          <cell r="A616" t="str">
            <v>7580-113</v>
          </cell>
          <cell r="B616" t="str">
            <v>员工激励</v>
          </cell>
          <cell r="C616" t="str">
            <v>Y</v>
          </cell>
          <cell r="D616" t="str">
            <v>N</v>
          </cell>
          <cell r="E616" t="str">
            <v>N</v>
          </cell>
          <cell r="F616" t="str">
            <v>N</v>
          </cell>
          <cell r="G616" t="str">
            <v>N</v>
          </cell>
          <cell r="H616" t="str">
            <v>N</v>
          </cell>
        </row>
        <row r="617">
          <cell r="A617" t="str">
            <v>7580-114</v>
          </cell>
          <cell r="B617" t="str">
            <v>营运部会议</v>
          </cell>
          <cell r="C617" t="str">
            <v>Y</v>
          </cell>
          <cell r="D617" t="str">
            <v>N</v>
          </cell>
          <cell r="E617" t="str">
            <v>N</v>
          </cell>
          <cell r="F617" t="str">
            <v>N</v>
          </cell>
          <cell r="G617" t="str">
            <v>N</v>
          </cell>
          <cell r="H617" t="str">
            <v>N</v>
          </cell>
        </row>
        <row r="618">
          <cell r="A618" t="str">
            <v>7580-115</v>
          </cell>
          <cell r="B618" t="str">
            <v>档案管理费</v>
          </cell>
          <cell r="C618" t="str">
            <v>Y</v>
          </cell>
          <cell r="D618" t="str">
            <v>N</v>
          </cell>
          <cell r="E618" t="str">
            <v>N</v>
          </cell>
          <cell r="F618" t="str">
            <v>N</v>
          </cell>
          <cell r="G618" t="str">
            <v>N</v>
          </cell>
          <cell r="H618" t="str">
            <v>N</v>
          </cell>
        </row>
        <row r="619">
          <cell r="A619" t="str">
            <v>7580-116</v>
          </cell>
          <cell r="B619" t="str">
            <v>餐厅营运课程费</v>
          </cell>
          <cell r="C619" t="str">
            <v>Y</v>
          </cell>
          <cell r="D619" t="str">
            <v>N</v>
          </cell>
          <cell r="E619" t="str">
            <v>N</v>
          </cell>
          <cell r="F619" t="str">
            <v>N</v>
          </cell>
          <cell r="G619" t="str">
            <v>N</v>
          </cell>
          <cell r="H619" t="str">
            <v>N</v>
          </cell>
        </row>
        <row r="620">
          <cell r="A620" t="str">
            <v>7580-117</v>
          </cell>
          <cell r="B620" t="str">
            <v>餐厅人员车费/差旅费</v>
          </cell>
          <cell r="C620" t="str">
            <v>Y</v>
          </cell>
          <cell r="D620" t="str">
            <v>N</v>
          </cell>
          <cell r="E620" t="str">
            <v>N</v>
          </cell>
          <cell r="F620" t="str">
            <v>N</v>
          </cell>
          <cell r="G620" t="str">
            <v>N</v>
          </cell>
          <cell r="H620" t="str">
            <v>N</v>
          </cell>
        </row>
        <row r="621">
          <cell r="A621" t="str">
            <v>7580-118</v>
          </cell>
          <cell r="B621" t="str">
            <v>员工大会</v>
          </cell>
          <cell r="C621" t="str">
            <v>Y</v>
          </cell>
          <cell r="D621" t="str">
            <v>N</v>
          </cell>
          <cell r="E621" t="str">
            <v>N</v>
          </cell>
          <cell r="F621" t="str">
            <v>N</v>
          </cell>
          <cell r="G621" t="str">
            <v>N</v>
          </cell>
          <cell r="H621" t="str">
            <v>N</v>
          </cell>
        </row>
        <row r="622">
          <cell r="A622" t="str">
            <v>7580-119</v>
          </cell>
          <cell r="B622" t="str">
            <v>接待员年会</v>
          </cell>
          <cell r="C622" t="str">
            <v>Y</v>
          </cell>
          <cell r="D622" t="str">
            <v>N</v>
          </cell>
          <cell r="E622" t="str">
            <v>N</v>
          </cell>
          <cell r="F622" t="str">
            <v>N</v>
          </cell>
          <cell r="G622" t="str">
            <v>N</v>
          </cell>
          <cell r="H622" t="str">
            <v>N</v>
          </cell>
        </row>
        <row r="623">
          <cell r="A623" t="str">
            <v>7580-121</v>
          </cell>
          <cell r="B623" t="str">
            <v>CRR/ASR 费用</v>
          </cell>
          <cell r="C623" t="str">
            <v>Y</v>
          </cell>
          <cell r="D623" t="str">
            <v>N</v>
          </cell>
          <cell r="E623" t="str">
            <v>N</v>
          </cell>
          <cell r="F623" t="str">
            <v>N</v>
          </cell>
          <cell r="G623" t="str">
            <v>N</v>
          </cell>
          <cell r="H623" t="str">
            <v>N</v>
          </cell>
        </row>
        <row r="624">
          <cell r="A624" t="str">
            <v>7580-122</v>
          </cell>
          <cell r="B624" t="str">
            <v>接待员会议</v>
          </cell>
          <cell r="C624" t="str">
            <v>Y</v>
          </cell>
          <cell r="D624" t="str">
            <v>N</v>
          </cell>
          <cell r="E624" t="str">
            <v>N</v>
          </cell>
          <cell r="F624" t="str">
            <v>N</v>
          </cell>
          <cell r="G624" t="str">
            <v>N</v>
          </cell>
          <cell r="H624" t="str">
            <v>N</v>
          </cell>
        </row>
        <row r="625">
          <cell r="A625" t="str">
            <v>7580-123</v>
          </cell>
          <cell r="B625" t="str">
            <v>员工激励</v>
          </cell>
          <cell r="C625" t="str">
            <v>Y</v>
          </cell>
          <cell r="D625" t="str">
            <v>N</v>
          </cell>
          <cell r="E625" t="str">
            <v>N</v>
          </cell>
          <cell r="F625" t="str">
            <v>N</v>
          </cell>
          <cell r="G625" t="str">
            <v>N</v>
          </cell>
          <cell r="H625" t="str">
            <v>N</v>
          </cell>
        </row>
        <row r="626">
          <cell r="A626" t="str">
            <v>7580-124</v>
          </cell>
          <cell r="B626" t="str">
            <v>经理激励</v>
          </cell>
          <cell r="C626" t="str">
            <v>Y</v>
          </cell>
          <cell r="D626" t="str">
            <v>N</v>
          </cell>
          <cell r="E626" t="str">
            <v>N</v>
          </cell>
          <cell r="F626" t="str">
            <v>N</v>
          </cell>
          <cell r="G626" t="str">
            <v>N</v>
          </cell>
          <cell r="H626" t="str">
            <v>N</v>
          </cell>
        </row>
        <row r="627">
          <cell r="A627" t="str">
            <v>7580-501</v>
          </cell>
          <cell r="B627" t="str">
            <v>开业前费用-食品及包装成本</v>
          </cell>
          <cell r="C627" t="str">
            <v>Y</v>
          </cell>
          <cell r="D627" t="str">
            <v>N</v>
          </cell>
          <cell r="E627" t="str">
            <v>N</v>
          </cell>
          <cell r="F627" t="str">
            <v>N</v>
          </cell>
          <cell r="G627" t="str">
            <v>N</v>
          </cell>
          <cell r="H627" t="str">
            <v>N</v>
          </cell>
        </row>
        <row r="628">
          <cell r="A628" t="str">
            <v>7580-502</v>
          </cell>
          <cell r="B628" t="str">
            <v>开业前费用-管理组薪资</v>
          </cell>
          <cell r="C628" t="str">
            <v>Y</v>
          </cell>
          <cell r="D628" t="str">
            <v>N</v>
          </cell>
          <cell r="E628" t="str">
            <v>N</v>
          </cell>
          <cell r="F628" t="str">
            <v>N</v>
          </cell>
          <cell r="G628" t="str">
            <v>N</v>
          </cell>
          <cell r="H628" t="str">
            <v>N</v>
          </cell>
        </row>
        <row r="629">
          <cell r="A629" t="str">
            <v>7580-503</v>
          </cell>
          <cell r="B629" t="str">
            <v>开业前费用-员工工资</v>
          </cell>
          <cell r="C629" t="str">
            <v>Y</v>
          </cell>
          <cell r="D629" t="str">
            <v>N</v>
          </cell>
          <cell r="E629" t="str">
            <v>N</v>
          </cell>
          <cell r="F629" t="str">
            <v>N</v>
          </cell>
          <cell r="G629" t="str">
            <v>N</v>
          </cell>
          <cell r="H629" t="str">
            <v>N</v>
          </cell>
        </row>
        <row r="630">
          <cell r="A630" t="str">
            <v>7580-504</v>
          </cell>
          <cell r="B630" t="str">
            <v>开业前费用-广告费</v>
          </cell>
          <cell r="C630" t="str">
            <v>Y</v>
          </cell>
          <cell r="D630" t="str">
            <v>N</v>
          </cell>
          <cell r="E630" t="str">
            <v>N</v>
          </cell>
          <cell r="F630" t="str">
            <v>N</v>
          </cell>
          <cell r="G630" t="str">
            <v>N</v>
          </cell>
          <cell r="H630" t="str">
            <v>N</v>
          </cell>
        </row>
        <row r="631">
          <cell r="A631" t="str">
            <v>7580-505</v>
          </cell>
          <cell r="B631" t="str">
            <v>开业前费用-促销费</v>
          </cell>
          <cell r="C631" t="str">
            <v>Y</v>
          </cell>
          <cell r="D631" t="str">
            <v>N</v>
          </cell>
          <cell r="E631" t="str">
            <v>N</v>
          </cell>
          <cell r="F631" t="str">
            <v>N</v>
          </cell>
          <cell r="G631" t="str">
            <v>N</v>
          </cell>
          <cell r="H631" t="str">
            <v>N</v>
          </cell>
        </row>
        <row r="632">
          <cell r="A632" t="str">
            <v>7580-506</v>
          </cell>
          <cell r="B632" t="str">
            <v>开业前费用-劳务费</v>
          </cell>
          <cell r="C632" t="str">
            <v>Y</v>
          </cell>
          <cell r="D632" t="str">
            <v>N</v>
          </cell>
          <cell r="E632" t="str">
            <v>N</v>
          </cell>
          <cell r="F632" t="str">
            <v>N</v>
          </cell>
          <cell r="G632" t="str">
            <v>N</v>
          </cell>
          <cell r="H632" t="str">
            <v>N</v>
          </cell>
        </row>
        <row r="633">
          <cell r="A633" t="str">
            <v>7580-507</v>
          </cell>
          <cell r="B633" t="str">
            <v>开业前费用-制服</v>
          </cell>
          <cell r="C633" t="str">
            <v>Y</v>
          </cell>
          <cell r="D633" t="str">
            <v>N</v>
          </cell>
          <cell r="E633" t="str">
            <v>N</v>
          </cell>
          <cell r="F633" t="str">
            <v>N</v>
          </cell>
          <cell r="G633" t="str">
            <v>N</v>
          </cell>
          <cell r="H633" t="str">
            <v>N</v>
          </cell>
        </row>
        <row r="634">
          <cell r="A634" t="str">
            <v>7580-508</v>
          </cell>
          <cell r="B634" t="str">
            <v>开业前费用-营运物料</v>
          </cell>
          <cell r="C634" t="str">
            <v>Y</v>
          </cell>
          <cell r="D634" t="str">
            <v>N</v>
          </cell>
          <cell r="E634" t="str">
            <v>N</v>
          </cell>
          <cell r="F634" t="str">
            <v>N</v>
          </cell>
          <cell r="G634" t="str">
            <v>N</v>
          </cell>
          <cell r="H634" t="str">
            <v>N</v>
          </cell>
        </row>
        <row r="635">
          <cell r="A635" t="str">
            <v>7580-510</v>
          </cell>
          <cell r="B635" t="str">
            <v>开业前费用-杂费</v>
          </cell>
          <cell r="C635" t="str">
            <v>Y</v>
          </cell>
          <cell r="D635" t="str">
            <v>N</v>
          </cell>
          <cell r="E635" t="str">
            <v>N</v>
          </cell>
          <cell r="F635" t="str">
            <v>N</v>
          </cell>
          <cell r="G635" t="str">
            <v>N</v>
          </cell>
          <cell r="H635" t="str">
            <v>N</v>
          </cell>
        </row>
        <row r="636">
          <cell r="A636" t="str">
            <v>7580-512</v>
          </cell>
          <cell r="B636" t="str">
            <v>开业前费用-住宿费</v>
          </cell>
          <cell r="C636" t="str">
            <v>Y</v>
          </cell>
          <cell r="D636" t="str">
            <v>N</v>
          </cell>
          <cell r="E636" t="str">
            <v>N</v>
          </cell>
          <cell r="F636" t="str">
            <v>N</v>
          </cell>
          <cell r="G636" t="str">
            <v>N</v>
          </cell>
          <cell r="H636" t="str">
            <v>N</v>
          </cell>
        </row>
        <row r="637">
          <cell r="A637" t="str">
            <v>8010-000</v>
          </cell>
          <cell r="B637" t="str">
            <v>职员薪金</v>
          </cell>
          <cell r="C637" t="str">
            <v>Y</v>
          </cell>
          <cell r="D637" t="str">
            <v>Y</v>
          </cell>
          <cell r="E637" t="str">
            <v>N</v>
          </cell>
          <cell r="F637" t="str">
            <v>N</v>
          </cell>
          <cell r="G637" t="str">
            <v>N</v>
          </cell>
          <cell r="H637" t="str">
            <v>N</v>
          </cell>
        </row>
        <row r="638">
          <cell r="A638" t="str">
            <v>8010-001</v>
          </cell>
          <cell r="B638" t="str">
            <v>职员社会保险</v>
          </cell>
          <cell r="C638" t="str">
            <v>Y</v>
          </cell>
          <cell r="D638" t="str">
            <v>Y</v>
          </cell>
          <cell r="E638" t="str">
            <v>N</v>
          </cell>
          <cell r="F638" t="str">
            <v>N</v>
          </cell>
          <cell r="G638" t="str">
            <v>N</v>
          </cell>
          <cell r="H638" t="str">
            <v>N</v>
          </cell>
        </row>
        <row r="639">
          <cell r="A639" t="str">
            <v>8010-002</v>
          </cell>
          <cell r="B639" t="str">
            <v>职员薪金-外聘</v>
          </cell>
          <cell r="C639" t="str">
            <v>Y</v>
          </cell>
          <cell r="D639" t="str">
            <v>Y</v>
          </cell>
          <cell r="E639" t="str">
            <v>N</v>
          </cell>
          <cell r="F639" t="str">
            <v>N</v>
          </cell>
          <cell r="G639" t="str">
            <v>N</v>
          </cell>
          <cell r="H639" t="str">
            <v>N</v>
          </cell>
        </row>
        <row r="640">
          <cell r="A640" t="str">
            <v>8010-003</v>
          </cell>
          <cell r="B640" t="str">
            <v>职员福利</v>
          </cell>
          <cell r="C640" t="str">
            <v>Y</v>
          </cell>
          <cell r="D640" t="str">
            <v>Y</v>
          </cell>
          <cell r="E640" t="str">
            <v>N</v>
          </cell>
          <cell r="F640" t="str">
            <v>N</v>
          </cell>
          <cell r="G640" t="str">
            <v>N</v>
          </cell>
          <cell r="H640" t="str">
            <v>N</v>
          </cell>
        </row>
        <row r="641">
          <cell r="A641" t="str">
            <v>8010-004</v>
          </cell>
          <cell r="B641" t="str">
            <v>职员13月工资</v>
          </cell>
          <cell r="C641" t="str">
            <v>Y</v>
          </cell>
          <cell r="D641" t="str">
            <v>Y</v>
          </cell>
          <cell r="E641" t="str">
            <v>N</v>
          </cell>
          <cell r="F641" t="str">
            <v>N</v>
          </cell>
          <cell r="G641" t="str">
            <v>N</v>
          </cell>
          <cell r="H641" t="str">
            <v>N</v>
          </cell>
        </row>
        <row r="642">
          <cell r="A642" t="str">
            <v>8010-005</v>
          </cell>
          <cell r="B642" t="str">
            <v>职员奖金</v>
          </cell>
          <cell r="C642" t="str">
            <v>Y</v>
          </cell>
          <cell r="D642" t="str">
            <v>Y</v>
          </cell>
          <cell r="E642" t="str">
            <v>N</v>
          </cell>
          <cell r="F642" t="str">
            <v>N</v>
          </cell>
          <cell r="G642" t="str">
            <v>N</v>
          </cell>
          <cell r="H642" t="str">
            <v>N</v>
          </cell>
        </row>
        <row r="643">
          <cell r="A643" t="str">
            <v>8010-006</v>
          </cell>
          <cell r="B643" t="str">
            <v>职员奖励基金-外聘</v>
          </cell>
          <cell r="C643" t="str">
            <v>Y</v>
          </cell>
          <cell r="D643" t="str">
            <v>Y</v>
          </cell>
          <cell r="E643" t="str">
            <v>N</v>
          </cell>
          <cell r="F643" t="str">
            <v>N</v>
          </cell>
          <cell r="G643" t="str">
            <v>N</v>
          </cell>
          <cell r="H643" t="str">
            <v>N</v>
          </cell>
        </row>
        <row r="644">
          <cell r="A644" t="str">
            <v>8049-001</v>
          </cell>
          <cell r="B644" t="str">
            <v>交际应酬费</v>
          </cell>
          <cell r="C644" t="str">
            <v>Y</v>
          </cell>
          <cell r="D644" t="str">
            <v>Y</v>
          </cell>
          <cell r="E644" t="str">
            <v>N</v>
          </cell>
          <cell r="F644" t="str">
            <v>N</v>
          </cell>
          <cell r="G644" t="str">
            <v>N</v>
          </cell>
          <cell r="H644" t="str">
            <v>N</v>
          </cell>
        </row>
        <row r="645">
          <cell r="A645" t="str">
            <v>8049-002</v>
          </cell>
          <cell r="B645" t="str">
            <v>职员交通费</v>
          </cell>
          <cell r="C645" t="str">
            <v>Y</v>
          </cell>
          <cell r="D645" t="str">
            <v>Y</v>
          </cell>
          <cell r="E645" t="str">
            <v>N</v>
          </cell>
          <cell r="F645" t="str">
            <v>N</v>
          </cell>
          <cell r="G645" t="str">
            <v>N</v>
          </cell>
          <cell r="H645" t="str">
            <v>N</v>
          </cell>
        </row>
        <row r="646">
          <cell r="A646" t="str">
            <v>8049-010</v>
          </cell>
          <cell r="B646" t="str">
            <v>差旅费-国内</v>
          </cell>
          <cell r="C646" t="str">
            <v>Y</v>
          </cell>
          <cell r="D646" t="str">
            <v>Y</v>
          </cell>
          <cell r="E646" t="str">
            <v>N</v>
          </cell>
          <cell r="F646" t="str">
            <v>N</v>
          </cell>
          <cell r="G646" t="str">
            <v>N</v>
          </cell>
          <cell r="H646" t="str">
            <v>N</v>
          </cell>
        </row>
        <row r="647">
          <cell r="A647" t="str">
            <v>8049-011</v>
          </cell>
          <cell r="B647" t="str">
            <v>差旅费-国外</v>
          </cell>
          <cell r="C647" t="str">
            <v>Y</v>
          </cell>
          <cell r="D647" t="str">
            <v>Y</v>
          </cell>
          <cell r="E647" t="str">
            <v>N</v>
          </cell>
          <cell r="F647" t="str">
            <v>N</v>
          </cell>
          <cell r="G647" t="str">
            <v>N</v>
          </cell>
          <cell r="H647" t="str">
            <v>N</v>
          </cell>
        </row>
        <row r="648">
          <cell r="A648" t="str">
            <v>8052-000</v>
          </cell>
          <cell r="B648" t="str">
            <v>汽车开支</v>
          </cell>
          <cell r="C648" t="str">
            <v>Y</v>
          </cell>
          <cell r="D648" t="str">
            <v>Y</v>
          </cell>
          <cell r="E648" t="str">
            <v>N</v>
          </cell>
          <cell r="F648" t="str">
            <v>N</v>
          </cell>
          <cell r="G648" t="str">
            <v>N</v>
          </cell>
          <cell r="H648" t="str">
            <v>N</v>
          </cell>
        </row>
        <row r="649">
          <cell r="A649" t="str">
            <v>8053-000</v>
          </cell>
          <cell r="B649" t="str">
            <v>汽车开支-租车费</v>
          </cell>
          <cell r="C649" t="str">
            <v>Y</v>
          </cell>
          <cell r="D649" t="str">
            <v>Y</v>
          </cell>
          <cell r="E649" t="str">
            <v>N</v>
          </cell>
          <cell r="F649" t="str">
            <v>N</v>
          </cell>
          <cell r="G649" t="str">
            <v>N</v>
          </cell>
          <cell r="H649" t="str">
            <v>N</v>
          </cell>
        </row>
        <row r="650">
          <cell r="A650" t="str">
            <v>8070-000</v>
          </cell>
          <cell r="B650" t="str">
            <v>电话/电传费</v>
          </cell>
          <cell r="C650" t="str">
            <v>Y</v>
          </cell>
          <cell r="D650" t="str">
            <v>Y</v>
          </cell>
          <cell r="E650" t="str">
            <v>N</v>
          </cell>
          <cell r="F650" t="str">
            <v>N</v>
          </cell>
          <cell r="G650" t="str">
            <v>N</v>
          </cell>
          <cell r="H650" t="str">
            <v>N</v>
          </cell>
        </row>
        <row r="651">
          <cell r="A651" t="str">
            <v>8082-001</v>
          </cell>
          <cell r="B651" t="str">
            <v>辨公印刷费</v>
          </cell>
          <cell r="C651" t="str">
            <v>Y</v>
          </cell>
          <cell r="D651" t="str">
            <v>Y</v>
          </cell>
          <cell r="E651" t="str">
            <v>N</v>
          </cell>
          <cell r="F651" t="str">
            <v>N</v>
          </cell>
          <cell r="G651" t="str">
            <v>N</v>
          </cell>
          <cell r="H651" t="str">
            <v>N</v>
          </cell>
        </row>
        <row r="652">
          <cell r="A652" t="str">
            <v>8082-002</v>
          </cell>
          <cell r="B652" t="str">
            <v>辨公用品</v>
          </cell>
          <cell r="C652" t="str">
            <v>Y</v>
          </cell>
          <cell r="D652" t="str">
            <v>Y</v>
          </cell>
          <cell r="E652" t="str">
            <v>N</v>
          </cell>
          <cell r="F652" t="str">
            <v>N</v>
          </cell>
          <cell r="G652" t="str">
            <v>N</v>
          </cell>
          <cell r="H652" t="str">
            <v>N</v>
          </cell>
        </row>
        <row r="653">
          <cell r="A653" t="str">
            <v>8082-004</v>
          </cell>
          <cell r="B653" t="str">
            <v>邮费</v>
          </cell>
          <cell r="C653" t="str">
            <v>Y</v>
          </cell>
          <cell r="D653" t="str">
            <v>Y</v>
          </cell>
          <cell r="E653" t="str">
            <v>N</v>
          </cell>
          <cell r="F653" t="str">
            <v>N</v>
          </cell>
          <cell r="G653" t="str">
            <v>N</v>
          </cell>
          <cell r="H653" t="str">
            <v>N</v>
          </cell>
        </row>
        <row r="654">
          <cell r="A654" t="str">
            <v>8082-005</v>
          </cell>
          <cell r="B654" t="str">
            <v>礼品</v>
          </cell>
          <cell r="C654" t="str">
            <v>Y</v>
          </cell>
          <cell r="D654" t="str">
            <v>Y</v>
          </cell>
          <cell r="E654" t="str">
            <v>N</v>
          </cell>
          <cell r="F654" t="str">
            <v>N</v>
          </cell>
          <cell r="G654" t="str">
            <v>N</v>
          </cell>
          <cell r="H654" t="str">
            <v>N</v>
          </cell>
        </row>
        <row r="655">
          <cell r="A655" t="str">
            <v>8082-010</v>
          </cell>
          <cell r="B655" t="str">
            <v>辨公室开支-其他</v>
          </cell>
          <cell r="C655" t="str">
            <v>Y</v>
          </cell>
          <cell r="D655" t="str">
            <v>Y</v>
          </cell>
          <cell r="E655" t="str">
            <v>N</v>
          </cell>
          <cell r="F655" t="str">
            <v>N</v>
          </cell>
          <cell r="G655" t="str">
            <v>N</v>
          </cell>
          <cell r="H655" t="str">
            <v>N</v>
          </cell>
        </row>
        <row r="656">
          <cell r="A656" t="str">
            <v>8090-000</v>
          </cell>
          <cell r="B656" t="str">
            <v>退休金</v>
          </cell>
          <cell r="C656" t="str">
            <v>Y</v>
          </cell>
          <cell r="D656" t="str">
            <v>Y</v>
          </cell>
          <cell r="E656" t="str">
            <v>N</v>
          </cell>
          <cell r="F656" t="str">
            <v>N</v>
          </cell>
          <cell r="G656" t="str">
            <v>N</v>
          </cell>
          <cell r="H656" t="str">
            <v>N</v>
          </cell>
        </row>
        <row r="657">
          <cell r="A657" t="str">
            <v>8110-000</v>
          </cell>
          <cell r="B657" t="str">
            <v>律师费</v>
          </cell>
          <cell r="C657" t="str">
            <v>Y</v>
          </cell>
          <cell r="D657" t="str">
            <v>Y</v>
          </cell>
          <cell r="E657" t="str">
            <v>N</v>
          </cell>
          <cell r="F657" t="str">
            <v>N</v>
          </cell>
          <cell r="G657" t="str">
            <v>N</v>
          </cell>
          <cell r="H657" t="str">
            <v>N</v>
          </cell>
        </row>
        <row r="658">
          <cell r="A658" t="str">
            <v>8111-000</v>
          </cell>
          <cell r="B658" t="str">
            <v>审计费-非安永审计</v>
          </cell>
          <cell r="C658" t="str">
            <v>Y</v>
          </cell>
          <cell r="D658" t="str">
            <v>Y</v>
          </cell>
          <cell r="E658" t="str">
            <v>N</v>
          </cell>
          <cell r="F658" t="str">
            <v>N</v>
          </cell>
          <cell r="G658" t="str">
            <v>N</v>
          </cell>
          <cell r="H658" t="str">
            <v>N</v>
          </cell>
        </row>
        <row r="659">
          <cell r="A659" t="str">
            <v>8111-001</v>
          </cell>
          <cell r="B659" t="str">
            <v>审计费-安永年度审计</v>
          </cell>
          <cell r="C659" t="str">
            <v>Y</v>
          </cell>
          <cell r="D659" t="str">
            <v>Y</v>
          </cell>
          <cell r="E659" t="str">
            <v>N</v>
          </cell>
          <cell r="F659" t="str">
            <v>N</v>
          </cell>
          <cell r="G659" t="str">
            <v>N</v>
          </cell>
          <cell r="H659" t="str">
            <v>N</v>
          </cell>
        </row>
        <row r="660">
          <cell r="A660" t="str">
            <v>8111-002</v>
          </cell>
          <cell r="B660" t="str">
            <v>审计费-安永专项审计</v>
          </cell>
          <cell r="C660" t="str">
            <v>Y</v>
          </cell>
          <cell r="D660" t="str">
            <v>Y</v>
          </cell>
          <cell r="E660" t="str">
            <v>N</v>
          </cell>
          <cell r="F660" t="str">
            <v>N</v>
          </cell>
          <cell r="G660" t="str">
            <v>N</v>
          </cell>
          <cell r="H660" t="str">
            <v>N</v>
          </cell>
        </row>
        <row r="661">
          <cell r="A661" t="str">
            <v>8111-003</v>
          </cell>
          <cell r="B661" t="str">
            <v>审计费-安永税务审计</v>
          </cell>
          <cell r="C661" t="str">
            <v>Y</v>
          </cell>
          <cell r="D661" t="str">
            <v>Y</v>
          </cell>
          <cell r="E661" t="str">
            <v>N</v>
          </cell>
          <cell r="F661" t="str">
            <v>N</v>
          </cell>
          <cell r="G661" t="str">
            <v>N</v>
          </cell>
          <cell r="H661" t="str">
            <v>N</v>
          </cell>
        </row>
        <row r="662">
          <cell r="A662" t="str">
            <v>8111-004</v>
          </cell>
          <cell r="B662" t="str">
            <v>审计费-安永其他审计</v>
          </cell>
          <cell r="C662" t="str">
            <v>Y</v>
          </cell>
          <cell r="D662" t="str">
            <v>Y</v>
          </cell>
          <cell r="E662" t="str">
            <v>N</v>
          </cell>
          <cell r="F662" t="str">
            <v>N</v>
          </cell>
          <cell r="G662" t="str">
            <v>N</v>
          </cell>
          <cell r="H662" t="str">
            <v>N</v>
          </cell>
        </row>
        <row r="663">
          <cell r="A663" t="str">
            <v>8125-000</v>
          </cell>
          <cell r="B663" t="str">
            <v>招聘费</v>
          </cell>
          <cell r="C663" t="str">
            <v>Y</v>
          </cell>
          <cell r="D663" t="str">
            <v>Y</v>
          </cell>
          <cell r="E663" t="str">
            <v>N</v>
          </cell>
          <cell r="F663" t="str">
            <v>N</v>
          </cell>
          <cell r="G663" t="str">
            <v>N</v>
          </cell>
          <cell r="H663" t="str">
            <v>N</v>
          </cell>
        </row>
        <row r="664">
          <cell r="A664" t="str">
            <v>8130-000</v>
          </cell>
          <cell r="B664" t="str">
            <v>职员奖励</v>
          </cell>
          <cell r="C664" t="str">
            <v>Y</v>
          </cell>
          <cell r="D664" t="str">
            <v>Y</v>
          </cell>
          <cell r="E664" t="str">
            <v>N</v>
          </cell>
          <cell r="F664" t="str">
            <v>N</v>
          </cell>
          <cell r="G664" t="str">
            <v>N</v>
          </cell>
          <cell r="H664" t="str">
            <v>N</v>
          </cell>
        </row>
        <row r="665">
          <cell r="A665" t="str">
            <v>8140-000</v>
          </cell>
          <cell r="B665" t="str">
            <v>职员个人所得税</v>
          </cell>
          <cell r="C665" t="str">
            <v>Y</v>
          </cell>
          <cell r="D665" t="str">
            <v>Y</v>
          </cell>
          <cell r="E665" t="str">
            <v>N</v>
          </cell>
          <cell r="F665" t="str">
            <v>N</v>
          </cell>
          <cell r="G665" t="str">
            <v>N</v>
          </cell>
          <cell r="H665" t="str">
            <v>N</v>
          </cell>
        </row>
        <row r="666">
          <cell r="A666" t="str">
            <v>8140-002</v>
          </cell>
          <cell r="B666" t="str">
            <v>职员个人所得税-外籍</v>
          </cell>
          <cell r="C666" t="str">
            <v>Y</v>
          </cell>
          <cell r="D666" t="str">
            <v>Y</v>
          </cell>
          <cell r="E666" t="str">
            <v>N</v>
          </cell>
          <cell r="F666" t="str">
            <v>N</v>
          </cell>
          <cell r="G666" t="str">
            <v>N</v>
          </cell>
          <cell r="H666" t="str">
            <v>N</v>
          </cell>
        </row>
        <row r="667">
          <cell r="A667" t="str">
            <v>8150-000</v>
          </cell>
          <cell r="B667" t="str">
            <v>辩公室租金</v>
          </cell>
          <cell r="C667" t="str">
            <v>Y</v>
          </cell>
          <cell r="D667" t="str">
            <v>Y</v>
          </cell>
          <cell r="E667" t="str">
            <v>N</v>
          </cell>
          <cell r="F667" t="str">
            <v>N</v>
          </cell>
          <cell r="G667" t="str">
            <v>N</v>
          </cell>
          <cell r="H667" t="str">
            <v>N</v>
          </cell>
        </row>
        <row r="668">
          <cell r="A668" t="str">
            <v>8160-000</v>
          </cell>
          <cell r="B668" t="str">
            <v>设备租赁费用</v>
          </cell>
          <cell r="C668" t="str">
            <v>Y</v>
          </cell>
          <cell r="D668" t="str">
            <v>Y</v>
          </cell>
          <cell r="E668" t="str">
            <v>N</v>
          </cell>
          <cell r="F668" t="str">
            <v>N</v>
          </cell>
          <cell r="G668" t="str">
            <v>N</v>
          </cell>
          <cell r="H668" t="str">
            <v>N</v>
          </cell>
        </row>
        <row r="669">
          <cell r="A669" t="str">
            <v>8170-000</v>
          </cell>
          <cell r="B669" t="str">
            <v>专业咨询费</v>
          </cell>
          <cell r="C669" t="str">
            <v>Y</v>
          </cell>
          <cell r="D669" t="str">
            <v>Y</v>
          </cell>
          <cell r="E669" t="str">
            <v>N</v>
          </cell>
          <cell r="F669" t="str">
            <v>N</v>
          </cell>
          <cell r="G669" t="str">
            <v>N</v>
          </cell>
          <cell r="H669" t="str">
            <v>N</v>
          </cell>
        </row>
        <row r="670">
          <cell r="A670" t="str">
            <v>8181-000</v>
          </cell>
          <cell r="B670" t="str">
            <v>搬迁费用</v>
          </cell>
          <cell r="C670" t="str">
            <v>Y</v>
          </cell>
          <cell r="D670" t="str">
            <v>Y</v>
          </cell>
          <cell r="E670" t="str">
            <v>N</v>
          </cell>
          <cell r="F670" t="str">
            <v>N</v>
          </cell>
          <cell r="G670" t="str">
            <v>N</v>
          </cell>
          <cell r="H670" t="str">
            <v>N</v>
          </cell>
        </row>
        <row r="671">
          <cell r="A671" t="str">
            <v>8191-000</v>
          </cell>
          <cell r="B671" t="str">
            <v>辨公设备维修费</v>
          </cell>
          <cell r="C671" t="str">
            <v>Y</v>
          </cell>
          <cell r="D671" t="str">
            <v>Y</v>
          </cell>
          <cell r="E671" t="str">
            <v>N</v>
          </cell>
          <cell r="F671" t="str">
            <v>N</v>
          </cell>
          <cell r="G671" t="str">
            <v>N</v>
          </cell>
          <cell r="H671" t="str">
            <v>N</v>
          </cell>
        </row>
        <row r="672">
          <cell r="A672" t="str">
            <v>8210-000</v>
          </cell>
          <cell r="B672" t="str">
            <v>训练用品</v>
          </cell>
          <cell r="C672" t="str">
            <v>Y</v>
          </cell>
          <cell r="D672" t="str">
            <v>Y</v>
          </cell>
          <cell r="E672" t="str">
            <v>N</v>
          </cell>
          <cell r="F672" t="str">
            <v>N</v>
          </cell>
          <cell r="G672" t="str">
            <v>N</v>
          </cell>
          <cell r="H672" t="str">
            <v>N</v>
          </cell>
        </row>
        <row r="673">
          <cell r="A673" t="str">
            <v>8220-000</v>
          </cell>
          <cell r="B673" t="str">
            <v>职员培训费用</v>
          </cell>
          <cell r="C673" t="str">
            <v>Y</v>
          </cell>
          <cell r="D673" t="str">
            <v>Y</v>
          </cell>
          <cell r="E673" t="str">
            <v>N</v>
          </cell>
          <cell r="F673" t="str">
            <v>N</v>
          </cell>
          <cell r="G673" t="str">
            <v>N</v>
          </cell>
          <cell r="H673" t="str">
            <v>N</v>
          </cell>
        </row>
        <row r="674">
          <cell r="A674" t="str">
            <v>8230-000</v>
          </cell>
          <cell r="B674" t="str">
            <v>职员保险</v>
          </cell>
          <cell r="C674" t="str">
            <v>Y</v>
          </cell>
          <cell r="D674" t="str">
            <v>Y</v>
          </cell>
          <cell r="E674" t="str">
            <v>N</v>
          </cell>
          <cell r="F674" t="str">
            <v>N</v>
          </cell>
          <cell r="G674" t="str">
            <v>N</v>
          </cell>
          <cell r="H674" t="str">
            <v>N</v>
          </cell>
        </row>
        <row r="675">
          <cell r="A675" t="str">
            <v>8251-000</v>
          </cell>
          <cell r="B675" t="str">
            <v>财产保险</v>
          </cell>
          <cell r="C675" t="str">
            <v>Y</v>
          </cell>
          <cell r="D675" t="str">
            <v>Y</v>
          </cell>
          <cell r="E675" t="str">
            <v>N</v>
          </cell>
          <cell r="F675" t="str">
            <v>N</v>
          </cell>
          <cell r="G675" t="str">
            <v>N</v>
          </cell>
          <cell r="H675" t="str">
            <v>N</v>
          </cell>
        </row>
        <row r="676">
          <cell r="A676" t="str">
            <v>8260-000</v>
          </cell>
          <cell r="B676" t="str">
            <v>捐款</v>
          </cell>
          <cell r="C676" t="str">
            <v>Y</v>
          </cell>
          <cell r="D676" t="str">
            <v>Y</v>
          </cell>
          <cell r="E676" t="str">
            <v>N</v>
          </cell>
          <cell r="F676" t="str">
            <v>N</v>
          </cell>
          <cell r="G676" t="str">
            <v>N</v>
          </cell>
          <cell r="H676" t="str">
            <v>N</v>
          </cell>
        </row>
        <row r="677">
          <cell r="A677" t="str">
            <v>8280-000</v>
          </cell>
          <cell r="B677" t="str">
            <v>其他税款/牌照费</v>
          </cell>
          <cell r="C677" t="str">
            <v>Y</v>
          </cell>
          <cell r="D677" t="str">
            <v>Y</v>
          </cell>
          <cell r="E677" t="str">
            <v>N</v>
          </cell>
          <cell r="F677" t="str">
            <v>N</v>
          </cell>
          <cell r="G677" t="str">
            <v>N</v>
          </cell>
          <cell r="H677" t="str">
            <v>N</v>
          </cell>
        </row>
        <row r="678">
          <cell r="A678" t="str">
            <v>8300-000</v>
          </cell>
          <cell r="B678" t="str">
            <v>原材料化验</v>
          </cell>
          <cell r="C678" t="str">
            <v>Y</v>
          </cell>
          <cell r="D678" t="str">
            <v>Y</v>
          </cell>
          <cell r="E678" t="str">
            <v>N</v>
          </cell>
          <cell r="F678" t="str">
            <v>N</v>
          </cell>
          <cell r="G678" t="str">
            <v>N</v>
          </cell>
          <cell r="H678" t="str">
            <v>N</v>
          </cell>
        </row>
        <row r="679">
          <cell r="A679" t="str">
            <v>8341-000</v>
          </cell>
          <cell r="B679" t="str">
            <v>开辨费</v>
          </cell>
          <cell r="C679" t="str">
            <v>Y</v>
          </cell>
          <cell r="D679" t="str">
            <v>Y</v>
          </cell>
          <cell r="E679" t="str">
            <v>N</v>
          </cell>
          <cell r="F679" t="str">
            <v>N</v>
          </cell>
          <cell r="G679" t="str">
            <v>N</v>
          </cell>
          <cell r="H679" t="str">
            <v>N</v>
          </cell>
        </row>
        <row r="680">
          <cell r="A680" t="str">
            <v>8350-000</v>
          </cell>
          <cell r="B680" t="str">
            <v>报刊/会费</v>
          </cell>
          <cell r="C680" t="str">
            <v>Y</v>
          </cell>
          <cell r="D680" t="str">
            <v>Y</v>
          </cell>
          <cell r="E680" t="str">
            <v>N</v>
          </cell>
          <cell r="F680" t="str">
            <v>N</v>
          </cell>
          <cell r="G680" t="str">
            <v>N</v>
          </cell>
          <cell r="H680" t="str">
            <v>N</v>
          </cell>
        </row>
        <row r="681">
          <cell r="A681" t="str">
            <v>8360-000</v>
          </cell>
          <cell r="B681" t="str">
            <v>水电费</v>
          </cell>
          <cell r="C681" t="str">
            <v>Y</v>
          </cell>
          <cell r="D681" t="str">
            <v>Y</v>
          </cell>
          <cell r="E681" t="str">
            <v>N</v>
          </cell>
          <cell r="F681" t="str">
            <v>N</v>
          </cell>
          <cell r="G681" t="str">
            <v>N</v>
          </cell>
          <cell r="H681" t="str">
            <v>N</v>
          </cell>
        </row>
        <row r="682">
          <cell r="A682" t="str">
            <v>8400-000</v>
          </cell>
          <cell r="B682" t="str">
            <v>银行手续费</v>
          </cell>
          <cell r="C682" t="str">
            <v>Y</v>
          </cell>
          <cell r="D682" t="str">
            <v>Y</v>
          </cell>
          <cell r="E682" t="str">
            <v>N</v>
          </cell>
          <cell r="F682" t="str">
            <v>N</v>
          </cell>
          <cell r="G682" t="str">
            <v>N</v>
          </cell>
          <cell r="H682" t="str">
            <v>N</v>
          </cell>
        </row>
        <row r="683">
          <cell r="A683" t="str">
            <v>8479-000</v>
          </cell>
          <cell r="B683" t="str">
            <v>职员杂费/服务奖</v>
          </cell>
          <cell r="C683" t="str">
            <v>Y</v>
          </cell>
          <cell r="D683" t="str">
            <v>Y</v>
          </cell>
          <cell r="E683" t="str">
            <v>N</v>
          </cell>
          <cell r="F683" t="str">
            <v>N</v>
          </cell>
          <cell r="G683" t="str">
            <v>N</v>
          </cell>
          <cell r="H683" t="str">
            <v>N</v>
          </cell>
        </row>
        <row r="684">
          <cell r="A684" t="str">
            <v>8490-000</v>
          </cell>
          <cell r="B684" t="str">
            <v>外籍人员费用</v>
          </cell>
          <cell r="C684" t="str">
            <v>Y</v>
          </cell>
          <cell r="D684" t="str">
            <v>Y</v>
          </cell>
          <cell r="E684" t="str">
            <v>N</v>
          </cell>
          <cell r="F684" t="str">
            <v>N</v>
          </cell>
          <cell r="G684" t="str">
            <v>N</v>
          </cell>
          <cell r="H684" t="str">
            <v>N</v>
          </cell>
        </row>
        <row r="685">
          <cell r="A685" t="str">
            <v>8490-001</v>
          </cell>
          <cell r="B685" t="str">
            <v>外籍人员费用-搬家费用</v>
          </cell>
          <cell r="C685" t="str">
            <v>Y</v>
          </cell>
          <cell r="D685" t="str">
            <v>Y</v>
          </cell>
          <cell r="E685" t="str">
            <v>N</v>
          </cell>
          <cell r="F685" t="str">
            <v>N</v>
          </cell>
          <cell r="G685" t="str">
            <v>N</v>
          </cell>
          <cell r="H685" t="str">
            <v>N</v>
          </cell>
        </row>
        <row r="686">
          <cell r="A686" t="str">
            <v>8490-002</v>
          </cell>
          <cell r="B686" t="str">
            <v>外籍人员费用-公寓费</v>
          </cell>
          <cell r="C686" t="str">
            <v>Y</v>
          </cell>
          <cell r="D686" t="str">
            <v>Y</v>
          </cell>
          <cell r="E686" t="str">
            <v>N</v>
          </cell>
          <cell r="F686" t="str">
            <v>N</v>
          </cell>
          <cell r="G686" t="str">
            <v>N</v>
          </cell>
          <cell r="H686" t="str">
            <v>N</v>
          </cell>
        </row>
        <row r="687">
          <cell r="A687" t="str">
            <v>8490-003</v>
          </cell>
          <cell r="B687" t="str">
            <v>外籍人员费用-R&amp;R 津贴</v>
          </cell>
          <cell r="C687" t="str">
            <v>Y</v>
          </cell>
          <cell r="D687" t="str">
            <v>Y</v>
          </cell>
          <cell r="E687" t="str">
            <v>N</v>
          </cell>
          <cell r="F687" t="str">
            <v>N</v>
          </cell>
          <cell r="G687" t="str">
            <v>N</v>
          </cell>
          <cell r="H687" t="str">
            <v>N</v>
          </cell>
        </row>
        <row r="688">
          <cell r="A688" t="str">
            <v>8490-004</v>
          </cell>
          <cell r="B688" t="str">
            <v>外籍人员费用-教育津贴</v>
          </cell>
          <cell r="C688" t="str">
            <v>Y</v>
          </cell>
          <cell r="D688" t="str">
            <v>Y</v>
          </cell>
          <cell r="E688" t="str">
            <v>N</v>
          </cell>
          <cell r="F688" t="str">
            <v>N</v>
          </cell>
          <cell r="G688" t="str">
            <v>N</v>
          </cell>
          <cell r="H688" t="str">
            <v>N</v>
          </cell>
        </row>
        <row r="689">
          <cell r="A689" t="str">
            <v>8490-005</v>
          </cell>
          <cell r="B689" t="str">
            <v>外籍人员费用-回家津贴</v>
          </cell>
          <cell r="C689" t="str">
            <v>Y</v>
          </cell>
          <cell r="D689" t="str">
            <v>Y</v>
          </cell>
          <cell r="E689" t="str">
            <v>N</v>
          </cell>
          <cell r="F689" t="str">
            <v>N</v>
          </cell>
          <cell r="G689" t="str">
            <v>N</v>
          </cell>
          <cell r="H689" t="str">
            <v>N</v>
          </cell>
        </row>
        <row r="690">
          <cell r="A690" t="str">
            <v>8490-006</v>
          </cell>
          <cell r="B690" t="str">
            <v>外籍人员费用-其他</v>
          </cell>
          <cell r="C690" t="str">
            <v>Y</v>
          </cell>
          <cell r="D690" t="str">
            <v>Y</v>
          </cell>
          <cell r="E690" t="str">
            <v>N</v>
          </cell>
          <cell r="F690" t="str">
            <v>N</v>
          </cell>
          <cell r="G690" t="str">
            <v>N</v>
          </cell>
          <cell r="H690" t="str">
            <v>N</v>
          </cell>
        </row>
        <row r="691">
          <cell r="A691" t="str">
            <v>8501-000</v>
          </cell>
          <cell r="B691" t="str">
            <v>折旧-辨公设备</v>
          </cell>
          <cell r="C691" t="str">
            <v>Y</v>
          </cell>
          <cell r="D691" t="str">
            <v>Y</v>
          </cell>
          <cell r="E691" t="str">
            <v>N</v>
          </cell>
          <cell r="F691" t="str">
            <v>N</v>
          </cell>
          <cell r="G691" t="str">
            <v>N</v>
          </cell>
          <cell r="H691" t="str">
            <v>N</v>
          </cell>
        </row>
        <row r="692">
          <cell r="A692" t="str">
            <v>8501-001</v>
          </cell>
          <cell r="B692" t="str">
            <v>折旧-电脑</v>
          </cell>
          <cell r="C692" t="str">
            <v>Y</v>
          </cell>
          <cell r="D692" t="str">
            <v>Y</v>
          </cell>
          <cell r="E692" t="str">
            <v>N</v>
          </cell>
          <cell r="F692" t="str">
            <v>N</v>
          </cell>
          <cell r="G692" t="str">
            <v>N</v>
          </cell>
          <cell r="H692" t="str">
            <v>N</v>
          </cell>
        </row>
        <row r="693">
          <cell r="A693" t="str">
            <v>8501-003</v>
          </cell>
          <cell r="B693" t="str">
            <v>折旧-其他资产</v>
          </cell>
          <cell r="C693" t="str">
            <v>Y</v>
          </cell>
          <cell r="D693" t="str">
            <v>Y</v>
          </cell>
          <cell r="E693" t="str">
            <v>N</v>
          </cell>
          <cell r="F693" t="str">
            <v>N</v>
          </cell>
          <cell r="G693" t="str">
            <v>N</v>
          </cell>
          <cell r="H693" t="str">
            <v>N</v>
          </cell>
        </row>
        <row r="694">
          <cell r="A694" t="str">
            <v>8502-000</v>
          </cell>
          <cell r="B694" t="str">
            <v>折旧-辨公房屋/改良</v>
          </cell>
          <cell r="C694" t="str">
            <v>Y</v>
          </cell>
          <cell r="D694" t="str">
            <v>Y</v>
          </cell>
          <cell r="E694" t="str">
            <v>N</v>
          </cell>
          <cell r="F694" t="str">
            <v>N</v>
          </cell>
          <cell r="G694" t="str">
            <v>N</v>
          </cell>
          <cell r="H694" t="str">
            <v>N</v>
          </cell>
        </row>
        <row r="695">
          <cell r="A695" t="str">
            <v>8503-000</v>
          </cell>
          <cell r="B695" t="str">
            <v>折旧-汽车</v>
          </cell>
          <cell r="C695" t="str">
            <v>Y</v>
          </cell>
          <cell r="D695" t="str">
            <v>Y</v>
          </cell>
          <cell r="E695" t="str">
            <v>N</v>
          </cell>
          <cell r="F695" t="str">
            <v>N</v>
          </cell>
          <cell r="G695" t="str">
            <v>N</v>
          </cell>
          <cell r="H695" t="str">
            <v>N</v>
          </cell>
        </row>
        <row r="696">
          <cell r="A696" t="str">
            <v>8967-000</v>
          </cell>
          <cell r="B696" t="str">
            <v>资本化地产部拓展开支</v>
          </cell>
          <cell r="C696" t="str">
            <v>Y</v>
          </cell>
          <cell r="D696" t="str">
            <v>Y</v>
          </cell>
          <cell r="E696" t="str">
            <v>N</v>
          </cell>
          <cell r="F696" t="str">
            <v>N</v>
          </cell>
          <cell r="G696" t="str">
            <v>N</v>
          </cell>
          <cell r="H696" t="str">
            <v>N</v>
          </cell>
        </row>
        <row r="697">
          <cell r="A697" t="str">
            <v>9112-000</v>
          </cell>
          <cell r="B697" t="str">
            <v>外部利息费</v>
          </cell>
          <cell r="C697" t="str">
            <v>Y</v>
          </cell>
          <cell r="D697" t="str">
            <v>N</v>
          </cell>
          <cell r="E697" t="str">
            <v>N</v>
          </cell>
          <cell r="F697" t="str">
            <v>N</v>
          </cell>
          <cell r="G697" t="str">
            <v>N</v>
          </cell>
          <cell r="H697" t="str">
            <v>N</v>
          </cell>
        </row>
        <row r="698">
          <cell r="A698" t="str">
            <v>9130-000</v>
          </cell>
          <cell r="B698" t="str">
            <v>资本化利息</v>
          </cell>
          <cell r="C698" t="str">
            <v>Y</v>
          </cell>
          <cell r="D698" t="str">
            <v>N</v>
          </cell>
          <cell r="E698" t="str">
            <v>N</v>
          </cell>
          <cell r="F698" t="str">
            <v>N</v>
          </cell>
          <cell r="G698" t="str">
            <v>N</v>
          </cell>
          <cell r="H698" t="str">
            <v>N</v>
          </cell>
        </row>
        <row r="699">
          <cell r="A699" t="str">
            <v>9500-000</v>
          </cell>
          <cell r="B699" t="str">
            <v>企业所得税</v>
          </cell>
          <cell r="C699" t="str">
            <v>Y</v>
          </cell>
          <cell r="D699" t="str">
            <v>N</v>
          </cell>
          <cell r="E699" t="str">
            <v>N</v>
          </cell>
          <cell r="F699" t="str">
            <v>N</v>
          </cell>
          <cell r="G699" t="str">
            <v>N</v>
          </cell>
          <cell r="H699" t="str">
            <v>N</v>
          </cell>
        </row>
        <row r="700">
          <cell r="A700" t="str">
            <v>9501-000</v>
          </cell>
          <cell r="B700" t="str">
            <v>递延企业所得税</v>
          </cell>
          <cell r="C700" t="str">
            <v>Y</v>
          </cell>
          <cell r="D700" t="str">
            <v>N</v>
          </cell>
          <cell r="E700" t="str">
            <v>N</v>
          </cell>
          <cell r="F700" t="str">
            <v>N</v>
          </cell>
          <cell r="G700" t="str">
            <v>N</v>
          </cell>
          <cell r="H700" t="str">
            <v>N</v>
          </cell>
        </row>
        <row r="701">
          <cell r="A701" t="str">
            <v>END</v>
          </cell>
          <cell r="B701" t="str">
            <v>END</v>
          </cell>
          <cell r="C701" t="str">
            <v>END</v>
          </cell>
          <cell r="D701" t="str">
            <v>END</v>
          </cell>
          <cell r="E701" t="str">
            <v>END</v>
          </cell>
          <cell r="F701" t="str">
            <v>END</v>
          </cell>
          <cell r="H701" t="str">
            <v>END</v>
          </cell>
        </row>
      </sheetData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otal"/>
      <sheetName val="Main Store"/>
      <sheetName val="Kiosk"/>
      <sheetName val="McCafe"/>
      <sheetName val="MDS"/>
      <sheetName val="使用说明"/>
      <sheetName val="Standard Baseline"/>
      <sheetName val="Cost Analysis"/>
      <sheetName val="入账清单"/>
      <sheetName val="DATA"/>
      <sheetName val="A"/>
      <sheetName val="B"/>
      <sheetName val="SUN-AA,AR"/>
      <sheetName val="LIST"/>
      <sheetName val="Account"/>
      <sheetName val="Module1"/>
      <sheetName val="Input Fina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2">
          <cell r="A2" t="str">
            <v>F2(4)</v>
          </cell>
          <cell r="B2" t="str">
            <v>Asset Name (25)</v>
          </cell>
          <cell r="C2" t="str">
            <v>Short Form (10)</v>
          </cell>
          <cell r="D2" t="str">
            <v>Chinese Name</v>
          </cell>
          <cell r="E2" t="str">
            <v>FA A/Cs</v>
          </cell>
          <cell r="F2" t="str">
            <v>Dpr A/Cs</v>
          </cell>
          <cell r="G2" t="str">
            <v>Acc Dpr A/Cs</v>
          </cell>
          <cell r="H2" t="str">
            <v>WIP A/Cs</v>
          </cell>
          <cell r="I2" t="str">
            <v>Annual Dep %</v>
          </cell>
          <cell r="J2" t="str">
            <v>NOTE</v>
          </cell>
        </row>
        <row r="19">
          <cell r="A19">
            <v>1110</v>
          </cell>
          <cell r="B19" t="str">
            <v>LHI-Architecture &amp; Eng. Fees</v>
          </cell>
          <cell r="C19" t="str">
            <v>LHI-ArcEng</v>
          </cell>
          <cell r="D19" t="str">
            <v>建筑/机电设计费</v>
          </cell>
          <cell r="E19" t="str">
            <v>2210-000</v>
          </cell>
          <cell r="F19" t="str">
            <v>7305-000</v>
          </cell>
          <cell r="G19" t="str">
            <v>2250-000</v>
          </cell>
          <cell r="I19" t="str">
            <v>Leaseterm</v>
          </cell>
          <cell r="J19" t="str">
            <v>餐厅LHI按租约</v>
          </cell>
        </row>
        <row r="20">
          <cell r="A20">
            <v>1120</v>
          </cell>
          <cell r="B20" t="str">
            <v>LHI-Structure Engineering Fees</v>
          </cell>
          <cell r="C20" t="str">
            <v>LHI-StrEng</v>
          </cell>
          <cell r="D20" t="str">
            <v>结构加固设计费</v>
          </cell>
          <cell r="E20" t="str">
            <v>2210-000</v>
          </cell>
          <cell r="F20" t="str">
            <v>7305-000</v>
          </cell>
          <cell r="G20" t="str">
            <v>2250-000</v>
          </cell>
          <cell r="I20" t="str">
            <v>Leaseterm</v>
          </cell>
          <cell r="J20" t="str">
            <v>年限(最长不超</v>
          </cell>
        </row>
        <row r="21">
          <cell r="A21">
            <v>1130</v>
          </cell>
          <cell r="B21" t="str">
            <v>LHI-Submission Fees</v>
          </cell>
          <cell r="C21" t="str">
            <v>LHI-SubFee</v>
          </cell>
          <cell r="D21" t="str">
            <v>报建费</v>
          </cell>
          <cell r="E21" t="str">
            <v>2210-000</v>
          </cell>
          <cell r="F21" t="str">
            <v>7305-000</v>
          </cell>
          <cell r="G21" t="str">
            <v>2250-000</v>
          </cell>
          <cell r="I21" t="str">
            <v>Leaseterm</v>
          </cell>
          <cell r="J21" t="str">
            <v>过20年)</v>
          </cell>
        </row>
        <row r="22">
          <cell r="A22">
            <v>1210</v>
          </cell>
          <cell r="B22" t="str">
            <v>LHI-Survey</v>
          </cell>
          <cell r="C22" t="str">
            <v>LHI-Survey</v>
          </cell>
          <cell r="D22" t="str">
            <v>场地勘察费</v>
          </cell>
          <cell r="E22" t="str">
            <v>2210-000</v>
          </cell>
          <cell r="F22" t="str">
            <v>7305-000</v>
          </cell>
          <cell r="G22" t="str">
            <v>2250-000</v>
          </cell>
          <cell r="I22" t="str">
            <v>Leaseterm</v>
          </cell>
        </row>
        <row r="23">
          <cell r="A23">
            <v>1220</v>
          </cell>
          <cell r="B23" t="str">
            <v>LHI-Required Tests</v>
          </cell>
          <cell r="C23" t="str">
            <v>LHI-Test</v>
          </cell>
          <cell r="D23" t="str">
            <v>检测试费用(地质水质等)</v>
          </cell>
          <cell r="E23" t="str">
            <v>2210-000</v>
          </cell>
          <cell r="F23" t="str">
            <v>7305-000</v>
          </cell>
          <cell r="G23" t="str">
            <v>2250-000</v>
          </cell>
          <cell r="I23" t="str">
            <v>Leaseterm</v>
          </cell>
        </row>
        <row r="24">
          <cell r="A24">
            <v>1311</v>
          </cell>
          <cell r="B24" t="str">
            <v>LHI-Landlord for Elect Supply</v>
          </cell>
          <cell r="C24" t="str">
            <v>LHI-LElect</v>
          </cell>
          <cell r="D24" t="str">
            <v>付业主供电费</v>
          </cell>
          <cell r="E24" t="str">
            <v>2210-000</v>
          </cell>
          <cell r="F24" t="str">
            <v>7305-000</v>
          </cell>
          <cell r="G24" t="str">
            <v>2250-000</v>
          </cell>
          <cell r="I24" t="str">
            <v>Leaseterm</v>
          </cell>
        </row>
        <row r="25">
          <cell r="A25">
            <v>1312</v>
          </cell>
          <cell r="B25" t="str">
            <v>LHI-Station &amp; Transformer Room</v>
          </cell>
          <cell r="C25" t="str">
            <v>LHI-TrsfRm</v>
          </cell>
          <cell r="D25" t="str">
            <v>配电房工程费</v>
          </cell>
          <cell r="E25" t="str">
            <v>2210-000</v>
          </cell>
          <cell r="F25" t="str">
            <v>7305-000</v>
          </cell>
          <cell r="G25" t="str">
            <v>2250-000</v>
          </cell>
          <cell r="I25" t="str">
            <v>Leaseterm</v>
          </cell>
        </row>
        <row r="26">
          <cell r="A26">
            <v>1313</v>
          </cell>
          <cell r="B26" t="str">
            <v>LHI-Additional Elect Capacity</v>
          </cell>
          <cell r="C26" t="str">
            <v>LHI-AddEle</v>
          </cell>
          <cell r="D26" t="str">
            <v>电增容费</v>
          </cell>
          <cell r="E26" t="str">
            <v>2210-000</v>
          </cell>
          <cell r="F26" t="str">
            <v>7305-000</v>
          </cell>
          <cell r="G26" t="str">
            <v>2250-000</v>
          </cell>
          <cell r="I26" t="str">
            <v>Leaseterm</v>
          </cell>
        </row>
        <row r="27">
          <cell r="A27">
            <v>1314</v>
          </cell>
          <cell r="B27" t="str">
            <v>LHI-Elect Cabling Facilities</v>
          </cell>
          <cell r="C27" t="str">
            <v>LHI-ECable</v>
          </cell>
          <cell r="D27" t="str">
            <v>接电线费</v>
          </cell>
          <cell r="E27" t="str">
            <v>2210-000</v>
          </cell>
          <cell r="F27" t="str">
            <v>7305-000</v>
          </cell>
          <cell r="G27" t="str">
            <v>2250-000</v>
          </cell>
          <cell r="I27" t="str">
            <v>Leaseterm</v>
          </cell>
        </row>
        <row r="28">
          <cell r="A28">
            <v>1320</v>
          </cell>
          <cell r="B28" t="str">
            <v>LHI-Water &amp; Sewage Facilities</v>
          </cell>
          <cell r="C28" t="str">
            <v>LHI-Water</v>
          </cell>
          <cell r="D28" t="str">
            <v>供排水接驳费</v>
          </cell>
          <cell r="E28" t="str">
            <v>2210-000</v>
          </cell>
          <cell r="F28" t="str">
            <v>7305-000</v>
          </cell>
          <cell r="G28" t="str">
            <v>2250-000</v>
          </cell>
          <cell r="I28" t="str">
            <v>Leaseterm</v>
          </cell>
        </row>
        <row r="29">
          <cell r="A29">
            <v>1330</v>
          </cell>
          <cell r="B29" t="str">
            <v>LHI-Gas Facilities</v>
          </cell>
          <cell r="C29" t="str">
            <v>LHI-Gas</v>
          </cell>
          <cell r="D29" t="str">
            <v>煤气装置</v>
          </cell>
          <cell r="E29" t="str">
            <v>2210-000</v>
          </cell>
          <cell r="F29" t="str">
            <v>7305-000</v>
          </cell>
          <cell r="G29" t="str">
            <v>2250-000</v>
          </cell>
          <cell r="I29" t="str">
            <v>Leaseterm</v>
          </cell>
        </row>
        <row r="30">
          <cell r="A30">
            <v>1340</v>
          </cell>
          <cell r="B30" t="str">
            <v>LHI-Public Heating</v>
          </cell>
          <cell r="C30" t="str">
            <v>LHI-PHeat</v>
          </cell>
          <cell r="D30" t="str">
            <v>公共暖气装置</v>
          </cell>
          <cell r="E30" t="str">
            <v>2210-000</v>
          </cell>
          <cell r="F30" t="str">
            <v>7305-000</v>
          </cell>
          <cell r="G30" t="str">
            <v>2250-000</v>
          </cell>
          <cell r="I30" t="str">
            <v>Leaseterm</v>
          </cell>
        </row>
        <row r="31">
          <cell r="A31">
            <v>1350</v>
          </cell>
          <cell r="B31" t="str">
            <v>LHI-Telephone Systems</v>
          </cell>
          <cell r="C31" t="str">
            <v>LHI-TelSys</v>
          </cell>
          <cell r="D31" t="str">
            <v>电话系统</v>
          </cell>
          <cell r="E31" t="str">
            <v>2210-000</v>
          </cell>
          <cell r="F31" t="str">
            <v>7305-000</v>
          </cell>
          <cell r="G31" t="str">
            <v>2250-000</v>
          </cell>
          <cell r="I31" t="str">
            <v>Leaseterm</v>
          </cell>
        </row>
        <row r="32">
          <cell r="A32">
            <v>1360</v>
          </cell>
          <cell r="B32" t="str">
            <v>LHI-Other Permits Application</v>
          </cell>
          <cell r="C32" t="str">
            <v>LHI-Permit</v>
          </cell>
          <cell r="D32" t="str">
            <v>其他许可证申请费</v>
          </cell>
          <cell r="E32" t="str">
            <v>2210-000</v>
          </cell>
          <cell r="F32" t="str">
            <v>7305-000</v>
          </cell>
          <cell r="G32" t="str">
            <v>2250-000</v>
          </cell>
          <cell r="I32" t="str">
            <v>Leaseterm</v>
          </cell>
        </row>
        <row r="33">
          <cell r="A33">
            <v>1410</v>
          </cell>
          <cell r="B33" t="str">
            <v>LHI-Structure Demolition</v>
          </cell>
          <cell r="C33" t="str">
            <v>LHI-Demolt</v>
          </cell>
          <cell r="D33" t="str">
            <v>场地清拆</v>
          </cell>
          <cell r="E33" t="str">
            <v>2210-000</v>
          </cell>
          <cell r="F33" t="str">
            <v>7305-000</v>
          </cell>
          <cell r="G33" t="str">
            <v>2250-000</v>
          </cell>
          <cell r="I33" t="str">
            <v>Leaseterm</v>
          </cell>
        </row>
        <row r="34">
          <cell r="A34">
            <v>1420</v>
          </cell>
          <cell r="B34" t="str">
            <v>LHI-Hoarding</v>
          </cell>
          <cell r="C34" t="str">
            <v>LHI-Hoardg</v>
          </cell>
          <cell r="D34" t="str">
            <v>围墙板</v>
          </cell>
          <cell r="E34" t="str">
            <v>2210-000</v>
          </cell>
          <cell r="F34" t="str">
            <v>7305-000</v>
          </cell>
          <cell r="G34" t="str">
            <v>2250-000</v>
          </cell>
          <cell r="I34" t="str">
            <v>Leaseterm</v>
          </cell>
        </row>
        <row r="35">
          <cell r="A35">
            <v>1430</v>
          </cell>
          <cell r="B35" t="str">
            <v>LHI-Temporary Security</v>
          </cell>
          <cell r="C35" t="str">
            <v>LHI-Secure</v>
          </cell>
          <cell r="D35" t="str">
            <v>临时安全设置</v>
          </cell>
          <cell r="E35" t="str">
            <v>2210-000</v>
          </cell>
          <cell r="F35" t="str">
            <v>7305-000</v>
          </cell>
          <cell r="G35" t="str">
            <v>2250-000</v>
          </cell>
          <cell r="I35" t="str">
            <v>Leaseterm</v>
          </cell>
        </row>
        <row r="36">
          <cell r="A36">
            <v>1510</v>
          </cell>
          <cell r="B36" t="str">
            <v>LHI-Site Preparation</v>
          </cell>
          <cell r="C36" t="str">
            <v>LHI-SitePp</v>
          </cell>
          <cell r="D36" t="str">
            <v>场地准备</v>
          </cell>
          <cell r="E36" t="str">
            <v>2210-000</v>
          </cell>
          <cell r="F36" t="str">
            <v>7305-000</v>
          </cell>
          <cell r="G36" t="str">
            <v>2250-000</v>
          </cell>
          <cell r="I36" t="str">
            <v>Leaseterm</v>
          </cell>
        </row>
        <row r="37">
          <cell r="A37">
            <v>1520</v>
          </cell>
          <cell r="B37" t="str">
            <v>LHI-Structure Reinforcement</v>
          </cell>
          <cell r="C37" t="str">
            <v>LHI-Reinfm</v>
          </cell>
          <cell r="D37" t="str">
            <v>结构加固</v>
          </cell>
          <cell r="E37" t="str">
            <v>2210-000</v>
          </cell>
          <cell r="F37" t="str">
            <v>7305-000</v>
          </cell>
          <cell r="G37" t="str">
            <v>2250-000</v>
          </cell>
          <cell r="I37" t="str">
            <v>Leaseterm</v>
          </cell>
        </row>
        <row r="38">
          <cell r="A38">
            <v>1530</v>
          </cell>
          <cell r="B38" t="str">
            <v>LHI-External Building Works</v>
          </cell>
          <cell r="C38" t="str">
            <v>LHI-OutBdg</v>
          </cell>
          <cell r="D38" t="str">
            <v>物业外工程(人行道)</v>
          </cell>
          <cell r="E38" t="str">
            <v>2210-000</v>
          </cell>
          <cell r="F38" t="str">
            <v>7305-000</v>
          </cell>
          <cell r="G38" t="str">
            <v>2250-000</v>
          </cell>
          <cell r="I38" t="str">
            <v>Leaseterm</v>
          </cell>
        </row>
        <row r="39">
          <cell r="A39">
            <v>1540</v>
          </cell>
          <cell r="B39" t="str">
            <v>LHI-Staircase Construction/Rebuild</v>
          </cell>
          <cell r="C39" t="str">
            <v>LHI-StairC</v>
          </cell>
          <cell r="D39" t="str">
            <v>楼梯结构/改建</v>
          </cell>
          <cell r="E39" t="str">
            <v>2210-000</v>
          </cell>
          <cell r="F39" t="str">
            <v>7305-000</v>
          </cell>
          <cell r="G39" t="str">
            <v>2250-000</v>
          </cell>
          <cell r="I39" t="str">
            <v>Leaseterm</v>
          </cell>
        </row>
        <row r="40">
          <cell r="A40">
            <v>1611</v>
          </cell>
          <cell r="B40" t="str">
            <v>LHI-Interior Decoration</v>
          </cell>
          <cell r="C40" t="str">
            <v>LHI-DecIns</v>
          </cell>
          <cell r="D40" t="str">
            <v>建筑-内部装修承包</v>
          </cell>
          <cell r="E40" t="str">
            <v>2210-000</v>
          </cell>
          <cell r="F40" t="str">
            <v>7305-000</v>
          </cell>
          <cell r="G40" t="str">
            <v>2250-000</v>
          </cell>
          <cell r="I40" t="str">
            <v>Leaseterm</v>
          </cell>
        </row>
        <row r="41">
          <cell r="A41">
            <v>1612</v>
          </cell>
          <cell r="B41" t="str">
            <v>LHI-Electrical Sub-Contract</v>
          </cell>
          <cell r="C41" t="str">
            <v>LHI-EleSub</v>
          </cell>
          <cell r="D41" t="str">
            <v>电承包</v>
          </cell>
          <cell r="E41" t="str">
            <v>2210-000</v>
          </cell>
          <cell r="F41" t="str">
            <v>7305-000</v>
          </cell>
          <cell r="G41" t="str">
            <v>2250-000</v>
          </cell>
          <cell r="I41" t="str">
            <v>Leaseterm</v>
          </cell>
        </row>
        <row r="42">
          <cell r="A42">
            <v>1613</v>
          </cell>
          <cell r="B42" t="str">
            <v>LHI-Plumbing &amp; Sanitation</v>
          </cell>
          <cell r="C42" t="str">
            <v>LHI-Plumbg</v>
          </cell>
          <cell r="D42" t="str">
            <v>供排水承包</v>
          </cell>
          <cell r="E42" t="str">
            <v>2210-000</v>
          </cell>
          <cell r="F42" t="str">
            <v>7305-000</v>
          </cell>
          <cell r="G42" t="str">
            <v>2250-000</v>
          </cell>
          <cell r="I42" t="str">
            <v>Leaseterm</v>
          </cell>
        </row>
        <row r="43">
          <cell r="A43">
            <v>1614</v>
          </cell>
          <cell r="B43" t="str">
            <v>LHI-HVAC</v>
          </cell>
          <cell r="C43" t="str">
            <v>LHI-HVAC</v>
          </cell>
          <cell r="D43" t="str">
            <v>空调承包</v>
          </cell>
          <cell r="E43" t="str">
            <v>2210-000</v>
          </cell>
          <cell r="F43" t="str">
            <v>7305-000</v>
          </cell>
          <cell r="G43" t="str">
            <v>2250-000</v>
          </cell>
          <cell r="I43" t="str">
            <v>Leaseterm</v>
          </cell>
        </row>
        <row r="44">
          <cell r="A44">
            <v>1615</v>
          </cell>
          <cell r="B44" t="str">
            <v xml:space="preserve">LHI-Refrigerator Line </v>
          </cell>
          <cell r="C44" t="str">
            <v>LHI-Refrig</v>
          </cell>
          <cell r="D44" t="str">
            <v>冷库管道安装承包</v>
          </cell>
          <cell r="E44" t="str">
            <v>2210-000</v>
          </cell>
          <cell r="F44" t="str">
            <v>7305-000</v>
          </cell>
          <cell r="G44" t="str">
            <v>2250-000</v>
          </cell>
          <cell r="I44" t="str">
            <v>Leaseterm</v>
          </cell>
        </row>
        <row r="45">
          <cell r="A45">
            <v>1621</v>
          </cell>
          <cell r="B45" t="str">
            <v>LHI-Fire Systems Design &amp; Eng</v>
          </cell>
          <cell r="C45" t="str">
            <v>LHI-Fire</v>
          </cell>
          <cell r="D45" t="str">
            <v>消防设计</v>
          </cell>
          <cell r="E45" t="str">
            <v>2210-000</v>
          </cell>
          <cell r="F45" t="str">
            <v>7305-000</v>
          </cell>
          <cell r="G45" t="str">
            <v>2250-000</v>
          </cell>
          <cell r="I45" t="str">
            <v>Leaseterm</v>
          </cell>
        </row>
        <row r="46">
          <cell r="A46">
            <v>1622</v>
          </cell>
          <cell r="B46" t="str">
            <v>LHI-Sprinkler / Hydrant Sys</v>
          </cell>
          <cell r="C46" t="str">
            <v>LHI-SprHyd</v>
          </cell>
          <cell r="D46" t="str">
            <v>喷淋/消防栓系统</v>
          </cell>
          <cell r="E46" t="str">
            <v>2210-000</v>
          </cell>
          <cell r="F46" t="str">
            <v>7305-000</v>
          </cell>
          <cell r="G46" t="str">
            <v>2250-000</v>
          </cell>
          <cell r="I46" t="str">
            <v>Leaseterm</v>
          </cell>
        </row>
        <row r="47">
          <cell r="A47">
            <v>1623</v>
          </cell>
          <cell r="B47" t="str">
            <v>LHI-Smoke &amp; Heat Detector</v>
          </cell>
          <cell r="C47" t="str">
            <v>LHI-FDetec</v>
          </cell>
          <cell r="D47" t="str">
            <v>烟感/热感监测系统</v>
          </cell>
          <cell r="E47" t="str">
            <v>2210-000</v>
          </cell>
          <cell r="F47" t="str">
            <v>7305-000</v>
          </cell>
          <cell r="G47" t="str">
            <v>2250-000</v>
          </cell>
          <cell r="I47" t="str">
            <v>Leaseterm</v>
          </cell>
        </row>
        <row r="48">
          <cell r="A48">
            <v>1624</v>
          </cell>
          <cell r="B48" t="str">
            <v>LHI-Manual Fire Extinguisher</v>
          </cell>
          <cell r="C48" t="str">
            <v>LHI-FEquip</v>
          </cell>
          <cell r="D48" t="str">
            <v>手动灭火设备</v>
          </cell>
          <cell r="E48" t="str">
            <v>2210-000</v>
          </cell>
          <cell r="F48" t="str">
            <v>7305-000</v>
          </cell>
          <cell r="G48" t="str">
            <v>2250-000</v>
          </cell>
          <cell r="I48" t="str">
            <v>Leaseterm</v>
          </cell>
        </row>
        <row r="49">
          <cell r="A49">
            <v>1630</v>
          </cell>
          <cell r="B49" t="str">
            <v>LHI-Environmental Protection</v>
          </cell>
          <cell r="C49" t="str">
            <v>LHI-EnvPro</v>
          </cell>
          <cell r="D49" t="str">
            <v>环保工程</v>
          </cell>
          <cell r="E49" t="str">
            <v>2210-000</v>
          </cell>
          <cell r="F49" t="str">
            <v>7305-000</v>
          </cell>
          <cell r="G49" t="str">
            <v>2250-000</v>
          </cell>
          <cell r="I49" t="str">
            <v>Leaseterm</v>
          </cell>
        </row>
        <row r="50">
          <cell r="A50">
            <v>1641</v>
          </cell>
          <cell r="B50" t="str">
            <v>LHI-Floor Tiles</v>
          </cell>
          <cell r="C50" t="str">
            <v>LHI-FTiles</v>
          </cell>
          <cell r="D50" t="str">
            <v>建筑材料-地砖</v>
          </cell>
          <cell r="E50" t="str">
            <v>2210-000</v>
          </cell>
          <cell r="F50" t="str">
            <v>7305-000</v>
          </cell>
          <cell r="G50" t="str">
            <v>2250-000</v>
          </cell>
          <cell r="I50" t="str">
            <v>Leaseterm</v>
          </cell>
        </row>
        <row r="51">
          <cell r="A51">
            <v>1642</v>
          </cell>
          <cell r="B51" t="str">
            <v>LHI-Ceiling</v>
          </cell>
          <cell r="C51" t="str">
            <v>LHI-Ceilg</v>
          </cell>
          <cell r="D51" t="str">
            <v>建筑材料-天花</v>
          </cell>
          <cell r="E51" t="str">
            <v>2210-000</v>
          </cell>
          <cell r="F51" t="str">
            <v>7305-000</v>
          </cell>
          <cell r="G51" t="str">
            <v>2250-000</v>
          </cell>
          <cell r="I51" t="str">
            <v>Leaseterm</v>
          </cell>
        </row>
        <row r="52">
          <cell r="A52">
            <v>1643</v>
          </cell>
          <cell r="B52" t="str">
            <v>LHI-Interior/Exterior Painting</v>
          </cell>
          <cell r="C52" t="str">
            <v>LHI-Paintg</v>
          </cell>
          <cell r="D52" t="str">
            <v>墙身油漆</v>
          </cell>
          <cell r="E52" t="str">
            <v>2210-000</v>
          </cell>
          <cell r="F52" t="str">
            <v>7305-000</v>
          </cell>
          <cell r="G52" t="str">
            <v>2250-000</v>
          </cell>
          <cell r="I52">
            <v>33.33</v>
          </cell>
        </row>
        <row r="53">
          <cell r="A53">
            <v>1644</v>
          </cell>
          <cell r="B53" t="str">
            <v>LHI-Wallpaper</v>
          </cell>
          <cell r="C53" t="str">
            <v>LHI-WPaper</v>
          </cell>
          <cell r="D53" t="str">
            <v>墙纸</v>
          </cell>
          <cell r="E53" t="str">
            <v>2210-000</v>
          </cell>
          <cell r="F53" t="str">
            <v>7305-000</v>
          </cell>
          <cell r="G53" t="str">
            <v>2250-000</v>
          </cell>
          <cell r="I53">
            <v>20</v>
          </cell>
        </row>
        <row r="54">
          <cell r="A54">
            <v>1645</v>
          </cell>
          <cell r="B54" t="str">
            <v>LHI-Restroom Fixtures</v>
          </cell>
          <cell r="C54" t="str">
            <v>LHI-WashR</v>
          </cell>
          <cell r="D54" t="str">
            <v>卫生间设备</v>
          </cell>
          <cell r="E54" t="str">
            <v>2210-000</v>
          </cell>
          <cell r="F54" t="str">
            <v>7305-000</v>
          </cell>
          <cell r="G54" t="str">
            <v>2250-000</v>
          </cell>
          <cell r="I54">
            <v>10</v>
          </cell>
        </row>
        <row r="55">
          <cell r="A55">
            <v>1646</v>
          </cell>
          <cell r="B55" t="str">
            <v>LHI-LightFixtures</v>
          </cell>
          <cell r="C55" t="str">
            <v>LHI-Light</v>
          </cell>
          <cell r="D55" t="str">
            <v>灯饰</v>
          </cell>
          <cell r="E55" t="str">
            <v>2210-000</v>
          </cell>
          <cell r="F55" t="str">
            <v>7305-000</v>
          </cell>
          <cell r="G55" t="str">
            <v>2250-000</v>
          </cell>
          <cell r="I55">
            <v>12.5</v>
          </cell>
        </row>
        <row r="56">
          <cell r="A56">
            <v>1649</v>
          </cell>
          <cell r="B56" t="str">
            <v>LHI-Other Building Materials</v>
          </cell>
          <cell r="C56" t="str">
            <v>LHI-BldgMt</v>
          </cell>
          <cell r="D56" t="str">
            <v>建筑材料-其他</v>
          </cell>
          <cell r="E56" t="str">
            <v>2210-000</v>
          </cell>
          <cell r="F56" t="str">
            <v>7305-000</v>
          </cell>
          <cell r="G56" t="str">
            <v>2250-000</v>
          </cell>
          <cell r="I56" t="str">
            <v>Leaseterm</v>
          </cell>
        </row>
        <row r="57">
          <cell r="A57">
            <v>1650</v>
          </cell>
          <cell r="B57" t="str">
            <v>LHI-Builders Insurance</v>
          </cell>
          <cell r="C57" t="str">
            <v>LHI-Insure</v>
          </cell>
          <cell r="D57" t="str">
            <v>承包商应付保险</v>
          </cell>
          <cell r="E57" t="str">
            <v>2210-000</v>
          </cell>
          <cell r="F57" t="str">
            <v>7305-000</v>
          </cell>
          <cell r="G57" t="str">
            <v>2250-000</v>
          </cell>
          <cell r="I57" t="str">
            <v>Leaseterm</v>
          </cell>
        </row>
        <row r="58">
          <cell r="A58">
            <v>1800</v>
          </cell>
          <cell r="B58" t="str">
            <v>LHI-Kiosk</v>
          </cell>
          <cell r="C58" t="str">
            <v>LHI－Kiosk</v>
          </cell>
          <cell r="D58" t="str">
            <v>甜品站建筑</v>
          </cell>
          <cell r="E58" t="str">
            <v>2210-000</v>
          </cell>
          <cell r="F58" t="str">
            <v>7305-000</v>
          </cell>
          <cell r="G58" t="str">
            <v>2250-000</v>
          </cell>
          <cell r="I58" t="str">
            <v>Leaseterm</v>
          </cell>
        </row>
        <row r="59">
          <cell r="A59">
            <v>2910</v>
          </cell>
          <cell r="B59" t="str">
            <v>Seating-Tables</v>
          </cell>
          <cell r="C59" t="str">
            <v>Sit-Table</v>
          </cell>
          <cell r="D59" t="str">
            <v>桌子</v>
          </cell>
          <cell r="E59" t="str">
            <v>2310-000</v>
          </cell>
          <cell r="F59" t="str">
            <v>7301-002</v>
          </cell>
          <cell r="G59" t="str">
            <v>2325-000</v>
          </cell>
          <cell r="I59">
            <v>12.5</v>
          </cell>
        </row>
        <row r="60">
          <cell r="A60">
            <v>2920</v>
          </cell>
          <cell r="B60" t="str">
            <v>Seating-Chairs</v>
          </cell>
          <cell r="C60" t="str">
            <v>Sit-Chair</v>
          </cell>
          <cell r="D60" t="str">
            <v>椅子</v>
          </cell>
          <cell r="E60" t="str">
            <v>2310-000</v>
          </cell>
          <cell r="F60" t="str">
            <v>7301-002</v>
          </cell>
          <cell r="G60" t="str">
            <v>2325-000</v>
          </cell>
          <cell r="I60">
            <v>12.5</v>
          </cell>
        </row>
        <row r="61">
          <cell r="A61">
            <v>2930</v>
          </cell>
          <cell r="B61" t="str">
            <v>Seating-Tables &amp; Chairs</v>
          </cell>
          <cell r="C61" t="str">
            <v>Sit-TblChr</v>
          </cell>
          <cell r="D61" t="str">
            <v>连体桌椅</v>
          </cell>
          <cell r="E61" t="str">
            <v>2310-000</v>
          </cell>
          <cell r="F61" t="str">
            <v>7301-002</v>
          </cell>
          <cell r="G61" t="str">
            <v>2325-000</v>
          </cell>
          <cell r="I61">
            <v>12.5</v>
          </cell>
        </row>
        <row r="62">
          <cell r="A62">
            <v>2940</v>
          </cell>
          <cell r="B62" t="str">
            <v>Seating-Table Stand</v>
          </cell>
          <cell r="C62" t="str">
            <v>Sit-TblStd</v>
          </cell>
          <cell r="D62" t="str">
            <v>桌子架</v>
          </cell>
          <cell r="E62" t="str">
            <v>2310-000</v>
          </cell>
          <cell r="F62" t="str">
            <v>7301-002</v>
          </cell>
          <cell r="G62" t="str">
            <v>2325-000</v>
          </cell>
          <cell r="I62">
            <v>12.5</v>
          </cell>
        </row>
        <row r="63">
          <cell r="A63">
            <v>2950</v>
          </cell>
          <cell r="B63" t="str">
            <v>Seating-Fiberglass Settee</v>
          </cell>
          <cell r="C63" t="str">
            <v>Sit-Settee</v>
          </cell>
          <cell r="D63" t="str">
            <v>纤维玻璃靠背椅</v>
          </cell>
          <cell r="E63" t="str">
            <v>2310-000</v>
          </cell>
          <cell r="F63" t="str">
            <v>7301-002</v>
          </cell>
          <cell r="G63" t="str">
            <v>2325-000</v>
          </cell>
          <cell r="I63">
            <v>12.5</v>
          </cell>
        </row>
        <row r="64">
          <cell r="A64">
            <v>2960</v>
          </cell>
          <cell r="B64" t="str">
            <v>Seating-Others</v>
          </cell>
          <cell r="C64" t="str">
            <v>Sit-Others</v>
          </cell>
          <cell r="D64" t="str">
            <v>其他桌椅</v>
          </cell>
          <cell r="E64" t="str">
            <v>2310-000</v>
          </cell>
          <cell r="F64" t="str">
            <v>7301-002</v>
          </cell>
          <cell r="G64" t="str">
            <v>2325-000</v>
          </cell>
          <cell r="I64">
            <v>12.5</v>
          </cell>
        </row>
        <row r="65">
          <cell r="A65">
            <v>2991</v>
          </cell>
          <cell r="B65" t="str">
            <v>Seating-Installation Costs</v>
          </cell>
          <cell r="C65" t="str">
            <v>Sit-Instal</v>
          </cell>
          <cell r="D65" t="str">
            <v>桌椅安装费用</v>
          </cell>
          <cell r="E65" t="str">
            <v>2310-000</v>
          </cell>
          <cell r="F65" t="str">
            <v>7301-002</v>
          </cell>
          <cell r="G65" t="str">
            <v>2325-000</v>
          </cell>
          <cell r="I65">
            <v>12.5</v>
          </cell>
        </row>
        <row r="66">
          <cell r="A66">
            <v>2992</v>
          </cell>
          <cell r="B66" t="str">
            <v>Seating-Freight Charges</v>
          </cell>
          <cell r="C66" t="str">
            <v>Sit-Frgt</v>
          </cell>
          <cell r="D66" t="str">
            <v>桌椅运输费用</v>
          </cell>
          <cell r="E66" t="str">
            <v>2310-000</v>
          </cell>
          <cell r="F66" t="str">
            <v>7301-002</v>
          </cell>
          <cell r="G66" t="str">
            <v>2325-000</v>
          </cell>
          <cell r="I66">
            <v>12.5</v>
          </cell>
        </row>
        <row r="67">
          <cell r="A67">
            <v>2993</v>
          </cell>
          <cell r="B67" t="str">
            <v>Seating-Taxes and Duties</v>
          </cell>
          <cell r="C67" t="str">
            <v>Sit-TxDuty</v>
          </cell>
          <cell r="D67" t="str">
            <v>桌椅税金</v>
          </cell>
          <cell r="E67" t="str">
            <v>2310-000</v>
          </cell>
          <cell r="F67" t="str">
            <v>7301-002</v>
          </cell>
          <cell r="G67" t="str">
            <v>2325-000</v>
          </cell>
          <cell r="I67">
            <v>12.5</v>
          </cell>
        </row>
        <row r="68">
          <cell r="A68">
            <v>2994</v>
          </cell>
          <cell r="B68" t="str">
            <v>Seating-Storage</v>
          </cell>
          <cell r="C68" t="str">
            <v>Sit-Strage</v>
          </cell>
          <cell r="D68" t="str">
            <v>桌椅仓储费</v>
          </cell>
          <cell r="E68" t="str">
            <v>2310-000</v>
          </cell>
          <cell r="F68" t="str">
            <v>7301-002</v>
          </cell>
          <cell r="G68" t="str">
            <v>2325-000</v>
          </cell>
          <cell r="I68">
            <v>12.5</v>
          </cell>
        </row>
        <row r="69">
          <cell r="A69">
            <v>3711</v>
          </cell>
          <cell r="B69" t="str">
            <v>Signage-Store</v>
          </cell>
          <cell r="C69" t="str">
            <v>Sgn-Store</v>
          </cell>
          <cell r="D69" t="str">
            <v>餐厅招牌</v>
          </cell>
          <cell r="E69" t="str">
            <v>2360-000</v>
          </cell>
          <cell r="F69" t="str">
            <v>7301-001</v>
          </cell>
          <cell r="G69" t="str">
            <v>2380-000</v>
          </cell>
          <cell r="I69">
            <v>5</v>
          </cell>
        </row>
        <row r="70">
          <cell r="A70">
            <v>3712</v>
          </cell>
          <cell r="B70" t="str">
            <v>Signage-Menu Poster Box</v>
          </cell>
          <cell r="C70" t="str">
            <v>Sgn-Poster</v>
          </cell>
          <cell r="D70" t="str">
            <v>菜单灯箱</v>
          </cell>
          <cell r="E70" t="str">
            <v>2360-000</v>
          </cell>
          <cell r="F70" t="str">
            <v>7301-001</v>
          </cell>
          <cell r="G70" t="str">
            <v>2380-000</v>
          </cell>
          <cell r="I70">
            <v>5</v>
          </cell>
        </row>
        <row r="71">
          <cell r="A71">
            <v>3713</v>
          </cell>
          <cell r="B71" t="str">
            <v>Signage-Directional Signs</v>
          </cell>
          <cell r="C71" t="str">
            <v>Sgn-DirSgn</v>
          </cell>
          <cell r="D71" t="str">
            <v>方向指示牌</v>
          </cell>
          <cell r="E71" t="str">
            <v>2360-000</v>
          </cell>
          <cell r="F71" t="str">
            <v>7301-001</v>
          </cell>
          <cell r="G71" t="str">
            <v>2380-000</v>
          </cell>
          <cell r="I71">
            <v>5</v>
          </cell>
        </row>
        <row r="72">
          <cell r="A72">
            <v>3714</v>
          </cell>
          <cell r="B72" t="str">
            <v>Signage-Advertising Light Box</v>
          </cell>
          <cell r="C72" t="str">
            <v>Sgn-LgtBox</v>
          </cell>
          <cell r="D72" t="str">
            <v>广告灯箱</v>
          </cell>
          <cell r="E72" t="str">
            <v>2360-000</v>
          </cell>
          <cell r="F72" t="str">
            <v>7301-001</v>
          </cell>
          <cell r="G72" t="str">
            <v>2380-000</v>
          </cell>
          <cell r="I72">
            <v>5</v>
          </cell>
        </row>
        <row r="73">
          <cell r="A73">
            <v>3718</v>
          </cell>
          <cell r="B73" t="str">
            <v>Signage-Others</v>
          </cell>
          <cell r="C73" t="str">
            <v>Sgn-Others</v>
          </cell>
          <cell r="D73" t="str">
            <v>其他招牌</v>
          </cell>
          <cell r="E73" t="str">
            <v>2360-000</v>
          </cell>
          <cell r="F73" t="str">
            <v>7301-001</v>
          </cell>
          <cell r="G73" t="str">
            <v>2380-000</v>
          </cell>
          <cell r="I73">
            <v>5</v>
          </cell>
        </row>
        <row r="74">
          <cell r="A74">
            <v>3791</v>
          </cell>
          <cell r="B74" t="str">
            <v>Signage-Installation Costs</v>
          </cell>
          <cell r="C74" t="str">
            <v>Sgn-Instal</v>
          </cell>
          <cell r="D74" t="str">
            <v>招牌安装费用</v>
          </cell>
          <cell r="E74" t="str">
            <v>2360-000</v>
          </cell>
          <cell r="F74" t="str">
            <v>7301-001</v>
          </cell>
          <cell r="G74" t="str">
            <v>2380-000</v>
          </cell>
          <cell r="I74">
            <v>5</v>
          </cell>
        </row>
        <row r="75">
          <cell r="A75">
            <v>3792</v>
          </cell>
          <cell r="B75" t="str">
            <v>Signage-Freight Charges</v>
          </cell>
          <cell r="C75" t="str">
            <v>Sgn-Frgt</v>
          </cell>
          <cell r="D75" t="str">
            <v>招牌运输费用</v>
          </cell>
          <cell r="E75" t="str">
            <v>2360-000</v>
          </cell>
          <cell r="F75" t="str">
            <v>7301-001</v>
          </cell>
          <cell r="G75" t="str">
            <v>2380-000</v>
          </cell>
          <cell r="I75">
            <v>5</v>
          </cell>
        </row>
        <row r="76">
          <cell r="A76">
            <v>3793</v>
          </cell>
          <cell r="B76" t="str">
            <v>Signage-Taxes and Duties</v>
          </cell>
          <cell r="C76" t="str">
            <v>Sgn-TxDuty</v>
          </cell>
          <cell r="D76" t="str">
            <v>招牌税金</v>
          </cell>
          <cell r="E76" t="str">
            <v>2360-000</v>
          </cell>
          <cell r="F76" t="str">
            <v>7301-001</v>
          </cell>
          <cell r="G76" t="str">
            <v>2380-000</v>
          </cell>
          <cell r="I76">
            <v>5</v>
          </cell>
        </row>
        <row r="77">
          <cell r="A77">
            <v>3794</v>
          </cell>
          <cell r="B77" t="str">
            <v>Signage-Storage</v>
          </cell>
          <cell r="C77" t="str">
            <v>Sgn-Strage</v>
          </cell>
          <cell r="D77" t="str">
            <v>招牌仓储费</v>
          </cell>
          <cell r="E77" t="str">
            <v>2360-000</v>
          </cell>
          <cell r="F77" t="str">
            <v>7301-001</v>
          </cell>
          <cell r="G77" t="str">
            <v>2380-000</v>
          </cell>
          <cell r="I77">
            <v>5</v>
          </cell>
        </row>
        <row r="78">
          <cell r="A78">
            <v>4001</v>
          </cell>
          <cell r="B78" t="str">
            <v>Decoration-Ronald Stands</v>
          </cell>
          <cell r="C78" t="str">
            <v>Dec-Ronald</v>
          </cell>
          <cell r="D78" t="str">
            <v>麦当劳叔叔像</v>
          </cell>
          <cell r="E78" t="str">
            <v>2339-000</v>
          </cell>
          <cell r="F78" t="str">
            <v>7301-003</v>
          </cell>
          <cell r="G78" t="str">
            <v>2390-000</v>
          </cell>
          <cell r="I78">
            <v>12.5</v>
          </cell>
        </row>
        <row r="79">
          <cell r="A79">
            <v>4002</v>
          </cell>
          <cell r="B79" t="str">
            <v>Decoration-Wall Pictures</v>
          </cell>
          <cell r="C79" t="str">
            <v>Dec-WalPic</v>
          </cell>
          <cell r="D79" t="str">
            <v>墙画</v>
          </cell>
          <cell r="E79" t="str">
            <v>2339-000</v>
          </cell>
          <cell r="F79" t="str">
            <v>7301-003</v>
          </cell>
          <cell r="G79" t="str">
            <v>2390-000</v>
          </cell>
          <cell r="I79">
            <v>12.5</v>
          </cell>
        </row>
        <row r="80">
          <cell r="A80">
            <v>4003</v>
          </cell>
          <cell r="B80" t="str">
            <v>Decoration-Artificial Plant</v>
          </cell>
          <cell r="C80" t="str">
            <v>Dec-APlant</v>
          </cell>
          <cell r="D80" t="str">
            <v>人造植物</v>
          </cell>
          <cell r="E80" t="str">
            <v>2339-000</v>
          </cell>
          <cell r="F80" t="str">
            <v>7301-003</v>
          </cell>
          <cell r="G80" t="str">
            <v>2390-000</v>
          </cell>
          <cell r="I80">
            <v>12.5</v>
          </cell>
        </row>
        <row r="81">
          <cell r="A81">
            <v>4004</v>
          </cell>
          <cell r="B81" t="str">
            <v>Decoration-Window Decals</v>
          </cell>
          <cell r="C81" t="str">
            <v>Dec-WDecal</v>
          </cell>
          <cell r="D81" t="str">
            <v>玻璃贴纸</v>
          </cell>
          <cell r="E81" t="str">
            <v>2339-000</v>
          </cell>
          <cell r="F81" t="str">
            <v>7301-003</v>
          </cell>
          <cell r="G81" t="str">
            <v>2390-000</v>
          </cell>
          <cell r="I81">
            <v>12.5</v>
          </cell>
        </row>
        <row r="82">
          <cell r="A82">
            <v>4005</v>
          </cell>
          <cell r="B82" t="str">
            <v>Decoration-Ray Kroc</v>
          </cell>
          <cell r="C82" t="str">
            <v>Dec-RayKro</v>
          </cell>
          <cell r="D82" t="str">
            <v>克罗克像</v>
          </cell>
          <cell r="E82" t="str">
            <v>2339-000</v>
          </cell>
          <cell r="F82" t="str">
            <v>7301-003</v>
          </cell>
          <cell r="G82" t="str">
            <v>2390-000</v>
          </cell>
          <cell r="I82">
            <v>12.5</v>
          </cell>
        </row>
        <row r="83">
          <cell r="A83">
            <v>4006</v>
          </cell>
          <cell r="B83" t="str">
            <v>Decoration-POP Box</v>
          </cell>
          <cell r="C83" t="str">
            <v>Dec-POPBox</v>
          </cell>
          <cell r="D83" t="str">
            <v>POP 盒子PB</v>
          </cell>
          <cell r="E83" t="str">
            <v>2339-000</v>
          </cell>
          <cell r="F83" t="str">
            <v>7301-003</v>
          </cell>
          <cell r="G83" t="str">
            <v>2390-000</v>
          </cell>
          <cell r="I83">
            <v>12.5</v>
          </cell>
        </row>
        <row r="84">
          <cell r="A84">
            <v>4007</v>
          </cell>
          <cell r="B84" t="str">
            <v>Decoration-Special Package</v>
          </cell>
          <cell r="C84" t="str">
            <v>Dec-SPack</v>
          </cell>
          <cell r="D84" t="str">
            <v>主题装饰</v>
          </cell>
          <cell r="E84" t="str">
            <v>2339-000</v>
          </cell>
          <cell r="F84" t="str">
            <v>7301-003</v>
          </cell>
          <cell r="G84" t="str">
            <v>2390-000</v>
          </cell>
          <cell r="I84">
            <v>12.5</v>
          </cell>
        </row>
        <row r="85">
          <cell r="A85">
            <v>4081</v>
          </cell>
          <cell r="B85" t="str">
            <v>Decoration-Others</v>
          </cell>
          <cell r="C85" t="str">
            <v>Dec-Others</v>
          </cell>
          <cell r="D85" t="str">
            <v>其他装饰</v>
          </cell>
          <cell r="E85" t="str">
            <v>2339-000</v>
          </cell>
          <cell r="F85" t="str">
            <v>7301-003</v>
          </cell>
          <cell r="G85" t="str">
            <v>2390-000</v>
          </cell>
          <cell r="I85">
            <v>12.5</v>
          </cell>
        </row>
        <row r="86">
          <cell r="A86">
            <v>4991</v>
          </cell>
          <cell r="B86" t="str">
            <v>Decoration-Installation Costs</v>
          </cell>
          <cell r="C86" t="str">
            <v>Dec-Instal</v>
          </cell>
          <cell r="D86" t="str">
            <v>装饰安装费用</v>
          </cell>
          <cell r="E86" t="str">
            <v>2339-000</v>
          </cell>
          <cell r="F86" t="str">
            <v>7301-003</v>
          </cell>
          <cell r="G86" t="str">
            <v>2390-000</v>
          </cell>
          <cell r="I86">
            <v>12.5</v>
          </cell>
        </row>
        <row r="87">
          <cell r="A87">
            <v>4992</v>
          </cell>
          <cell r="B87" t="str">
            <v>Decoration-Freight Charges</v>
          </cell>
          <cell r="C87" t="str">
            <v>Dec-Frgt</v>
          </cell>
          <cell r="D87" t="str">
            <v>装饰运输费用</v>
          </cell>
          <cell r="E87" t="str">
            <v>2339-000</v>
          </cell>
          <cell r="F87" t="str">
            <v>7301-003</v>
          </cell>
          <cell r="G87" t="str">
            <v>2390-000</v>
          </cell>
          <cell r="I87">
            <v>12.5</v>
          </cell>
        </row>
        <row r="88">
          <cell r="A88">
            <v>4993</v>
          </cell>
          <cell r="B88" t="str">
            <v>Decoration-Taxes and Duties</v>
          </cell>
          <cell r="C88" t="str">
            <v>Dec-TxDuty</v>
          </cell>
          <cell r="D88" t="str">
            <v>装饰税金</v>
          </cell>
          <cell r="E88" t="str">
            <v>2339-000</v>
          </cell>
          <cell r="F88" t="str">
            <v>7301-003</v>
          </cell>
          <cell r="G88" t="str">
            <v>2390-000</v>
          </cell>
          <cell r="I88">
            <v>12.5</v>
          </cell>
        </row>
        <row r="89">
          <cell r="A89">
            <v>4994</v>
          </cell>
          <cell r="B89" t="str">
            <v>Decoration-Storage</v>
          </cell>
          <cell r="C89" t="str">
            <v>Dec-Strage</v>
          </cell>
          <cell r="D89" t="str">
            <v>装饰储存</v>
          </cell>
          <cell r="E89" t="str">
            <v>2339-000</v>
          </cell>
          <cell r="F89" t="str">
            <v>7301-003</v>
          </cell>
          <cell r="G89" t="str">
            <v>2390-000</v>
          </cell>
          <cell r="I89">
            <v>12.5</v>
          </cell>
        </row>
        <row r="90">
          <cell r="A90">
            <v>5001</v>
          </cell>
          <cell r="B90" t="str">
            <v>Office-Land</v>
          </cell>
          <cell r="C90" t="str">
            <v>Off-Land</v>
          </cell>
          <cell r="D90" t="str">
            <v>办公室用地</v>
          </cell>
          <cell r="E90" t="str">
            <v>2294-000</v>
          </cell>
          <cell r="F90" t="str">
            <v>8502-000</v>
          </cell>
          <cell r="G90" t="str">
            <v>2254-000</v>
          </cell>
          <cell r="I90" t="str">
            <v>Leaseterm</v>
          </cell>
          <cell r="J90" t="str">
            <v>办公室LHI按租</v>
          </cell>
        </row>
        <row r="91">
          <cell r="A91">
            <v>5002</v>
          </cell>
          <cell r="B91" t="str">
            <v>Office-Building</v>
          </cell>
          <cell r="C91" t="str">
            <v>Off-Bldg</v>
          </cell>
          <cell r="D91" t="str">
            <v>办公室房产物业</v>
          </cell>
          <cell r="E91" t="str">
            <v>2294-000</v>
          </cell>
          <cell r="F91" t="str">
            <v>8502-000</v>
          </cell>
          <cell r="G91" t="str">
            <v>2254-000</v>
          </cell>
          <cell r="I91" t="str">
            <v>Leaseterm</v>
          </cell>
          <cell r="J91" t="str">
            <v>约年限(最长不</v>
          </cell>
        </row>
        <row r="92">
          <cell r="A92">
            <v>5003</v>
          </cell>
          <cell r="B92" t="str">
            <v>Office-Lease Rights</v>
          </cell>
          <cell r="C92" t="str">
            <v>Off-LR</v>
          </cell>
          <cell r="D92" t="str">
            <v>办公室房产使用权</v>
          </cell>
          <cell r="E92" t="str">
            <v>2294-000</v>
          </cell>
          <cell r="F92" t="str">
            <v>8502-000</v>
          </cell>
          <cell r="G92" t="str">
            <v>2254-000</v>
          </cell>
          <cell r="I92" t="str">
            <v>Leaseterm</v>
          </cell>
          <cell r="J92" t="str">
            <v>超过20年)</v>
          </cell>
        </row>
        <row r="93">
          <cell r="A93">
            <v>5004</v>
          </cell>
          <cell r="B93" t="str">
            <v>Office-Lease Hold Improvement</v>
          </cell>
          <cell r="C93" t="str">
            <v>Off-LHI</v>
          </cell>
          <cell r="D93" t="str">
            <v>办公室装修</v>
          </cell>
          <cell r="E93" t="str">
            <v>2294-000</v>
          </cell>
          <cell r="F93" t="str">
            <v>8502-000</v>
          </cell>
          <cell r="G93" t="str">
            <v>2254-000</v>
          </cell>
          <cell r="I93" t="str">
            <v>Leaseterm</v>
          </cell>
        </row>
        <row r="94">
          <cell r="A94">
            <v>5011</v>
          </cell>
          <cell r="B94" t="str">
            <v>Office Equipment-Comp Hardware</v>
          </cell>
          <cell r="C94" t="str">
            <v>Off-Comput</v>
          </cell>
          <cell r="D94" t="str">
            <v>办公室计算机硬件</v>
          </cell>
          <cell r="E94" t="str">
            <v>2411-000</v>
          </cell>
          <cell r="F94" t="str">
            <v>8501-001</v>
          </cell>
          <cell r="G94" t="str">
            <v>2431-000</v>
          </cell>
          <cell r="I94">
            <v>33.33</v>
          </cell>
        </row>
        <row r="95">
          <cell r="A95">
            <v>5012</v>
          </cell>
          <cell r="B95" t="str">
            <v>Office Equipment-Comp Software</v>
          </cell>
          <cell r="C95" t="str">
            <v>Off-SoftWr</v>
          </cell>
          <cell r="D95" t="str">
            <v>办公室计算机软件</v>
          </cell>
          <cell r="E95" t="str">
            <v>2411-000</v>
          </cell>
          <cell r="F95" t="str">
            <v>8501-001</v>
          </cell>
          <cell r="G95" t="str">
            <v>2431-000</v>
          </cell>
          <cell r="I95">
            <v>33.33</v>
          </cell>
        </row>
        <row r="96">
          <cell r="A96">
            <v>5020</v>
          </cell>
          <cell r="B96" t="str">
            <v>Office Equipment</v>
          </cell>
          <cell r="C96" t="str">
            <v>Off-Eqpt</v>
          </cell>
          <cell r="D96" t="str">
            <v>办公室设备</v>
          </cell>
          <cell r="E96" t="str">
            <v>2412-000</v>
          </cell>
          <cell r="F96" t="str">
            <v>8501-000</v>
          </cell>
          <cell r="G96" t="str">
            <v>2414-000</v>
          </cell>
          <cell r="I96">
            <v>10</v>
          </cell>
        </row>
        <row r="97">
          <cell r="A97">
            <v>5041</v>
          </cell>
          <cell r="B97" t="str">
            <v>Office Furniture &amp; Fix-Cabinet</v>
          </cell>
          <cell r="C97" t="str">
            <v>Off-Cabnt</v>
          </cell>
          <cell r="D97" t="str">
            <v>办公室柜子</v>
          </cell>
          <cell r="E97" t="str">
            <v>2412-000</v>
          </cell>
          <cell r="F97" t="str">
            <v>8501-000</v>
          </cell>
          <cell r="G97" t="str">
            <v>2414-000</v>
          </cell>
          <cell r="I97">
            <v>10</v>
          </cell>
        </row>
        <row r="98">
          <cell r="A98">
            <v>5051</v>
          </cell>
          <cell r="B98" t="str">
            <v>Office Furniture &amp; Fix-Tables</v>
          </cell>
          <cell r="C98" t="str">
            <v>Off-Table</v>
          </cell>
          <cell r="D98" t="str">
            <v>办公室桌子</v>
          </cell>
          <cell r="E98" t="str">
            <v>2412-000</v>
          </cell>
          <cell r="F98" t="str">
            <v>8501-000</v>
          </cell>
          <cell r="G98" t="str">
            <v>2414-000</v>
          </cell>
          <cell r="I98">
            <v>10</v>
          </cell>
        </row>
        <row r="99">
          <cell r="A99">
            <v>5061</v>
          </cell>
          <cell r="B99" t="str">
            <v>Office Furniture &amp; Fix-Chairs</v>
          </cell>
          <cell r="C99" t="str">
            <v>Off-Chair</v>
          </cell>
          <cell r="D99" t="str">
            <v>办公室椅子</v>
          </cell>
          <cell r="E99" t="str">
            <v>2412-000</v>
          </cell>
          <cell r="F99" t="str">
            <v>8501-000</v>
          </cell>
          <cell r="G99" t="str">
            <v>2414-000</v>
          </cell>
          <cell r="I99">
            <v>10</v>
          </cell>
        </row>
        <row r="100">
          <cell r="A100">
            <v>5081</v>
          </cell>
          <cell r="B100" t="str">
            <v>Office Furniture &amp; Fix-Others</v>
          </cell>
          <cell r="C100" t="str">
            <v>Off-Others</v>
          </cell>
          <cell r="D100" t="str">
            <v>其他办公室家具</v>
          </cell>
          <cell r="E100" t="str">
            <v>2412-000</v>
          </cell>
          <cell r="F100" t="str">
            <v>8501-000</v>
          </cell>
          <cell r="G100" t="str">
            <v>2414-000</v>
          </cell>
          <cell r="I100">
            <v>10</v>
          </cell>
        </row>
        <row r="101">
          <cell r="A101">
            <v>5101</v>
          </cell>
          <cell r="B101" t="str">
            <v>Office Auto Mobiles</v>
          </cell>
          <cell r="C101" t="str">
            <v>Off-AutoMb</v>
          </cell>
          <cell r="D101" t="str">
            <v>办公室汽车</v>
          </cell>
          <cell r="E101" t="str">
            <v>2510-000</v>
          </cell>
          <cell r="F101" t="str">
            <v>8503-000</v>
          </cell>
          <cell r="G101" t="str">
            <v>2530-000</v>
          </cell>
          <cell r="I101">
            <v>20</v>
          </cell>
        </row>
        <row r="102">
          <cell r="A102">
            <v>6001</v>
          </cell>
          <cell r="B102" t="str">
            <v>LHI-Restaurant Land</v>
          </cell>
          <cell r="C102" t="str">
            <v>LHI-RestLd</v>
          </cell>
          <cell r="D102" t="str">
            <v>餐厅用地</v>
          </cell>
          <cell r="E102" t="str">
            <v>2210-000</v>
          </cell>
          <cell r="F102" t="str">
            <v>7305-000</v>
          </cell>
          <cell r="G102" t="str">
            <v>2250-000</v>
          </cell>
          <cell r="I102" t="str">
            <v>Leaseterm</v>
          </cell>
          <cell r="J102" t="str">
            <v>餐厅CIC按租约</v>
          </cell>
        </row>
        <row r="103">
          <cell r="A103">
            <v>6002</v>
          </cell>
          <cell r="B103" t="str">
            <v>LHI-Restaurant Building</v>
          </cell>
          <cell r="C103" t="str">
            <v>LHI-RestBg</v>
          </cell>
          <cell r="D103" t="str">
            <v>餐厅房产物业</v>
          </cell>
          <cell r="E103" t="str">
            <v>2210-000</v>
          </cell>
          <cell r="F103" t="str">
            <v>7305-000</v>
          </cell>
          <cell r="G103" t="str">
            <v>2250-000</v>
          </cell>
          <cell r="I103" t="str">
            <v>Leaseterm</v>
          </cell>
          <cell r="J103" t="str">
            <v>年限(最长不超</v>
          </cell>
        </row>
        <row r="104">
          <cell r="A104">
            <v>6003</v>
          </cell>
          <cell r="B104" t="str">
            <v>LHI-Restaurant Lease Rights</v>
          </cell>
          <cell r="C104" t="str">
            <v>LHI-RestLR</v>
          </cell>
          <cell r="D104" t="str">
            <v>餐厅房产使用权</v>
          </cell>
          <cell r="E104" t="str">
            <v>2210-000</v>
          </cell>
          <cell r="F104" t="str">
            <v>7305-000</v>
          </cell>
          <cell r="G104" t="str">
            <v>2250-000</v>
          </cell>
          <cell r="I104" t="str">
            <v>Leaseterm</v>
          </cell>
          <cell r="J104" t="str">
            <v>过20年,同LHI)</v>
          </cell>
        </row>
        <row r="105">
          <cell r="A105">
            <v>6004</v>
          </cell>
          <cell r="B105" t="str">
            <v>LHI-Restaurant Key Money</v>
          </cell>
          <cell r="C105" t="str">
            <v>LHI-KeyMny</v>
          </cell>
          <cell r="D105" t="str">
            <v>餐厅启动费</v>
          </cell>
          <cell r="E105" t="str">
            <v>2210-000</v>
          </cell>
          <cell r="F105" t="str">
            <v>7305-000</v>
          </cell>
          <cell r="G105" t="str">
            <v>2250-000</v>
          </cell>
          <cell r="I105" t="str">
            <v>Leaseterm</v>
          </cell>
        </row>
        <row r="106">
          <cell r="A106">
            <v>6005</v>
          </cell>
          <cell r="B106" t="str">
            <v>LHI-landlord Compensation</v>
          </cell>
          <cell r="C106" t="str">
            <v>LHI-LdComp</v>
          </cell>
          <cell r="D106" t="str">
            <v>餐厅业主赔偿金</v>
          </cell>
          <cell r="E106" t="str">
            <v>2210-000</v>
          </cell>
          <cell r="F106" t="str">
            <v>7305-000</v>
          </cell>
          <cell r="G106" t="str">
            <v>2250-000</v>
          </cell>
          <cell r="I106" t="str">
            <v>Leaseterm</v>
          </cell>
        </row>
        <row r="107">
          <cell r="A107">
            <v>6006</v>
          </cell>
          <cell r="B107" t="str">
            <v>LHI-Restaurant PO Rent</v>
          </cell>
          <cell r="C107" t="str">
            <v>LHI-PORent</v>
          </cell>
          <cell r="D107" t="str">
            <v>餐厅开业前租金</v>
          </cell>
          <cell r="E107" t="str">
            <v>2210-000</v>
          </cell>
          <cell r="F107" t="str">
            <v>7305-000</v>
          </cell>
          <cell r="G107" t="str">
            <v>2250-000</v>
          </cell>
          <cell r="I107" t="str">
            <v>Leaseterm</v>
          </cell>
        </row>
        <row r="108">
          <cell r="A108">
            <v>6007</v>
          </cell>
          <cell r="B108" t="str">
            <v>LHI-Restaurant Rea Estate Cost</v>
          </cell>
          <cell r="C108" t="str">
            <v>LHI-RECost</v>
          </cell>
          <cell r="D108" t="str">
            <v>餐厅开业地产费用</v>
          </cell>
          <cell r="E108" t="str">
            <v>2210-000</v>
          </cell>
          <cell r="F108" t="str">
            <v>7305-000</v>
          </cell>
          <cell r="G108" t="str">
            <v>2250-000</v>
          </cell>
          <cell r="I108" t="str">
            <v>Leaseterm</v>
          </cell>
        </row>
        <row r="109">
          <cell r="A109">
            <v>7001</v>
          </cell>
          <cell r="B109" t="str">
            <v>Capitalized Internal Costs-LHI</v>
          </cell>
          <cell r="C109" t="str">
            <v>CIC-LHI</v>
          </cell>
          <cell r="D109" t="str">
            <v>内部费用资本化-餐厅建筑</v>
          </cell>
          <cell r="E109" t="str">
            <v>2210-067</v>
          </cell>
          <cell r="F109" t="str">
            <v>7305-067</v>
          </cell>
          <cell r="G109" t="str">
            <v>2250-067</v>
          </cell>
          <cell r="I109" t="str">
            <v>Leaseterm</v>
          </cell>
        </row>
        <row r="110">
          <cell r="A110">
            <v>7002</v>
          </cell>
          <cell r="B110" t="str">
            <v>Capitalized Internal Costs-Off</v>
          </cell>
          <cell r="C110" t="str">
            <v>CIC-Office</v>
          </cell>
          <cell r="D110" t="str">
            <v>内部费用资本化-办公室建筑</v>
          </cell>
          <cell r="E110" t="str">
            <v>2210-067</v>
          </cell>
          <cell r="F110" t="str">
            <v>7305-067</v>
          </cell>
          <cell r="G110" t="str">
            <v>2250-067</v>
          </cell>
          <cell r="I110" t="str">
            <v>Leaseterm</v>
          </cell>
        </row>
        <row r="111">
          <cell r="A111">
            <v>7011</v>
          </cell>
          <cell r="B111" t="str">
            <v>Capitalized Interest-LHI</v>
          </cell>
          <cell r="C111" t="str">
            <v>Int-LHI</v>
          </cell>
          <cell r="D111" t="str">
            <v>利息资本化-餐厅建筑</v>
          </cell>
          <cell r="E111" t="str">
            <v>2210-067</v>
          </cell>
          <cell r="F111" t="str">
            <v>7305-067</v>
          </cell>
          <cell r="G111" t="str">
            <v>2250-067</v>
          </cell>
          <cell r="I111" t="str">
            <v>Leaseterm</v>
          </cell>
        </row>
        <row r="112">
          <cell r="A112">
            <v>7012</v>
          </cell>
          <cell r="B112" t="str">
            <v>Capitalized Interest-PO Rent</v>
          </cell>
          <cell r="C112" t="str">
            <v>Int-PORent</v>
          </cell>
          <cell r="D112" t="str">
            <v>利息资本化-餐厅开业前租金</v>
          </cell>
          <cell r="E112" t="str">
            <v>2210-067</v>
          </cell>
          <cell r="F112" t="str">
            <v>7305-067</v>
          </cell>
          <cell r="G112" t="str">
            <v>2250-067</v>
          </cell>
          <cell r="I112" t="str">
            <v>Leaseterm</v>
          </cell>
        </row>
        <row r="113">
          <cell r="A113">
            <v>7013</v>
          </cell>
          <cell r="B113" t="str">
            <v>Capitalized Interest-ESSD</v>
          </cell>
          <cell r="C113" t="str">
            <v>Int-ESSD</v>
          </cell>
          <cell r="D113" t="str">
            <v>利息资本化-餐厅设备</v>
          </cell>
          <cell r="E113" t="str">
            <v>2210-067</v>
          </cell>
          <cell r="F113" t="str">
            <v>7305-067</v>
          </cell>
          <cell r="G113" t="str">
            <v>2250-067</v>
          </cell>
          <cell r="I113" t="str">
            <v>Leaseterm</v>
          </cell>
        </row>
        <row r="114">
          <cell r="A114">
            <v>7014</v>
          </cell>
          <cell r="B114" t="str">
            <v>Capitalized Interest-OFFICE</v>
          </cell>
          <cell r="C114" t="str">
            <v>Int-Office</v>
          </cell>
          <cell r="D114" t="str">
            <v>利息资本化-办公室建</v>
          </cell>
          <cell r="E114" t="str">
            <v>2210-067</v>
          </cell>
          <cell r="F114" t="str">
            <v>7305-067</v>
          </cell>
          <cell r="G114" t="str">
            <v>2250-067</v>
          </cell>
          <cell r="I114" t="str">
            <v>Leaseterm</v>
          </cell>
        </row>
        <row r="115">
          <cell r="A115">
            <v>8110</v>
          </cell>
          <cell r="B115" t="str">
            <v>Customer Service Counter Area</v>
          </cell>
          <cell r="C115" t="str">
            <v>Eqt-FCount</v>
          </cell>
          <cell r="D115" t="str">
            <v xml:space="preserve">收银柜台 </v>
          </cell>
          <cell r="E115" t="str">
            <v>2330-000</v>
          </cell>
          <cell r="F115" t="str">
            <v>7301-000</v>
          </cell>
          <cell r="G115" t="str">
            <v>2350-000</v>
          </cell>
          <cell r="I115">
            <v>10</v>
          </cell>
        </row>
        <row r="116">
          <cell r="A116">
            <v>8120</v>
          </cell>
          <cell r="B116" t="str">
            <v>Central Island Area</v>
          </cell>
          <cell r="C116" t="str">
            <v>Eqt-FIland</v>
          </cell>
          <cell r="D116" t="str">
            <v>中央岛</v>
          </cell>
          <cell r="E116" t="str">
            <v>2330-000</v>
          </cell>
          <cell r="F116" t="str">
            <v>7301-000</v>
          </cell>
          <cell r="G116" t="str">
            <v>2350-000</v>
          </cell>
          <cell r="I116">
            <v>10</v>
          </cell>
        </row>
        <row r="117">
          <cell r="A117">
            <v>8130</v>
          </cell>
          <cell r="B117" t="str">
            <v>Grill Station Area</v>
          </cell>
          <cell r="C117" t="str">
            <v>Eqt-FGrill</v>
          </cell>
          <cell r="D117" t="str">
            <v>煎炉区</v>
          </cell>
          <cell r="E117" t="str">
            <v>2330-000</v>
          </cell>
          <cell r="F117" t="str">
            <v>7301-000</v>
          </cell>
          <cell r="G117" t="str">
            <v>2350-000</v>
          </cell>
          <cell r="I117">
            <v>10</v>
          </cell>
        </row>
        <row r="118">
          <cell r="A118">
            <v>8140</v>
          </cell>
          <cell r="B118" t="str">
            <v>French Fry Area</v>
          </cell>
          <cell r="C118" t="str">
            <v>Eqt-FFhFry</v>
          </cell>
          <cell r="D118" t="str">
            <v>炸薯条区</v>
          </cell>
          <cell r="E118" t="str">
            <v>2330-000</v>
          </cell>
          <cell r="F118" t="str">
            <v>7301-000</v>
          </cell>
          <cell r="G118" t="str">
            <v>2350-000</v>
          </cell>
          <cell r="I118">
            <v>10</v>
          </cell>
        </row>
        <row r="119">
          <cell r="A119">
            <v>8150</v>
          </cell>
          <cell r="B119" t="str">
            <v>Filet Station</v>
          </cell>
          <cell r="C119" t="str">
            <v>Eqt-FFilet</v>
          </cell>
          <cell r="D119" t="str">
            <v>炸鱼区</v>
          </cell>
          <cell r="E119" t="str">
            <v>2330-000</v>
          </cell>
          <cell r="F119" t="str">
            <v>7301-000</v>
          </cell>
          <cell r="G119" t="str">
            <v>2350-000</v>
          </cell>
          <cell r="I119">
            <v>10</v>
          </cell>
        </row>
        <row r="120">
          <cell r="A120">
            <v>8160</v>
          </cell>
          <cell r="B120" t="str">
            <v>Scullery Area</v>
          </cell>
          <cell r="C120" t="str">
            <v>Eqt-FScull</v>
          </cell>
          <cell r="D120" t="str">
            <v>洗碗区</v>
          </cell>
          <cell r="E120" t="str">
            <v>2330-000</v>
          </cell>
          <cell r="F120" t="str">
            <v>7301-000</v>
          </cell>
          <cell r="G120" t="str">
            <v>2350-000</v>
          </cell>
          <cell r="I120">
            <v>10</v>
          </cell>
        </row>
        <row r="121">
          <cell r="A121">
            <v>8170</v>
          </cell>
          <cell r="B121" t="str">
            <v>Preparation Area</v>
          </cell>
          <cell r="C121" t="str">
            <v>Eqt-FPpare</v>
          </cell>
          <cell r="D121" t="str">
            <v>调理区</v>
          </cell>
          <cell r="E121" t="str">
            <v>2330-000</v>
          </cell>
          <cell r="F121" t="str">
            <v>7301-000</v>
          </cell>
          <cell r="G121" t="str">
            <v>2350-000</v>
          </cell>
          <cell r="I121">
            <v>10</v>
          </cell>
        </row>
        <row r="122">
          <cell r="A122">
            <v>8180</v>
          </cell>
          <cell r="B122" t="str">
            <v>Chicken Product Prep Area</v>
          </cell>
          <cell r="C122" t="str">
            <v>Eqt-Chicke</v>
          </cell>
          <cell r="D122" t="str">
            <v>鸡产品准备区</v>
          </cell>
          <cell r="E122" t="str">
            <v>2330-000</v>
          </cell>
          <cell r="F122" t="str">
            <v>7301-000</v>
          </cell>
          <cell r="G122" t="str">
            <v>2350-000</v>
          </cell>
          <cell r="I122">
            <v>10</v>
          </cell>
        </row>
        <row r="123">
          <cell r="A123">
            <v>8210</v>
          </cell>
          <cell r="B123" t="str">
            <v>Equipment-POS CPU</v>
          </cell>
          <cell r="C123" t="str">
            <v>Eqt-POSCPU</v>
          </cell>
          <cell r="D123" t="str">
            <v>收银主机</v>
          </cell>
          <cell r="E123" t="str">
            <v>2330-000</v>
          </cell>
          <cell r="F123" t="str">
            <v>7301-000</v>
          </cell>
          <cell r="G123" t="str">
            <v>2350-000</v>
          </cell>
          <cell r="I123">
            <v>20</v>
          </cell>
        </row>
        <row r="124">
          <cell r="A124">
            <v>8220</v>
          </cell>
          <cell r="B124" t="str">
            <v>Equipment-POS Key Station</v>
          </cell>
          <cell r="C124" t="str">
            <v>Eqt-POSKey</v>
          </cell>
          <cell r="D124" t="str">
            <v>收银机</v>
          </cell>
          <cell r="E124" t="str">
            <v>2330-000</v>
          </cell>
          <cell r="F124" t="str">
            <v>7301-000</v>
          </cell>
          <cell r="G124" t="str">
            <v>2350-000</v>
          </cell>
          <cell r="I124">
            <v>20</v>
          </cell>
        </row>
        <row r="125">
          <cell r="A125">
            <v>8230</v>
          </cell>
          <cell r="B125" t="str">
            <v>Equipment-POS Printer</v>
          </cell>
          <cell r="C125" t="str">
            <v>Eqt-POSPtr</v>
          </cell>
          <cell r="D125" t="str">
            <v>收银打印机</v>
          </cell>
          <cell r="E125" t="str">
            <v>2330-000</v>
          </cell>
          <cell r="F125" t="str">
            <v>7301-000</v>
          </cell>
          <cell r="G125" t="str">
            <v>2350-000</v>
          </cell>
          <cell r="I125">
            <v>20</v>
          </cell>
        </row>
        <row r="126">
          <cell r="A126">
            <v>8240</v>
          </cell>
          <cell r="B126" t="str">
            <v>Equipment-POS Installation</v>
          </cell>
          <cell r="C126" t="str">
            <v>Eqt-POSIns</v>
          </cell>
          <cell r="D126" t="str">
            <v>收银机安装</v>
          </cell>
          <cell r="E126" t="str">
            <v>2330-000</v>
          </cell>
          <cell r="F126" t="str">
            <v>7301-000</v>
          </cell>
          <cell r="G126" t="str">
            <v>2350-000</v>
          </cell>
          <cell r="I126">
            <v>20</v>
          </cell>
        </row>
        <row r="127">
          <cell r="A127">
            <v>8310</v>
          </cell>
          <cell r="B127" t="str">
            <v>Equipment-Menu Board</v>
          </cell>
          <cell r="C127" t="str">
            <v>Eqt-MenuBd</v>
          </cell>
          <cell r="D127" t="str">
            <v>菜单牌</v>
          </cell>
          <cell r="E127" t="str">
            <v>2330-000</v>
          </cell>
          <cell r="F127" t="str">
            <v>7301-000</v>
          </cell>
          <cell r="G127" t="str">
            <v>2350-000</v>
          </cell>
          <cell r="I127">
            <v>10</v>
          </cell>
        </row>
        <row r="128">
          <cell r="A128">
            <v>8321</v>
          </cell>
          <cell r="B128" t="str">
            <v>Equipment-Hot Chocolate</v>
          </cell>
          <cell r="C128" t="str">
            <v>Eqt-HtChoc</v>
          </cell>
          <cell r="D128" t="str">
            <v>热克巧力机</v>
          </cell>
          <cell r="E128" t="str">
            <v>2330-000</v>
          </cell>
          <cell r="F128" t="str">
            <v>7301-000</v>
          </cell>
          <cell r="G128" t="str">
            <v>2350-000</v>
          </cell>
          <cell r="I128">
            <v>14.29</v>
          </cell>
        </row>
        <row r="129">
          <cell r="A129">
            <v>8322</v>
          </cell>
          <cell r="B129" t="str">
            <v>Equipment-Hot Water Brewer</v>
          </cell>
          <cell r="C129" t="str">
            <v>Eqt-WtrBwr</v>
          </cell>
          <cell r="D129" t="str">
            <v>热水机</v>
          </cell>
          <cell r="E129" t="str">
            <v>2330-000</v>
          </cell>
          <cell r="F129" t="str">
            <v>7301-000</v>
          </cell>
          <cell r="G129" t="str">
            <v>2350-000</v>
          </cell>
          <cell r="I129">
            <v>10</v>
          </cell>
        </row>
        <row r="130">
          <cell r="A130">
            <v>8323</v>
          </cell>
          <cell r="B130" t="str">
            <v>Equipment-Coffee Brewer</v>
          </cell>
          <cell r="C130" t="str">
            <v>Eqt-HtCoff</v>
          </cell>
          <cell r="D130" t="str">
            <v>咖啡机</v>
          </cell>
          <cell r="E130" t="str">
            <v>2330-000</v>
          </cell>
          <cell r="F130" t="str">
            <v>7301-000</v>
          </cell>
          <cell r="G130" t="str">
            <v>2350-000</v>
          </cell>
          <cell r="I130">
            <v>14.29</v>
          </cell>
        </row>
        <row r="131">
          <cell r="A131">
            <v>8324</v>
          </cell>
          <cell r="B131" t="str">
            <v>Equipment-Coffee Refill</v>
          </cell>
          <cell r="C131" t="str">
            <v>Eqt-CoffRf</v>
          </cell>
          <cell r="D131" t="str">
            <v>咖啡续杯壶</v>
          </cell>
          <cell r="E131" t="str">
            <v>2330-000</v>
          </cell>
          <cell r="F131" t="str">
            <v>7301-000</v>
          </cell>
          <cell r="G131" t="str">
            <v>2350-000</v>
          </cell>
          <cell r="I131">
            <v>14.29</v>
          </cell>
        </row>
        <row r="132">
          <cell r="A132">
            <v>8325</v>
          </cell>
          <cell r="B132" t="str">
            <v>Equipment-Ice Machine</v>
          </cell>
          <cell r="C132" t="str">
            <v>Eqt-IceMah</v>
          </cell>
          <cell r="D132" t="str">
            <v>冰粒机</v>
          </cell>
          <cell r="E132" t="str">
            <v>2330-000</v>
          </cell>
          <cell r="F132" t="str">
            <v>7301-000</v>
          </cell>
          <cell r="G132" t="str">
            <v>2350-000</v>
          </cell>
          <cell r="I132">
            <v>10</v>
          </cell>
        </row>
        <row r="133">
          <cell r="A133">
            <v>8326</v>
          </cell>
          <cell r="B133" t="str">
            <v>Equipment-Cold Drinks</v>
          </cell>
          <cell r="C133" t="str">
            <v>Eqt-ColdDk</v>
          </cell>
          <cell r="D133" t="str">
            <v>冷饮机</v>
          </cell>
          <cell r="E133" t="str">
            <v>2330-000</v>
          </cell>
          <cell r="F133" t="str">
            <v>7301-000</v>
          </cell>
          <cell r="G133" t="str">
            <v>2350-000</v>
          </cell>
          <cell r="I133">
            <v>10</v>
          </cell>
        </row>
        <row r="134">
          <cell r="A134">
            <v>8327</v>
          </cell>
          <cell r="B134" t="str">
            <v>Equipment-OJ Dispenser</v>
          </cell>
          <cell r="C134" t="str">
            <v>Eqt-OJDisp</v>
          </cell>
          <cell r="D134" t="str">
            <v>橙汁机</v>
          </cell>
          <cell r="E134" t="str">
            <v>2330-000</v>
          </cell>
          <cell r="F134" t="str">
            <v>7301-000</v>
          </cell>
          <cell r="G134" t="str">
            <v>2350-000</v>
          </cell>
          <cell r="I134">
            <v>10</v>
          </cell>
        </row>
        <row r="135">
          <cell r="A135">
            <v>8328</v>
          </cell>
          <cell r="B135" t="str">
            <v>Equipment-Shake/Sundae</v>
          </cell>
          <cell r="C135" t="str">
            <v>Eqt-ShkSun</v>
          </cell>
          <cell r="D135" t="str">
            <v>新地/奶昔机</v>
          </cell>
          <cell r="E135" t="str">
            <v>2330-000</v>
          </cell>
          <cell r="F135" t="str">
            <v>7301-000</v>
          </cell>
          <cell r="G135" t="str">
            <v>2350-000</v>
          </cell>
          <cell r="I135">
            <v>10</v>
          </cell>
        </row>
        <row r="136">
          <cell r="A136">
            <v>8331</v>
          </cell>
          <cell r="B136" t="str">
            <v>Equipment-Grill</v>
          </cell>
          <cell r="C136" t="str">
            <v>Eqt-Grill</v>
          </cell>
          <cell r="D136" t="str">
            <v>煎炉</v>
          </cell>
          <cell r="E136" t="str">
            <v>2330-000</v>
          </cell>
          <cell r="F136" t="str">
            <v>7301-000</v>
          </cell>
          <cell r="G136" t="str">
            <v>2350-000</v>
          </cell>
          <cell r="I136">
            <v>10</v>
          </cell>
        </row>
        <row r="137">
          <cell r="A137">
            <v>8332</v>
          </cell>
          <cell r="B137" t="str">
            <v>Equipment-Fryer</v>
          </cell>
          <cell r="C137" t="str">
            <v>Eqt-Fryer</v>
          </cell>
          <cell r="D137" t="str">
            <v>炸炉</v>
          </cell>
          <cell r="E137" t="str">
            <v>2330-000</v>
          </cell>
          <cell r="F137" t="str">
            <v>7301-000</v>
          </cell>
          <cell r="G137" t="str">
            <v>2350-000</v>
          </cell>
          <cell r="I137">
            <v>10</v>
          </cell>
        </row>
        <row r="138">
          <cell r="A138">
            <v>8333</v>
          </cell>
          <cell r="B138" t="str">
            <v>Equipment-Egg Cooker</v>
          </cell>
          <cell r="C138" t="str">
            <v>Eqt-EggCk</v>
          </cell>
          <cell r="D138" t="str">
            <v>蒸蛋机</v>
          </cell>
          <cell r="E138" t="str">
            <v>2330-000</v>
          </cell>
          <cell r="F138" t="str">
            <v>7301-000</v>
          </cell>
          <cell r="G138" t="str">
            <v>2350-000</v>
          </cell>
          <cell r="I138">
            <v>14.29</v>
          </cell>
        </row>
        <row r="139">
          <cell r="A139">
            <v>8334</v>
          </cell>
          <cell r="B139" t="str">
            <v>Equipment-Buns Streamer</v>
          </cell>
          <cell r="C139" t="str">
            <v>Eqt-BunStm</v>
          </cell>
          <cell r="D139" t="str">
            <v>蒸包机</v>
          </cell>
          <cell r="E139" t="str">
            <v>2330-000</v>
          </cell>
          <cell r="F139" t="str">
            <v>7301-000</v>
          </cell>
          <cell r="G139" t="str">
            <v>2350-000</v>
          </cell>
          <cell r="I139">
            <v>10</v>
          </cell>
        </row>
        <row r="140">
          <cell r="A140">
            <v>8335</v>
          </cell>
          <cell r="B140" t="str">
            <v>Equipment-Toaster</v>
          </cell>
          <cell r="C140" t="str">
            <v>Eqt-Toast</v>
          </cell>
          <cell r="D140" t="str">
            <v>烘包机</v>
          </cell>
          <cell r="E140" t="str">
            <v>2330-000</v>
          </cell>
          <cell r="F140" t="str">
            <v>7301-000</v>
          </cell>
          <cell r="G140" t="str">
            <v>2350-000</v>
          </cell>
          <cell r="I140">
            <v>14.29</v>
          </cell>
        </row>
        <row r="141">
          <cell r="A141">
            <v>8336</v>
          </cell>
          <cell r="B141" t="str">
            <v>Equipment-HotCakeHotPlate</v>
          </cell>
          <cell r="C141" t="str">
            <v>Eqt-Cake</v>
          </cell>
          <cell r="D141" t="str">
            <v>热香饼机</v>
          </cell>
          <cell r="E141" t="str">
            <v>2330-000</v>
          </cell>
          <cell r="F141" t="str">
            <v>7301-000</v>
          </cell>
          <cell r="G141" t="str">
            <v>2350-000</v>
          </cell>
          <cell r="I141">
            <v>10</v>
          </cell>
        </row>
        <row r="142">
          <cell r="A142">
            <v>8341</v>
          </cell>
          <cell r="B142" t="str">
            <v>Equipment-Pie Display</v>
          </cell>
          <cell r="C142" t="str">
            <v>Eqt-PieMer</v>
          </cell>
          <cell r="D142" t="str">
            <v>派展示箱</v>
          </cell>
          <cell r="E142" t="str">
            <v>2330-000</v>
          </cell>
          <cell r="F142" t="str">
            <v>7301-000</v>
          </cell>
          <cell r="G142" t="str">
            <v>2350-000</v>
          </cell>
          <cell r="I142">
            <v>14.29</v>
          </cell>
        </row>
        <row r="143">
          <cell r="A143">
            <v>8342</v>
          </cell>
          <cell r="B143" t="str">
            <v>Equipment-Nugget Cabinet</v>
          </cell>
          <cell r="C143" t="str">
            <v>Eqt-NugCab</v>
          </cell>
          <cell r="D143" t="str">
            <v>麦乐鸡保温箱</v>
          </cell>
          <cell r="E143" t="str">
            <v>2330-000</v>
          </cell>
          <cell r="F143" t="str">
            <v>7301-000</v>
          </cell>
          <cell r="G143" t="str">
            <v>2350-000</v>
          </cell>
          <cell r="I143">
            <v>10</v>
          </cell>
        </row>
        <row r="144">
          <cell r="A144">
            <v>8343</v>
          </cell>
          <cell r="B144" t="str">
            <v>Equipment-Marinator</v>
          </cell>
          <cell r="C144" t="str">
            <v>Eqt-Marina</v>
          </cell>
          <cell r="D144" t="str">
            <v>保温槽</v>
          </cell>
          <cell r="E144" t="str">
            <v>2330-000</v>
          </cell>
          <cell r="F144" t="str">
            <v>7301-000</v>
          </cell>
          <cell r="G144" t="str">
            <v>2350-000</v>
          </cell>
          <cell r="I144">
            <v>14.29</v>
          </cell>
        </row>
        <row r="145">
          <cell r="A145">
            <v>8344</v>
          </cell>
          <cell r="B145" t="str">
            <v>Equipment-Breader</v>
          </cell>
          <cell r="C145" t="str">
            <v>Eqt-Breadr</v>
          </cell>
          <cell r="D145" t="str">
            <v>裹粉器</v>
          </cell>
          <cell r="E145" t="str">
            <v>2330-000</v>
          </cell>
          <cell r="F145" t="str">
            <v>7301-000</v>
          </cell>
          <cell r="G145" t="str">
            <v>2350-000</v>
          </cell>
          <cell r="I145">
            <v>10</v>
          </cell>
        </row>
        <row r="146">
          <cell r="A146">
            <v>8345</v>
          </cell>
          <cell r="B146" t="str">
            <v>Equipment-Shortening Filter</v>
          </cell>
          <cell r="C146" t="str">
            <v>Eqt-ShtFlt</v>
          </cell>
          <cell r="D146" t="str">
            <v>滤油车</v>
          </cell>
          <cell r="E146" t="str">
            <v>2330-000</v>
          </cell>
          <cell r="F146" t="str">
            <v>7301-000</v>
          </cell>
          <cell r="G146" t="str">
            <v>2350-000</v>
          </cell>
          <cell r="I146">
            <v>10</v>
          </cell>
        </row>
        <row r="147">
          <cell r="A147">
            <v>8346</v>
          </cell>
          <cell r="B147" t="str">
            <v>Equipment-Egg Sausage</v>
          </cell>
          <cell r="C147" t="str">
            <v>Eqt-EggSau</v>
          </cell>
          <cell r="D147" t="str">
            <v>猪柳蛋设备</v>
          </cell>
          <cell r="E147" t="str">
            <v>2330-000</v>
          </cell>
          <cell r="F147" t="str">
            <v>7301-000</v>
          </cell>
          <cell r="G147" t="str">
            <v>2350-000</v>
          </cell>
          <cell r="I147">
            <v>10</v>
          </cell>
        </row>
        <row r="148">
          <cell r="A148">
            <v>8347</v>
          </cell>
          <cell r="B148" t="str">
            <v>Equipment-Mc Pepper</v>
          </cell>
          <cell r="C148" t="str">
            <v>Eqt-McPep</v>
          </cell>
          <cell r="D148" t="str">
            <v>黑椒汉堡设备</v>
          </cell>
          <cell r="E148" t="str">
            <v>2330-000</v>
          </cell>
          <cell r="F148" t="str">
            <v>7301-000</v>
          </cell>
          <cell r="G148" t="str">
            <v>2350-000</v>
          </cell>
          <cell r="I148">
            <v>10</v>
          </cell>
        </row>
        <row r="149">
          <cell r="A149">
            <v>8348</v>
          </cell>
          <cell r="B149" t="str">
            <v>Equipment-McWings</v>
          </cell>
          <cell r="C149" t="str">
            <v>Eqt-Wings</v>
          </cell>
          <cell r="D149" t="str">
            <v>鸡翅设备</v>
          </cell>
          <cell r="E149" t="str">
            <v>2330-000</v>
          </cell>
          <cell r="F149" t="str">
            <v>7301-000</v>
          </cell>
          <cell r="G149" t="str">
            <v>2350-000</v>
          </cell>
          <cell r="I149">
            <v>10</v>
          </cell>
        </row>
        <row r="150">
          <cell r="A150">
            <v>8349</v>
          </cell>
          <cell r="B150" t="str">
            <v>Equipment-Chicken Filet</v>
          </cell>
          <cell r="C150" t="str">
            <v>Eqt-CFilet</v>
          </cell>
          <cell r="D150" t="str">
            <v>鸡腿设备</v>
          </cell>
          <cell r="E150" t="str">
            <v>2330-000</v>
          </cell>
          <cell r="F150" t="str">
            <v>7301-000</v>
          </cell>
          <cell r="G150" t="str">
            <v>2350-000</v>
          </cell>
          <cell r="I150">
            <v>10</v>
          </cell>
        </row>
        <row r="151">
          <cell r="A151">
            <v>8351</v>
          </cell>
          <cell r="B151" t="str">
            <v>Equipment-Walk-In Freezer</v>
          </cell>
          <cell r="C151" t="str">
            <v>Eqt-FzCool</v>
          </cell>
          <cell r="D151" t="str">
            <v>冷冻藏库</v>
          </cell>
          <cell r="E151" t="str">
            <v>2330-000</v>
          </cell>
          <cell r="F151" t="str">
            <v>7301-000</v>
          </cell>
          <cell r="G151" t="str">
            <v>2350-000</v>
          </cell>
          <cell r="I151">
            <v>10</v>
          </cell>
        </row>
        <row r="152">
          <cell r="A152">
            <v>8352</v>
          </cell>
          <cell r="B152" t="str">
            <v>Equipment-Beverage Air</v>
          </cell>
          <cell r="C152" t="str">
            <v>Eqt-BevAir</v>
          </cell>
          <cell r="D152" t="str">
            <v>柜下冷箱</v>
          </cell>
          <cell r="E152" t="str">
            <v>2330-000</v>
          </cell>
          <cell r="F152" t="str">
            <v>7301-000</v>
          </cell>
          <cell r="G152" t="str">
            <v>2350-000</v>
          </cell>
          <cell r="I152">
            <v>10</v>
          </cell>
        </row>
        <row r="153">
          <cell r="A153">
            <v>8353</v>
          </cell>
          <cell r="B153" t="str">
            <v>Equipment-Rearch-In Cooler</v>
          </cell>
          <cell r="C153" t="str">
            <v>Eqt-Cooler</v>
          </cell>
          <cell r="D153" t="str">
            <v>冷冻柜</v>
          </cell>
          <cell r="E153" t="str">
            <v>2330-000</v>
          </cell>
          <cell r="F153" t="str">
            <v>7301-000</v>
          </cell>
          <cell r="G153" t="str">
            <v>2350-000</v>
          </cell>
          <cell r="I153">
            <v>10</v>
          </cell>
        </row>
        <row r="154">
          <cell r="A154">
            <v>8354</v>
          </cell>
          <cell r="B154" t="str">
            <v>Equipment-Shelving Kits</v>
          </cell>
          <cell r="C154" t="str">
            <v>Eqt-Shelf</v>
          </cell>
          <cell r="D154" t="str">
            <v>解冻架</v>
          </cell>
          <cell r="E154" t="str">
            <v>2330-000</v>
          </cell>
          <cell r="F154" t="str">
            <v>7301-000</v>
          </cell>
          <cell r="G154" t="str">
            <v>2350-000</v>
          </cell>
          <cell r="I154">
            <v>10</v>
          </cell>
        </row>
        <row r="155">
          <cell r="A155">
            <v>8355</v>
          </cell>
          <cell r="B155" t="str">
            <v>Equipment-Tumbler</v>
          </cell>
          <cell r="C155" t="str">
            <v>Eqt-Tumble</v>
          </cell>
          <cell r="D155" t="str">
            <v>淹渍机</v>
          </cell>
          <cell r="E155" t="str">
            <v>2330-000</v>
          </cell>
          <cell r="F155" t="str">
            <v>7301-000</v>
          </cell>
          <cell r="G155" t="str">
            <v>2350-000</v>
          </cell>
          <cell r="I155">
            <v>10</v>
          </cell>
        </row>
        <row r="156">
          <cell r="A156">
            <v>8356</v>
          </cell>
          <cell r="B156" t="str">
            <v>Equipment-Freezer Installation</v>
          </cell>
          <cell r="C156" t="str">
            <v>Eqt-FzInst</v>
          </cell>
          <cell r="D156" t="str">
            <v>冷冻藏库安装</v>
          </cell>
          <cell r="E156" t="str">
            <v>2330-000</v>
          </cell>
          <cell r="F156" t="str">
            <v>7301-000</v>
          </cell>
          <cell r="G156" t="str">
            <v>2350-000</v>
          </cell>
          <cell r="I156">
            <v>10</v>
          </cell>
        </row>
        <row r="157">
          <cell r="A157">
            <v>8357</v>
          </cell>
          <cell r="B157" t="str">
            <v>Equipment-WaterPre-Filer</v>
          </cell>
          <cell r="C157" t="str">
            <v>Eqt-WaterF</v>
          </cell>
          <cell r="D157" t="str">
            <v>预滤水机</v>
          </cell>
          <cell r="E157" t="str">
            <v>2330-000</v>
          </cell>
          <cell r="F157" t="str">
            <v>7301-000</v>
          </cell>
          <cell r="G157" t="str">
            <v>2350-000</v>
          </cell>
          <cell r="I157">
            <v>10</v>
          </cell>
        </row>
        <row r="158">
          <cell r="A158">
            <v>8361</v>
          </cell>
          <cell r="B158" t="str">
            <v>Equipment-Kitchen Parts</v>
          </cell>
          <cell r="C158" t="str">
            <v>Eqt-BOPart</v>
          </cell>
          <cell r="D158" t="str">
            <v>外购设备零件</v>
          </cell>
          <cell r="E158" t="str">
            <v>2330-000</v>
          </cell>
          <cell r="F158" t="str">
            <v>7301-000</v>
          </cell>
          <cell r="G158" t="str">
            <v>2350-000</v>
          </cell>
          <cell r="I158">
            <v>10</v>
          </cell>
        </row>
        <row r="159">
          <cell r="A159">
            <v>8362</v>
          </cell>
          <cell r="B159" t="str">
            <v>Equipment-Kitchen Accessories</v>
          </cell>
          <cell r="C159" t="str">
            <v>Eqt-BOAccs</v>
          </cell>
          <cell r="D159" t="str">
            <v>外购设备配件</v>
          </cell>
          <cell r="E159" t="str">
            <v>2330-000</v>
          </cell>
          <cell r="F159" t="str">
            <v>7301-000</v>
          </cell>
          <cell r="G159" t="str">
            <v>2350-000</v>
          </cell>
          <cell r="I159">
            <v>10</v>
          </cell>
        </row>
        <row r="160">
          <cell r="A160">
            <v>8391</v>
          </cell>
          <cell r="B160" t="str">
            <v>Equipment-Kitchen Installation</v>
          </cell>
          <cell r="C160" t="str">
            <v>Eqt-BOInst</v>
          </cell>
          <cell r="D160" t="str">
            <v>外购设备安装费用</v>
          </cell>
          <cell r="E160" t="str">
            <v>2330-000</v>
          </cell>
          <cell r="F160" t="str">
            <v>7301-000</v>
          </cell>
          <cell r="G160" t="str">
            <v>2350-000</v>
          </cell>
          <cell r="I160">
            <v>10</v>
          </cell>
        </row>
        <row r="161">
          <cell r="A161">
            <v>8392</v>
          </cell>
          <cell r="B161" t="str">
            <v>Equipment-Kitchen Frgt Charges</v>
          </cell>
          <cell r="C161" t="str">
            <v>Eqt-BOFrgt</v>
          </cell>
          <cell r="D161" t="str">
            <v>外购设备运输费</v>
          </cell>
          <cell r="E161" t="str">
            <v>2330-000</v>
          </cell>
          <cell r="F161" t="str">
            <v>7301-000</v>
          </cell>
          <cell r="G161" t="str">
            <v>2350-000</v>
          </cell>
          <cell r="I161">
            <v>10</v>
          </cell>
        </row>
        <row r="162">
          <cell r="A162">
            <v>8393</v>
          </cell>
          <cell r="B162" t="str">
            <v>Equipment-Kitchen Taxes &amp; Duty</v>
          </cell>
          <cell r="C162" t="str">
            <v>Eqt-BOTax</v>
          </cell>
          <cell r="D162" t="str">
            <v>外购设备税金</v>
          </cell>
          <cell r="E162" t="str">
            <v>2330-000</v>
          </cell>
          <cell r="F162" t="str">
            <v>7301-000</v>
          </cell>
          <cell r="G162" t="str">
            <v>2350-000</v>
          </cell>
          <cell r="I162">
            <v>10</v>
          </cell>
        </row>
        <row r="163">
          <cell r="A163">
            <v>8394</v>
          </cell>
          <cell r="B163" t="str">
            <v>Equipment-Kitchen Storage</v>
          </cell>
          <cell r="C163" t="str">
            <v>Eqt-BOStrg</v>
          </cell>
          <cell r="D163" t="str">
            <v>外购设备仓储费</v>
          </cell>
          <cell r="E163" t="str">
            <v>2330-000</v>
          </cell>
          <cell r="F163" t="str">
            <v>7301-000</v>
          </cell>
          <cell r="G163" t="str">
            <v>2350-000</v>
          </cell>
          <cell r="I163">
            <v>10</v>
          </cell>
        </row>
        <row r="164">
          <cell r="A164">
            <v>8410</v>
          </cell>
          <cell r="B164" t="str">
            <v>Equipment-Safe</v>
          </cell>
          <cell r="C164" t="str">
            <v>Eqt-Safe</v>
          </cell>
          <cell r="D164" t="str">
            <v>保险柜</v>
          </cell>
          <cell r="E164" t="str">
            <v>2330-000</v>
          </cell>
          <cell r="F164" t="str">
            <v>7301-000</v>
          </cell>
          <cell r="G164" t="str">
            <v>2350-000</v>
          </cell>
          <cell r="I164">
            <v>10</v>
          </cell>
        </row>
        <row r="165">
          <cell r="A165">
            <v>8421</v>
          </cell>
          <cell r="B165" t="str">
            <v>Equipment-Video</v>
          </cell>
          <cell r="C165" t="str">
            <v>Eqt-TVedio</v>
          </cell>
          <cell r="D165" t="str">
            <v>电视/录像机</v>
          </cell>
          <cell r="E165" t="str">
            <v>2330-000</v>
          </cell>
          <cell r="F165" t="str">
            <v>7301-000</v>
          </cell>
          <cell r="G165" t="str">
            <v>2350-000</v>
          </cell>
          <cell r="I165">
            <v>14.29</v>
          </cell>
        </row>
        <row r="166">
          <cell r="A166">
            <v>8422</v>
          </cell>
          <cell r="B166" t="str">
            <v>Equipment-Audio</v>
          </cell>
          <cell r="C166" t="str">
            <v>Eqt-Audio</v>
          </cell>
          <cell r="D166" t="str">
            <v>音响</v>
          </cell>
          <cell r="E166" t="str">
            <v>2330-000</v>
          </cell>
          <cell r="F166" t="str">
            <v>7301-000</v>
          </cell>
          <cell r="G166" t="str">
            <v>2350-000</v>
          </cell>
          <cell r="I166">
            <v>10</v>
          </cell>
        </row>
        <row r="167">
          <cell r="A167">
            <v>8423</v>
          </cell>
          <cell r="B167" t="str">
            <v>Equipment-Telephones/Fax</v>
          </cell>
          <cell r="C167" t="str">
            <v>Eqt-TelFax</v>
          </cell>
          <cell r="D167" t="str">
            <v>电话/传真机</v>
          </cell>
          <cell r="E167" t="str">
            <v>2330-000</v>
          </cell>
          <cell r="F167" t="str">
            <v>7301-000</v>
          </cell>
          <cell r="G167" t="str">
            <v>2350-000</v>
          </cell>
          <cell r="I167">
            <v>10</v>
          </cell>
        </row>
        <row r="168">
          <cell r="A168">
            <v>8431</v>
          </cell>
          <cell r="B168" t="str">
            <v>Equipment-Computer</v>
          </cell>
          <cell r="C168" t="str">
            <v>Eqt-Comput</v>
          </cell>
          <cell r="D168" t="str">
            <v>计算机</v>
          </cell>
          <cell r="E168" t="str">
            <v>2330-000</v>
          </cell>
          <cell r="F168" t="str">
            <v>7301-000</v>
          </cell>
          <cell r="G168" t="str">
            <v>2350-000</v>
          </cell>
          <cell r="I168">
            <v>33.33</v>
          </cell>
        </row>
        <row r="169">
          <cell r="A169">
            <v>8432</v>
          </cell>
          <cell r="B169" t="str">
            <v>Equipment-Computer Printer</v>
          </cell>
          <cell r="C169" t="str">
            <v>Eqt-ComPtr</v>
          </cell>
          <cell r="D169" t="str">
            <v>计算机打印机</v>
          </cell>
          <cell r="E169" t="str">
            <v>2330-000</v>
          </cell>
          <cell r="F169" t="str">
            <v>7301-000</v>
          </cell>
          <cell r="G169" t="str">
            <v>2350-000</v>
          </cell>
          <cell r="I169">
            <v>33.33</v>
          </cell>
        </row>
        <row r="170">
          <cell r="A170">
            <v>8433</v>
          </cell>
          <cell r="B170" t="str">
            <v>Equipment-Comp Peripherals</v>
          </cell>
          <cell r="C170" t="str">
            <v>Eqt-ComPer</v>
          </cell>
          <cell r="D170" t="str">
            <v>计算机外围设备</v>
          </cell>
          <cell r="E170" t="str">
            <v>2330-000</v>
          </cell>
          <cell r="F170" t="str">
            <v>7301-000</v>
          </cell>
          <cell r="G170" t="str">
            <v>2350-000</v>
          </cell>
          <cell r="I170">
            <v>33.33</v>
          </cell>
        </row>
        <row r="171">
          <cell r="A171">
            <v>8434</v>
          </cell>
          <cell r="B171" t="str">
            <v>Equipment-UPS</v>
          </cell>
          <cell r="C171" t="str">
            <v>Eqt-UPS</v>
          </cell>
          <cell r="D171" t="str">
            <v>不间断电源器</v>
          </cell>
          <cell r="E171" t="str">
            <v>2330-000</v>
          </cell>
          <cell r="F171" t="str">
            <v>7301-000</v>
          </cell>
          <cell r="G171" t="str">
            <v>2350-000</v>
          </cell>
          <cell r="I171">
            <v>20</v>
          </cell>
        </row>
        <row r="172">
          <cell r="A172">
            <v>8435</v>
          </cell>
          <cell r="B172" t="str">
            <v>Equipment-Time Clock</v>
          </cell>
          <cell r="C172" t="str">
            <v>Eqt-TimeCk</v>
          </cell>
          <cell r="D172" t="str">
            <v>计时卡钟</v>
          </cell>
          <cell r="E172" t="str">
            <v>2330-000</v>
          </cell>
          <cell r="F172" t="str">
            <v>7301-000</v>
          </cell>
          <cell r="G172" t="str">
            <v>2350-000</v>
          </cell>
          <cell r="I172">
            <v>14.29</v>
          </cell>
        </row>
        <row r="173">
          <cell r="A173">
            <v>8436</v>
          </cell>
          <cell r="B173" t="str">
            <v>Equipment-Softwares</v>
          </cell>
          <cell r="C173" t="str">
            <v>Eqt-SoftWr</v>
          </cell>
          <cell r="D173" t="str">
            <v>计算机软件</v>
          </cell>
          <cell r="E173" t="str">
            <v>2330-000</v>
          </cell>
          <cell r="F173" t="str">
            <v>7301-000</v>
          </cell>
          <cell r="G173" t="str">
            <v>2350-000</v>
          </cell>
          <cell r="I173">
            <v>33.33</v>
          </cell>
        </row>
        <row r="174">
          <cell r="A174">
            <v>8440</v>
          </cell>
          <cell r="B174" t="str">
            <v>Equipment-Washing Machine</v>
          </cell>
          <cell r="C174" t="str">
            <v>Eqt-Washg</v>
          </cell>
          <cell r="D174" t="str">
            <v>洗衣机</v>
          </cell>
          <cell r="E174" t="str">
            <v>2330-000</v>
          </cell>
          <cell r="F174" t="str">
            <v>7301-000</v>
          </cell>
          <cell r="G174" t="str">
            <v>2350-000</v>
          </cell>
          <cell r="I174">
            <v>14.29</v>
          </cell>
        </row>
        <row r="175">
          <cell r="A175">
            <v>8451</v>
          </cell>
          <cell r="B175" t="str">
            <v>Equipment-Kitchen Tools</v>
          </cell>
          <cell r="C175" t="str">
            <v>Eqt-KitTl</v>
          </cell>
          <cell r="D175" t="str">
            <v>厨房工具</v>
          </cell>
          <cell r="E175" t="str">
            <v>2330-000</v>
          </cell>
          <cell r="F175" t="str">
            <v>7301-000</v>
          </cell>
          <cell r="G175" t="str">
            <v>2350-000</v>
          </cell>
          <cell r="I175">
            <v>10</v>
          </cell>
        </row>
        <row r="176">
          <cell r="A176">
            <v>8452</v>
          </cell>
          <cell r="B176" t="str">
            <v>Equipment-Cleaning Tools</v>
          </cell>
          <cell r="C176" t="str">
            <v>Eqt-ClnTl</v>
          </cell>
          <cell r="D176" t="str">
            <v>清洁工具</v>
          </cell>
          <cell r="E176" t="str">
            <v>2330-000</v>
          </cell>
          <cell r="F176" t="str">
            <v>7301-000</v>
          </cell>
          <cell r="G176" t="str">
            <v>2350-000</v>
          </cell>
          <cell r="I176">
            <v>10</v>
          </cell>
        </row>
        <row r="177">
          <cell r="A177">
            <v>8453</v>
          </cell>
          <cell r="B177" t="str">
            <v>Equipment-Straw Dispenser</v>
          </cell>
          <cell r="C177" t="str">
            <v>Eqt-StrawD</v>
          </cell>
          <cell r="D177" t="str">
            <v>吸管分配器</v>
          </cell>
          <cell r="E177" t="str">
            <v>2330-000</v>
          </cell>
          <cell r="F177" t="str">
            <v>7301-000</v>
          </cell>
          <cell r="G177" t="str">
            <v>2350-000</v>
          </cell>
          <cell r="I177">
            <v>10</v>
          </cell>
        </row>
        <row r="178">
          <cell r="A178">
            <v>8454</v>
          </cell>
          <cell r="B178" t="str">
            <v>Equipment-Hand Dryer</v>
          </cell>
          <cell r="C178" t="str">
            <v>Eqt-HdDryr</v>
          </cell>
          <cell r="D178" t="str">
            <v>乾手机</v>
          </cell>
          <cell r="E178" t="str">
            <v>2330-000</v>
          </cell>
          <cell r="F178" t="str">
            <v>7301-000</v>
          </cell>
          <cell r="G178" t="str">
            <v>2350-000</v>
          </cell>
          <cell r="I178">
            <v>10</v>
          </cell>
        </row>
        <row r="179">
          <cell r="A179">
            <v>8455</v>
          </cell>
          <cell r="B179" t="str">
            <v>Equipment-Rubbish Bin</v>
          </cell>
          <cell r="C179" t="str">
            <v>Eqt-RubBin</v>
          </cell>
          <cell r="D179" t="str">
            <v>垃圾桶</v>
          </cell>
          <cell r="E179" t="str">
            <v>2330-000</v>
          </cell>
          <cell r="F179" t="str">
            <v>7301-000</v>
          </cell>
          <cell r="G179" t="str">
            <v>2350-000</v>
          </cell>
          <cell r="I179">
            <v>14.29</v>
          </cell>
        </row>
        <row r="180">
          <cell r="A180">
            <v>8456</v>
          </cell>
          <cell r="B180" t="str">
            <v>Equipment-Insect Repeller</v>
          </cell>
          <cell r="C180" t="str">
            <v>Eqt-Insect</v>
          </cell>
          <cell r="D180" t="str">
            <v>灭蝇灯</v>
          </cell>
          <cell r="E180" t="str">
            <v>2330-000</v>
          </cell>
          <cell r="F180" t="str">
            <v>7301-000</v>
          </cell>
          <cell r="G180" t="str">
            <v>2350-000</v>
          </cell>
          <cell r="I180">
            <v>10</v>
          </cell>
        </row>
        <row r="181">
          <cell r="A181">
            <v>8481</v>
          </cell>
          <cell r="B181" t="str">
            <v>Equipment-HVAC Eqt &amp; Contl-SC</v>
          </cell>
          <cell r="C181" t="str">
            <v>Eqt-HVAC</v>
          </cell>
          <cell r="D181" t="str">
            <v>空调设备及控制系统-承包</v>
          </cell>
          <cell r="E181" t="str">
            <v>2330-000</v>
          </cell>
          <cell r="F181" t="str">
            <v>7301-000</v>
          </cell>
          <cell r="G181" t="str">
            <v>2350-000</v>
          </cell>
          <cell r="I181">
            <v>10</v>
          </cell>
        </row>
        <row r="182">
          <cell r="A182">
            <v>8482</v>
          </cell>
          <cell r="B182" t="str">
            <v>Equipment-Hot Water Heater-SC</v>
          </cell>
          <cell r="C182" t="str">
            <v>Eqt-WtrHtr</v>
          </cell>
          <cell r="D182" t="str">
            <v>电热水器-承包</v>
          </cell>
          <cell r="E182" t="str">
            <v>2330-000</v>
          </cell>
          <cell r="F182" t="str">
            <v>7301-000</v>
          </cell>
          <cell r="G182" t="str">
            <v>2350-000</v>
          </cell>
          <cell r="I182">
            <v>10</v>
          </cell>
        </row>
        <row r="183">
          <cell r="A183">
            <v>8483</v>
          </cell>
          <cell r="B183" t="str">
            <v>Equipment-Grease Trap Sink-SC</v>
          </cell>
          <cell r="C183" t="str">
            <v>Eqt-Grease</v>
          </cell>
          <cell r="D183" t="str">
            <v>洗涤槽下隔油池-承包</v>
          </cell>
          <cell r="E183" t="str">
            <v>2330-000</v>
          </cell>
          <cell r="F183" t="str">
            <v>7301-000</v>
          </cell>
          <cell r="G183" t="str">
            <v>2350-000</v>
          </cell>
          <cell r="I183">
            <v>10</v>
          </cell>
        </row>
        <row r="184">
          <cell r="A184">
            <v>8484</v>
          </cell>
          <cell r="B184" t="str">
            <v>Equipment-Booster Pump-SC</v>
          </cell>
          <cell r="C184" t="str">
            <v>Eqt-BPump</v>
          </cell>
          <cell r="D184" t="str">
            <v>饮料系统增装泵-承包</v>
          </cell>
          <cell r="E184" t="str">
            <v>2330-000</v>
          </cell>
          <cell r="F184" t="str">
            <v>7301-000</v>
          </cell>
          <cell r="G184" t="str">
            <v>2350-000</v>
          </cell>
          <cell r="I184">
            <v>10</v>
          </cell>
        </row>
        <row r="185">
          <cell r="A185">
            <v>8485</v>
          </cell>
          <cell r="B185" t="str">
            <v>Equipment-Kawneer Door-SC</v>
          </cell>
          <cell r="C185" t="str">
            <v>Eqt-AlDoor</v>
          </cell>
          <cell r="D185" t="str">
            <v>铝门-承包</v>
          </cell>
          <cell r="E185" t="str">
            <v>2330-000</v>
          </cell>
          <cell r="F185" t="str">
            <v>7301-000</v>
          </cell>
          <cell r="G185" t="str">
            <v>2350-000</v>
          </cell>
          <cell r="I185">
            <v>10</v>
          </cell>
        </row>
        <row r="186">
          <cell r="A186">
            <v>8486</v>
          </cell>
          <cell r="B186" t="str">
            <v>Equipment-Exhaust Air Fan-SC</v>
          </cell>
          <cell r="C186" t="str">
            <v>Eqt-ExhFan</v>
          </cell>
          <cell r="D186" t="str">
            <v>厨房排气风机-承包</v>
          </cell>
          <cell r="E186" t="str">
            <v>2330-000</v>
          </cell>
          <cell r="F186" t="str">
            <v>7301-000</v>
          </cell>
          <cell r="G186" t="str">
            <v>2350-000</v>
          </cell>
          <cell r="I186">
            <v>10</v>
          </cell>
        </row>
        <row r="187">
          <cell r="A187">
            <v>8487</v>
          </cell>
          <cell r="B187" t="str">
            <v>Equipment-Misc. Hardware</v>
          </cell>
          <cell r="C187" t="str">
            <v>Eqt-Hdware</v>
          </cell>
          <cell r="D187" t="str">
            <v>小五金-承包</v>
          </cell>
          <cell r="E187" t="str">
            <v>2330-000</v>
          </cell>
          <cell r="F187" t="str">
            <v>7301-000</v>
          </cell>
          <cell r="G187" t="str">
            <v>2350-000</v>
          </cell>
          <cell r="I187">
            <v>10</v>
          </cell>
        </row>
        <row r="188">
          <cell r="A188">
            <v>8491</v>
          </cell>
          <cell r="B188" t="str">
            <v>Equipment-HVAC Eqt &amp; Contl-MCD</v>
          </cell>
          <cell r="C188" t="str">
            <v>Eqt-HVAC</v>
          </cell>
          <cell r="D188" t="str">
            <v>空调设备及控制系统-麦当劳</v>
          </cell>
          <cell r="E188" t="str">
            <v>2330-000</v>
          </cell>
          <cell r="F188" t="str">
            <v>7301-000</v>
          </cell>
          <cell r="G188" t="str">
            <v>2350-000</v>
          </cell>
          <cell r="I188">
            <v>10</v>
          </cell>
        </row>
        <row r="189">
          <cell r="A189">
            <v>8492</v>
          </cell>
          <cell r="B189" t="str">
            <v>Equipment-Hot Water Heater-MCD</v>
          </cell>
          <cell r="C189" t="str">
            <v>Eqt-WtrHtr</v>
          </cell>
          <cell r="D189" t="str">
            <v>电热水器-麦当劳</v>
          </cell>
          <cell r="E189" t="str">
            <v>2330-000</v>
          </cell>
          <cell r="F189" t="str">
            <v>7301-000</v>
          </cell>
          <cell r="G189" t="str">
            <v>2350-000</v>
          </cell>
          <cell r="I189">
            <v>10</v>
          </cell>
        </row>
        <row r="190">
          <cell r="A190">
            <v>8493</v>
          </cell>
          <cell r="B190" t="str">
            <v>Equipment-Grease Trap Sink-MCD</v>
          </cell>
          <cell r="C190" t="str">
            <v>Eqt-Grease</v>
          </cell>
          <cell r="D190" t="str">
            <v>洗涤槽下隔油池-麦当劳</v>
          </cell>
          <cell r="E190" t="str">
            <v>2330-000</v>
          </cell>
          <cell r="F190" t="str">
            <v>7301-000</v>
          </cell>
          <cell r="G190" t="str">
            <v>2350-000</v>
          </cell>
          <cell r="I190">
            <v>10</v>
          </cell>
        </row>
        <row r="191">
          <cell r="A191">
            <v>8494</v>
          </cell>
          <cell r="B191" t="str">
            <v>Equipment-Booster Pump-MCD</v>
          </cell>
          <cell r="C191" t="str">
            <v>Eqt-BPump</v>
          </cell>
          <cell r="D191" t="str">
            <v>饮料系统增装泵-麦当劳</v>
          </cell>
          <cell r="E191" t="str">
            <v>2330-000</v>
          </cell>
          <cell r="F191" t="str">
            <v>7301-000</v>
          </cell>
          <cell r="G191" t="str">
            <v>2350-000</v>
          </cell>
          <cell r="I191">
            <v>10</v>
          </cell>
        </row>
        <row r="192">
          <cell r="A192">
            <v>8495</v>
          </cell>
          <cell r="B192" t="str">
            <v>Equipment-Kawneer Door-MCD</v>
          </cell>
          <cell r="C192" t="str">
            <v>Eqt-AlDoor</v>
          </cell>
          <cell r="D192" t="str">
            <v>铝门-麦当劳</v>
          </cell>
          <cell r="E192" t="str">
            <v>2330-000</v>
          </cell>
          <cell r="F192" t="str">
            <v>7301-000</v>
          </cell>
          <cell r="G192" t="str">
            <v>2350-000</v>
          </cell>
          <cell r="I192">
            <v>10</v>
          </cell>
        </row>
        <row r="193">
          <cell r="A193">
            <v>8496</v>
          </cell>
          <cell r="B193" t="str">
            <v>Equipment-Exhaust Air Fan-MCD</v>
          </cell>
          <cell r="C193" t="str">
            <v>Eqt-ExhFan</v>
          </cell>
          <cell r="D193" t="str">
            <v>厨房排气风机-麦当劳</v>
          </cell>
          <cell r="E193" t="str">
            <v>2330-000</v>
          </cell>
          <cell r="F193" t="str">
            <v>7301-000</v>
          </cell>
          <cell r="G193" t="str">
            <v>2350-000</v>
          </cell>
          <cell r="I193">
            <v>10</v>
          </cell>
        </row>
        <row r="194">
          <cell r="A194">
            <v>8497</v>
          </cell>
          <cell r="B194" t="str">
            <v>Equipment-Misc. Hardware-MCD</v>
          </cell>
          <cell r="C194" t="str">
            <v>Eqt-Hdware</v>
          </cell>
          <cell r="D194" t="str">
            <v>小五金-麦当劳</v>
          </cell>
          <cell r="E194" t="str">
            <v>2330-000</v>
          </cell>
          <cell r="F194" t="str">
            <v>7301-000</v>
          </cell>
          <cell r="G194" t="str">
            <v>2350-000</v>
          </cell>
          <cell r="I194">
            <v>10</v>
          </cell>
        </row>
        <row r="195">
          <cell r="A195">
            <v>8500</v>
          </cell>
          <cell r="B195" t="str">
            <v>Equipment-Play Land</v>
          </cell>
          <cell r="C195" t="str">
            <v>Eqt-PlayLd</v>
          </cell>
          <cell r="D195" t="str">
            <v>儿童乐园</v>
          </cell>
          <cell r="E195" t="str">
            <v>2330-000</v>
          </cell>
          <cell r="F195" t="str">
            <v>7301-000</v>
          </cell>
          <cell r="G195" t="str">
            <v>2350-000</v>
          </cell>
          <cell r="I195">
            <v>14.29</v>
          </cell>
        </row>
        <row r="196">
          <cell r="A196">
            <v>8900</v>
          </cell>
          <cell r="B196" t="str">
            <v>Equipment-Others</v>
          </cell>
          <cell r="C196" t="str">
            <v>Eqt-Others</v>
          </cell>
          <cell r="D196" t="str">
            <v>其他设备</v>
          </cell>
          <cell r="E196" t="str">
            <v>2330-000</v>
          </cell>
          <cell r="F196" t="str">
            <v>7301-000</v>
          </cell>
          <cell r="G196" t="str">
            <v>2350-000</v>
          </cell>
          <cell r="I196">
            <v>10</v>
          </cell>
        </row>
        <row r="198">
          <cell r="B198" t="str">
            <v>分发中心资产（夏晖）－此部分不用</v>
          </cell>
        </row>
        <row r="199">
          <cell r="A199">
            <v>7003</v>
          </cell>
          <cell r="B199" t="str">
            <v>Capitalized Internal Costs-DC</v>
          </cell>
          <cell r="C199" t="str">
            <v>CIC-DC</v>
          </cell>
          <cell r="D199" t="str">
            <v>内部费用资本化-分发中心建筑</v>
          </cell>
        </row>
        <row r="200">
          <cell r="A200">
            <v>7015</v>
          </cell>
          <cell r="B200" t="str">
            <v>Capitalized Interest-DC</v>
          </cell>
          <cell r="C200" t="str">
            <v>Int-DC</v>
          </cell>
          <cell r="D200" t="str">
            <v>利息资本化-分发中心</v>
          </cell>
        </row>
        <row r="201">
          <cell r="A201">
            <v>7016</v>
          </cell>
          <cell r="B201" t="str">
            <v>Capitalized Interest-DC Eqpt</v>
          </cell>
          <cell r="C201" t="str">
            <v>Int-DCEqpt</v>
          </cell>
          <cell r="D201" t="str">
            <v>利息资本化-分发中心设备</v>
          </cell>
        </row>
        <row r="202">
          <cell r="A202">
            <v>9001</v>
          </cell>
          <cell r="B202" t="str">
            <v>Owned DC-Land</v>
          </cell>
          <cell r="C202" t="str">
            <v>ODC-Land</v>
          </cell>
          <cell r="D202" t="str">
            <v>分发中心用地</v>
          </cell>
        </row>
        <row r="203">
          <cell r="A203">
            <v>9002</v>
          </cell>
          <cell r="B203" t="str">
            <v>Owned DC-Building</v>
          </cell>
          <cell r="C203" t="str">
            <v>ODC-Bldg</v>
          </cell>
          <cell r="D203" t="str">
            <v>分发中心房产物业</v>
          </cell>
        </row>
        <row r="204">
          <cell r="A204">
            <v>9003</v>
          </cell>
          <cell r="B204" t="str">
            <v>Owned DC-Lease Rights</v>
          </cell>
          <cell r="C204" t="str">
            <v>ODC-LR</v>
          </cell>
          <cell r="D204" t="str">
            <v>分发中心房产使用权</v>
          </cell>
        </row>
        <row r="205">
          <cell r="A205">
            <v>9004</v>
          </cell>
          <cell r="B205" t="str">
            <v>Owned DC-LHI</v>
          </cell>
          <cell r="C205" t="str">
            <v>ODC-LHI</v>
          </cell>
          <cell r="D205" t="str">
            <v>分发中心装修</v>
          </cell>
        </row>
        <row r="206">
          <cell r="A206">
            <v>9101</v>
          </cell>
          <cell r="B206" t="str">
            <v>Owned DC-Computer Hardware</v>
          </cell>
          <cell r="C206" t="str">
            <v>ODC-Comput</v>
          </cell>
          <cell r="D206" t="str">
            <v>分发中心计算机硬件</v>
          </cell>
        </row>
        <row r="207">
          <cell r="A207">
            <v>9102</v>
          </cell>
          <cell r="B207" t="str">
            <v>Owned DC-Computer Software</v>
          </cell>
          <cell r="C207" t="str">
            <v>ODC-SoftWr</v>
          </cell>
          <cell r="D207" t="str">
            <v>分发中心计算机软件</v>
          </cell>
        </row>
        <row r="208">
          <cell r="A208">
            <v>9201</v>
          </cell>
          <cell r="B208" t="str">
            <v>Owned DC Equipment</v>
          </cell>
          <cell r="C208" t="str">
            <v>ODC-Eqpt</v>
          </cell>
          <cell r="D208" t="str">
            <v>分发中心设备</v>
          </cell>
        </row>
        <row r="209">
          <cell r="A209">
            <v>9301</v>
          </cell>
          <cell r="B209" t="str">
            <v>Owned DC F &amp; F-Cabinet</v>
          </cell>
          <cell r="C209" t="str">
            <v>ODC-Cabnt</v>
          </cell>
          <cell r="D209" t="str">
            <v>分发中心柜子</v>
          </cell>
        </row>
        <row r="210">
          <cell r="A210">
            <v>9401</v>
          </cell>
          <cell r="B210" t="str">
            <v>Owned DC F &amp; F-Tables</v>
          </cell>
          <cell r="C210" t="str">
            <v>ODC-Table</v>
          </cell>
          <cell r="D210" t="str">
            <v>分发中心桌子</v>
          </cell>
        </row>
        <row r="211">
          <cell r="A211">
            <v>9501</v>
          </cell>
          <cell r="B211" t="str">
            <v>Owned DC F &amp; F-Chairs</v>
          </cell>
          <cell r="C211" t="str">
            <v>ODC-Chair</v>
          </cell>
          <cell r="D211" t="str">
            <v>分发中心椅子</v>
          </cell>
        </row>
        <row r="212">
          <cell r="A212">
            <v>9601</v>
          </cell>
          <cell r="B212" t="str">
            <v>Owned DC F &amp; F-Others</v>
          </cell>
          <cell r="C212" t="str">
            <v>ODC-Others</v>
          </cell>
          <cell r="D212" t="str">
            <v>其他分发中心家俱</v>
          </cell>
        </row>
        <row r="213">
          <cell r="A213">
            <v>9701</v>
          </cell>
          <cell r="B213" t="str">
            <v>Owned DC Auto Mobiles</v>
          </cell>
          <cell r="C213" t="str">
            <v>ODC-AutoMb</v>
          </cell>
          <cell r="D213" t="str">
            <v>分发中心汽车</v>
          </cell>
        </row>
        <row r="215">
          <cell r="A215" t="str">
            <v>END</v>
          </cell>
          <cell r="B215" t="str">
            <v>END</v>
          </cell>
          <cell r="C215" t="str">
            <v>END</v>
          </cell>
          <cell r="D215" t="str">
            <v>END</v>
          </cell>
          <cell r="E215" t="str">
            <v>END</v>
          </cell>
          <cell r="F215" t="str">
            <v>END</v>
          </cell>
          <cell r="G215" t="str">
            <v>END</v>
          </cell>
          <cell r="H215" t="str">
            <v>END</v>
          </cell>
          <cell r="I215" t="str">
            <v>END</v>
          </cell>
          <cell r="J215" t="str">
            <v>END</v>
          </cell>
        </row>
      </sheetData>
      <sheetData sheetId="15" refreshError="1">
        <row r="3">
          <cell r="A3" t="str">
            <v>科目代码</v>
          </cell>
          <cell r="B3" t="str">
            <v>科目名称</v>
          </cell>
          <cell r="C3" t="str">
            <v>T1</v>
          </cell>
          <cell r="D3" t="str">
            <v>T2</v>
          </cell>
          <cell r="E3" t="str">
            <v>T3</v>
          </cell>
          <cell r="F3" t="str">
            <v>T4</v>
          </cell>
          <cell r="G3" t="str">
            <v>T5</v>
          </cell>
          <cell r="H3" t="str">
            <v>AR</v>
          </cell>
          <cell r="S3" t="str">
            <v>Leaseterm</v>
          </cell>
        </row>
        <row r="4">
          <cell r="A4" t="str">
            <v>1010-100</v>
          </cell>
          <cell r="B4" t="str">
            <v>银行存款-中行恒隆支行</v>
          </cell>
          <cell r="C4" t="str">
            <v>Y</v>
          </cell>
          <cell r="D4" t="str">
            <v>N</v>
          </cell>
          <cell r="E4" t="str">
            <v>N</v>
          </cell>
          <cell r="F4" t="str">
            <v>Y</v>
          </cell>
          <cell r="G4" t="str">
            <v>N</v>
          </cell>
          <cell r="H4" t="str">
            <v>N</v>
          </cell>
          <cell r="J4">
            <v>1027</v>
          </cell>
          <cell r="M4">
            <v>81</v>
          </cell>
          <cell r="P4">
            <v>501</v>
          </cell>
          <cell r="S4">
            <v>1027</v>
          </cell>
          <cell r="T4" t="str">
            <v>09/2015</v>
          </cell>
        </row>
        <row r="5">
          <cell r="A5" t="str">
            <v>1010-104</v>
          </cell>
          <cell r="B5" t="str">
            <v>银行存款-中行长城卡(人民币)</v>
          </cell>
          <cell r="C5" t="str">
            <v>Y</v>
          </cell>
          <cell r="D5" t="str">
            <v>N</v>
          </cell>
          <cell r="E5" t="str">
            <v>N</v>
          </cell>
          <cell r="F5" t="str">
            <v>Y</v>
          </cell>
          <cell r="G5" t="str">
            <v>N</v>
          </cell>
          <cell r="H5" t="str">
            <v>N</v>
          </cell>
          <cell r="J5">
            <v>1028</v>
          </cell>
          <cell r="M5">
            <v>82</v>
          </cell>
          <cell r="P5">
            <v>502</v>
          </cell>
          <cell r="S5">
            <v>1028</v>
          </cell>
          <cell r="T5" t="str">
            <v>09/2020</v>
          </cell>
        </row>
        <row r="6">
          <cell r="A6" t="str">
            <v>1010-115</v>
          </cell>
          <cell r="B6" t="str">
            <v>银行存款-三和银行美元</v>
          </cell>
          <cell r="C6" t="str">
            <v>Y</v>
          </cell>
          <cell r="D6" t="str">
            <v>N</v>
          </cell>
          <cell r="E6" t="str">
            <v>N</v>
          </cell>
          <cell r="F6" t="str">
            <v>Y</v>
          </cell>
          <cell r="G6" t="str">
            <v>N</v>
          </cell>
          <cell r="H6" t="str">
            <v>N</v>
          </cell>
          <cell r="J6">
            <v>1029</v>
          </cell>
          <cell r="M6">
            <v>83</v>
          </cell>
          <cell r="P6">
            <v>508</v>
          </cell>
          <cell r="S6">
            <v>1029</v>
          </cell>
          <cell r="T6" t="str">
            <v>09/2020</v>
          </cell>
        </row>
        <row r="7">
          <cell r="A7" t="str">
            <v>1010-125</v>
          </cell>
          <cell r="B7" t="str">
            <v>银行存款-招行南办新分-美元结算</v>
          </cell>
          <cell r="C7" t="str">
            <v>Y</v>
          </cell>
          <cell r="D7" t="str">
            <v>N</v>
          </cell>
          <cell r="E7" t="str">
            <v>N</v>
          </cell>
          <cell r="F7" t="str">
            <v>Y</v>
          </cell>
          <cell r="G7" t="str">
            <v>N</v>
          </cell>
          <cell r="H7" t="str">
            <v>N</v>
          </cell>
          <cell r="J7">
            <v>1030</v>
          </cell>
          <cell r="M7">
            <v>84</v>
          </cell>
          <cell r="P7">
            <v>515</v>
          </cell>
          <cell r="S7">
            <v>1030</v>
          </cell>
          <cell r="T7" t="str">
            <v>09/2018</v>
          </cell>
        </row>
        <row r="8">
          <cell r="A8" t="str">
            <v>1010-127</v>
          </cell>
          <cell r="B8" t="str">
            <v>银行存款-交通银行美元(外债)</v>
          </cell>
          <cell r="C8" t="str">
            <v>Y</v>
          </cell>
          <cell r="D8" t="str">
            <v>N</v>
          </cell>
          <cell r="E8" t="str">
            <v>N</v>
          </cell>
          <cell r="F8" t="str">
            <v>Y</v>
          </cell>
          <cell r="G8" t="str">
            <v>N</v>
          </cell>
          <cell r="H8" t="str">
            <v>N</v>
          </cell>
          <cell r="J8">
            <v>1031</v>
          </cell>
          <cell r="M8">
            <v>85</v>
          </cell>
          <cell r="P8">
            <v>516</v>
          </cell>
          <cell r="S8">
            <v>1031</v>
          </cell>
          <cell r="T8" t="str">
            <v>11/2020</v>
          </cell>
        </row>
        <row r="9">
          <cell r="A9" t="str">
            <v>1010-128</v>
          </cell>
          <cell r="B9" t="str">
            <v>银行存款-招商银行外债户(美金)</v>
          </cell>
          <cell r="C9" t="str">
            <v>Y</v>
          </cell>
          <cell r="D9" t="str">
            <v>N</v>
          </cell>
          <cell r="E9" t="str">
            <v>N</v>
          </cell>
          <cell r="F9" t="str">
            <v>Y</v>
          </cell>
          <cell r="G9" t="str">
            <v>N</v>
          </cell>
          <cell r="H9" t="str">
            <v>N</v>
          </cell>
          <cell r="J9">
            <v>1032</v>
          </cell>
          <cell r="M9">
            <v>86</v>
          </cell>
          <cell r="P9">
            <v>530</v>
          </cell>
          <cell r="S9">
            <v>1032</v>
          </cell>
          <cell r="T9" t="str">
            <v>11/2020</v>
          </cell>
        </row>
        <row r="10">
          <cell r="A10" t="str">
            <v>1010-129</v>
          </cell>
          <cell r="B10" t="str">
            <v>银行存款-中信信托</v>
          </cell>
          <cell r="C10" t="str">
            <v>Y</v>
          </cell>
          <cell r="D10" t="str">
            <v>N</v>
          </cell>
          <cell r="E10" t="str">
            <v>N</v>
          </cell>
          <cell r="F10" t="str">
            <v>Y</v>
          </cell>
          <cell r="G10" t="str">
            <v>N</v>
          </cell>
          <cell r="H10" t="str">
            <v>N</v>
          </cell>
          <cell r="J10">
            <v>1033</v>
          </cell>
          <cell r="M10">
            <v>87</v>
          </cell>
          <cell r="P10">
            <v>531</v>
          </cell>
          <cell r="S10">
            <v>1033</v>
          </cell>
          <cell r="T10" t="str">
            <v>08/2020</v>
          </cell>
        </row>
        <row r="11">
          <cell r="A11" t="str">
            <v>1010-130</v>
          </cell>
          <cell r="B11" t="str">
            <v>银行存款-招商银行-暂收增资款</v>
          </cell>
          <cell r="C11" t="str">
            <v>Y</v>
          </cell>
          <cell r="D11" t="str">
            <v>N</v>
          </cell>
          <cell r="E11" t="str">
            <v>N</v>
          </cell>
          <cell r="F11" t="str">
            <v>Y</v>
          </cell>
          <cell r="G11" t="str">
            <v>N</v>
          </cell>
          <cell r="H11" t="str">
            <v>N</v>
          </cell>
          <cell r="J11">
            <v>1034</v>
          </cell>
          <cell r="M11">
            <v>88</v>
          </cell>
          <cell r="P11">
            <v>533</v>
          </cell>
          <cell r="S11">
            <v>1034</v>
          </cell>
          <cell r="T11" t="str">
            <v>12/2020</v>
          </cell>
        </row>
        <row r="12">
          <cell r="A12" t="str">
            <v>1010-131</v>
          </cell>
          <cell r="B12" t="str">
            <v>银行存款-招商银行-美元基本户</v>
          </cell>
          <cell r="C12" t="str">
            <v>Y</v>
          </cell>
          <cell r="D12" t="str">
            <v>N</v>
          </cell>
          <cell r="E12" t="str">
            <v>N</v>
          </cell>
          <cell r="F12" t="str">
            <v>Y</v>
          </cell>
          <cell r="G12" t="str">
            <v>N</v>
          </cell>
          <cell r="H12" t="str">
            <v>N</v>
          </cell>
          <cell r="J12">
            <v>1035</v>
          </cell>
          <cell r="M12">
            <v>89</v>
          </cell>
          <cell r="P12">
            <v>534</v>
          </cell>
          <cell r="S12">
            <v>1035</v>
          </cell>
          <cell r="T12" t="str">
            <v>12/2020</v>
          </cell>
        </row>
        <row r="13">
          <cell r="A13" t="str">
            <v>1010-132</v>
          </cell>
          <cell r="B13" t="str">
            <v>银行存款-中国银行上海分行</v>
          </cell>
          <cell r="C13" t="str">
            <v>Y</v>
          </cell>
          <cell r="D13" t="str">
            <v>N</v>
          </cell>
          <cell r="E13" t="str">
            <v>N</v>
          </cell>
          <cell r="F13" t="str">
            <v>Y</v>
          </cell>
          <cell r="G13" t="str">
            <v>N</v>
          </cell>
          <cell r="H13" t="str">
            <v>N</v>
          </cell>
          <cell r="J13">
            <v>1036</v>
          </cell>
          <cell r="M13">
            <v>90</v>
          </cell>
          <cell r="P13">
            <v>552</v>
          </cell>
          <cell r="S13">
            <v>1036</v>
          </cell>
          <cell r="T13" t="str">
            <v>12/2020</v>
          </cell>
        </row>
        <row r="14">
          <cell r="A14" t="str">
            <v>1010-135</v>
          </cell>
          <cell r="B14" t="str">
            <v>银行存款-招行上海分行南西支行</v>
          </cell>
          <cell r="C14" t="str">
            <v>Y</v>
          </cell>
          <cell r="D14" t="str">
            <v>N</v>
          </cell>
          <cell r="E14" t="str">
            <v>N</v>
          </cell>
          <cell r="F14" t="str">
            <v>Y</v>
          </cell>
          <cell r="G14" t="str">
            <v>N</v>
          </cell>
          <cell r="H14" t="str">
            <v>N</v>
          </cell>
          <cell r="J14">
            <v>1037</v>
          </cell>
          <cell r="M14">
            <v>91</v>
          </cell>
          <cell r="P14">
            <v>570</v>
          </cell>
          <cell r="S14">
            <v>1037</v>
          </cell>
          <cell r="T14" t="str">
            <v>12/2020</v>
          </cell>
        </row>
        <row r="15">
          <cell r="A15" t="str">
            <v>1010-138</v>
          </cell>
          <cell r="B15" t="str">
            <v>银行存款-浦发银行静安支行</v>
          </cell>
          <cell r="C15" t="str">
            <v>Y</v>
          </cell>
          <cell r="D15" t="str">
            <v>N</v>
          </cell>
          <cell r="E15" t="str">
            <v>N</v>
          </cell>
          <cell r="F15" t="str">
            <v>Y</v>
          </cell>
          <cell r="G15" t="str">
            <v>N</v>
          </cell>
          <cell r="H15" t="str">
            <v>N</v>
          </cell>
          <cell r="J15">
            <v>1038</v>
          </cell>
          <cell r="M15">
            <v>92</v>
          </cell>
          <cell r="P15">
            <v>580</v>
          </cell>
          <cell r="S15">
            <v>1038</v>
          </cell>
          <cell r="T15" t="str">
            <v>01/2021</v>
          </cell>
        </row>
        <row r="16">
          <cell r="A16" t="str">
            <v>1010-139</v>
          </cell>
          <cell r="B16" t="str">
            <v>银行存款-东亚银行上海分行</v>
          </cell>
          <cell r="C16" t="str">
            <v>Y</v>
          </cell>
          <cell r="D16" t="str">
            <v>N</v>
          </cell>
          <cell r="E16" t="str">
            <v>N</v>
          </cell>
          <cell r="F16" t="str">
            <v>Y</v>
          </cell>
          <cell r="G16" t="str">
            <v>N</v>
          </cell>
          <cell r="H16" t="str">
            <v>N</v>
          </cell>
          <cell r="J16">
            <v>1039</v>
          </cell>
          <cell r="M16">
            <v>93</v>
          </cell>
          <cell r="P16">
            <v>592</v>
          </cell>
          <cell r="S16">
            <v>1039</v>
          </cell>
          <cell r="T16" t="str">
            <v>01/2021</v>
          </cell>
        </row>
        <row r="17">
          <cell r="A17" t="str">
            <v>1010-200</v>
          </cell>
          <cell r="B17" t="str">
            <v>银行存款-农行上海市分行</v>
          </cell>
          <cell r="C17" t="str">
            <v>Y</v>
          </cell>
          <cell r="D17" t="str">
            <v>N</v>
          </cell>
          <cell r="E17" t="str">
            <v>N</v>
          </cell>
          <cell r="F17" t="str">
            <v>Y</v>
          </cell>
          <cell r="G17" t="str">
            <v>N</v>
          </cell>
          <cell r="H17" t="str">
            <v>N</v>
          </cell>
          <cell r="J17">
            <v>1040</v>
          </cell>
          <cell r="M17">
            <v>94</v>
          </cell>
          <cell r="P17">
            <v>593</v>
          </cell>
          <cell r="S17">
            <v>1040</v>
          </cell>
          <cell r="T17" t="str">
            <v>01/2021</v>
          </cell>
        </row>
        <row r="18">
          <cell r="A18" t="str">
            <v>1010-200</v>
          </cell>
          <cell r="B18" t="str">
            <v>银行存款-农行上海市分行</v>
          </cell>
          <cell r="C18" t="str">
            <v>Y</v>
          </cell>
          <cell r="D18" t="str">
            <v>N</v>
          </cell>
          <cell r="E18" t="str">
            <v>N</v>
          </cell>
          <cell r="F18" t="str">
            <v>Y</v>
          </cell>
          <cell r="G18" t="str">
            <v>N</v>
          </cell>
          <cell r="H18" t="str">
            <v>N</v>
          </cell>
          <cell r="J18">
            <v>1041</v>
          </cell>
          <cell r="M18">
            <v>95</v>
          </cell>
          <cell r="P18">
            <v>595</v>
          </cell>
          <cell r="S18">
            <v>1041</v>
          </cell>
          <cell r="T18" t="str">
            <v>12/2015</v>
          </cell>
        </row>
        <row r="19">
          <cell r="A19" t="str">
            <v>1010-203</v>
          </cell>
          <cell r="B19" t="str">
            <v>银行存款-花旗银行上海分行</v>
          </cell>
          <cell r="C19" t="str">
            <v>Y</v>
          </cell>
          <cell r="D19" t="str">
            <v>N</v>
          </cell>
          <cell r="E19" t="str">
            <v>N</v>
          </cell>
          <cell r="F19" t="str">
            <v>Y</v>
          </cell>
          <cell r="G19" t="str">
            <v>N</v>
          </cell>
          <cell r="H19" t="str">
            <v>N</v>
          </cell>
          <cell r="J19">
            <v>1042</v>
          </cell>
          <cell r="M19">
            <v>98</v>
          </cell>
          <cell r="P19">
            <v>601</v>
          </cell>
          <cell r="S19">
            <v>1042</v>
          </cell>
          <cell r="T19" t="str">
            <v>04/2021</v>
          </cell>
        </row>
        <row r="20">
          <cell r="A20" t="str">
            <v>1010-205</v>
          </cell>
          <cell r="B20" t="str">
            <v>银行存款-工行普办长分处</v>
          </cell>
          <cell r="C20" t="str">
            <v>Y</v>
          </cell>
          <cell r="D20" t="str">
            <v>N</v>
          </cell>
          <cell r="E20" t="str">
            <v>N</v>
          </cell>
          <cell r="F20" t="str">
            <v>Y</v>
          </cell>
          <cell r="G20" t="str">
            <v>N</v>
          </cell>
          <cell r="H20" t="str">
            <v>N</v>
          </cell>
          <cell r="J20">
            <v>1043</v>
          </cell>
          <cell r="M20">
            <v>99</v>
          </cell>
          <cell r="P20">
            <v>602</v>
          </cell>
          <cell r="S20">
            <v>1043</v>
          </cell>
          <cell r="T20" t="str">
            <v>05/2022</v>
          </cell>
        </row>
        <row r="21">
          <cell r="A21" t="str">
            <v>1010-209</v>
          </cell>
          <cell r="B21" t="str">
            <v>银行存款-招行新分</v>
          </cell>
          <cell r="C21" t="str">
            <v>Y</v>
          </cell>
          <cell r="D21" t="str">
            <v>N</v>
          </cell>
          <cell r="E21" t="str">
            <v>N</v>
          </cell>
          <cell r="F21" t="str">
            <v>Y</v>
          </cell>
          <cell r="G21" t="str">
            <v>N</v>
          </cell>
          <cell r="H21" t="str">
            <v>N</v>
          </cell>
          <cell r="J21">
            <v>1044</v>
          </cell>
          <cell r="M21" t="str">
            <v>END</v>
          </cell>
          <cell r="P21">
            <v>607</v>
          </cell>
          <cell r="S21">
            <v>1044</v>
          </cell>
          <cell r="T21" t="str">
            <v>06/2021</v>
          </cell>
        </row>
        <row r="22">
          <cell r="A22" t="str">
            <v>1010-212</v>
          </cell>
          <cell r="B22" t="str">
            <v>银行存款-招行新分处(CY TS)</v>
          </cell>
          <cell r="C22" t="str">
            <v>Y</v>
          </cell>
          <cell r="D22" t="str">
            <v>N</v>
          </cell>
          <cell r="E22" t="str">
            <v>N</v>
          </cell>
          <cell r="F22" t="str">
            <v>Y</v>
          </cell>
          <cell r="G22" t="str">
            <v>N</v>
          </cell>
          <cell r="H22" t="str">
            <v>N</v>
          </cell>
          <cell r="J22">
            <v>1045</v>
          </cell>
          <cell r="P22">
            <v>612</v>
          </cell>
          <cell r="S22">
            <v>1045</v>
          </cell>
          <cell r="T22" t="str">
            <v>06/2021</v>
          </cell>
        </row>
        <row r="23">
          <cell r="A23" t="str">
            <v>1010-215</v>
          </cell>
          <cell r="B23" t="str">
            <v>银行存款-中国银行上海分行</v>
          </cell>
          <cell r="C23" t="str">
            <v>Y</v>
          </cell>
          <cell r="D23" t="str">
            <v>N</v>
          </cell>
          <cell r="E23" t="str">
            <v>N</v>
          </cell>
          <cell r="F23" t="str">
            <v>Y</v>
          </cell>
          <cell r="G23" t="str">
            <v>N</v>
          </cell>
          <cell r="H23" t="str">
            <v>N</v>
          </cell>
          <cell r="J23">
            <v>1046</v>
          </cell>
          <cell r="P23">
            <v>614</v>
          </cell>
          <cell r="S23">
            <v>1046</v>
          </cell>
          <cell r="T23" t="str">
            <v>09/2021</v>
          </cell>
        </row>
        <row r="24">
          <cell r="A24" t="str">
            <v>1010-217</v>
          </cell>
          <cell r="B24" t="str">
            <v>银行存款-工行第二营业部</v>
          </cell>
          <cell r="C24" t="str">
            <v>Y</v>
          </cell>
          <cell r="D24" t="str">
            <v>N</v>
          </cell>
          <cell r="E24" t="str">
            <v>N</v>
          </cell>
          <cell r="F24" t="str">
            <v>Y</v>
          </cell>
          <cell r="G24" t="str">
            <v>N</v>
          </cell>
          <cell r="H24" t="str">
            <v>N</v>
          </cell>
          <cell r="J24">
            <v>1047</v>
          </cell>
          <cell r="P24">
            <v>615</v>
          </cell>
          <cell r="S24">
            <v>1047</v>
          </cell>
          <cell r="T24" t="str">
            <v>08/2021</v>
          </cell>
        </row>
        <row r="25">
          <cell r="A25" t="str">
            <v>1010-218</v>
          </cell>
          <cell r="B25" t="str">
            <v>银行存款-渣打银行上海分行</v>
          </cell>
          <cell r="C25" t="str">
            <v>Y</v>
          </cell>
          <cell r="D25" t="str">
            <v>N</v>
          </cell>
          <cell r="E25" t="str">
            <v>N</v>
          </cell>
          <cell r="F25" t="str">
            <v>Y</v>
          </cell>
          <cell r="G25" t="str">
            <v>N</v>
          </cell>
          <cell r="H25" t="str">
            <v>N</v>
          </cell>
          <cell r="J25">
            <v>1048</v>
          </cell>
          <cell r="P25">
            <v>616</v>
          </cell>
          <cell r="S25">
            <v>1048</v>
          </cell>
          <cell r="T25" t="str">
            <v>09/2021</v>
          </cell>
        </row>
        <row r="26">
          <cell r="A26" t="str">
            <v>1010-219</v>
          </cell>
          <cell r="B26" t="str">
            <v>银行存款-东亚银行上海分行</v>
          </cell>
          <cell r="C26" t="str">
            <v>Y</v>
          </cell>
          <cell r="D26" t="str">
            <v>N</v>
          </cell>
          <cell r="E26" t="str">
            <v>N</v>
          </cell>
          <cell r="F26" t="str">
            <v>Y</v>
          </cell>
          <cell r="G26" t="str">
            <v>N</v>
          </cell>
          <cell r="H26" t="str">
            <v>N</v>
          </cell>
          <cell r="J26">
            <v>1049</v>
          </cell>
          <cell r="P26">
            <v>620</v>
          </cell>
          <cell r="S26">
            <v>1049</v>
          </cell>
          <cell r="T26" t="str">
            <v>09/2021</v>
          </cell>
        </row>
        <row r="27">
          <cell r="A27" t="str">
            <v>1010-220</v>
          </cell>
          <cell r="B27" t="str">
            <v>银行存款-上海银行外滩支行</v>
          </cell>
          <cell r="C27" t="str">
            <v>Y</v>
          </cell>
          <cell r="D27" t="str">
            <v>N</v>
          </cell>
          <cell r="E27" t="str">
            <v>N</v>
          </cell>
          <cell r="F27" t="str">
            <v>Y</v>
          </cell>
          <cell r="G27" t="str">
            <v>N</v>
          </cell>
          <cell r="H27" t="str">
            <v>N</v>
          </cell>
          <cell r="J27">
            <v>1050</v>
          </cell>
          <cell r="P27">
            <v>621</v>
          </cell>
          <cell r="S27">
            <v>1050</v>
          </cell>
          <cell r="T27" t="str">
            <v>11/2021</v>
          </cell>
        </row>
        <row r="28">
          <cell r="A28" t="str">
            <v>1010-221</v>
          </cell>
          <cell r="B28" t="str">
            <v>银行存款-上海银行外滩支行</v>
          </cell>
          <cell r="C28" t="str">
            <v>Y</v>
          </cell>
          <cell r="D28" t="str">
            <v>N</v>
          </cell>
          <cell r="E28" t="str">
            <v>N</v>
          </cell>
          <cell r="F28" t="str">
            <v>Y</v>
          </cell>
          <cell r="G28" t="str">
            <v>N</v>
          </cell>
          <cell r="H28" t="str">
            <v>N</v>
          </cell>
          <cell r="J28">
            <v>1051</v>
          </cell>
          <cell r="P28" t="str">
            <v>END</v>
          </cell>
          <cell r="S28">
            <v>1051</v>
          </cell>
          <cell r="T28" t="str">
            <v>12/2019</v>
          </cell>
        </row>
        <row r="29">
          <cell r="A29" t="str">
            <v>1010-222</v>
          </cell>
          <cell r="B29" t="str">
            <v>银行存款-中信实业淮海中路支行</v>
          </cell>
          <cell r="C29" t="str">
            <v>Y</v>
          </cell>
          <cell r="D29" t="str">
            <v>N</v>
          </cell>
          <cell r="E29" t="str">
            <v>N</v>
          </cell>
          <cell r="F29" t="str">
            <v>Y</v>
          </cell>
          <cell r="G29" t="str">
            <v>N</v>
          </cell>
          <cell r="H29" t="str">
            <v>N</v>
          </cell>
          <cell r="J29">
            <v>1052</v>
          </cell>
          <cell r="S29">
            <v>1052</v>
          </cell>
          <cell r="T29" t="str">
            <v>12/2021</v>
          </cell>
        </row>
        <row r="30">
          <cell r="A30" t="str">
            <v>1010-223</v>
          </cell>
          <cell r="B30" t="str">
            <v>银行存款-中行恒隆支行</v>
          </cell>
          <cell r="C30" t="str">
            <v>Y</v>
          </cell>
          <cell r="D30" t="str">
            <v>N</v>
          </cell>
          <cell r="E30" t="str">
            <v>N</v>
          </cell>
          <cell r="F30" t="str">
            <v>Y</v>
          </cell>
          <cell r="G30" t="str">
            <v>N</v>
          </cell>
          <cell r="H30" t="str">
            <v>N</v>
          </cell>
          <cell r="J30">
            <v>1053</v>
          </cell>
          <cell r="S30">
            <v>1053</v>
          </cell>
          <cell r="T30" t="str">
            <v>01/2019</v>
          </cell>
        </row>
        <row r="31">
          <cell r="A31" t="str">
            <v>1010-300</v>
          </cell>
          <cell r="B31" t="str">
            <v>银行存款-农行上海市分行</v>
          </cell>
          <cell r="C31" t="str">
            <v>Y</v>
          </cell>
          <cell r="D31" t="str">
            <v>N</v>
          </cell>
          <cell r="E31" t="str">
            <v>N</v>
          </cell>
          <cell r="F31" t="str">
            <v>Y</v>
          </cell>
          <cell r="G31" t="str">
            <v>N</v>
          </cell>
          <cell r="H31" t="str">
            <v>N</v>
          </cell>
          <cell r="J31">
            <v>1054</v>
          </cell>
          <cell r="S31">
            <v>1054</v>
          </cell>
          <cell r="T31" t="str">
            <v>01/2017</v>
          </cell>
        </row>
        <row r="32">
          <cell r="A32" t="str">
            <v>1010-301</v>
          </cell>
          <cell r="B32" t="str">
            <v>银行存款-交行浦东</v>
          </cell>
          <cell r="C32" t="str">
            <v>Y</v>
          </cell>
          <cell r="D32" t="str">
            <v>N</v>
          </cell>
          <cell r="E32" t="str">
            <v>N</v>
          </cell>
          <cell r="F32" t="str">
            <v>Y</v>
          </cell>
          <cell r="G32" t="str">
            <v>N</v>
          </cell>
          <cell r="H32" t="str">
            <v>N</v>
          </cell>
          <cell r="J32">
            <v>1055</v>
          </cell>
          <cell r="S32">
            <v>1055</v>
          </cell>
          <cell r="T32" t="str">
            <v>04/2022</v>
          </cell>
        </row>
        <row r="33">
          <cell r="A33" t="str">
            <v>1010-304</v>
          </cell>
          <cell r="B33" t="str">
            <v>银行存款-招行新分(古北)</v>
          </cell>
          <cell r="C33" t="str">
            <v>Y</v>
          </cell>
          <cell r="D33" t="str">
            <v>N</v>
          </cell>
          <cell r="E33" t="str">
            <v>N</v>
          </cell>
          <cell r="F33" t="str">
            <v>Y</v>
          </cell>
          <cell r="G33" t="str">
            <v>N</v>
          </cell>
          <cell r="H33" t="str">
            <v>N</v>
          </cell>
          <cell r="J33">
            <v>1056</v>
          </cell>
          <cell r="S33">
            <v>1056</v>
          </cell>
          <cell r="T33" t="str">
            <v>05/2022</v>
          </cell>
        </row>
        <row r="34">
          <cell r="A34" t="str">
            <v>1010-305</v>
          </cell>
          <cell r="B34" t="str">
            <v>银行存款-建设银行虹口支行(TAX)</v>
          </cell>
          <cell r="C34" t="str">
            <v>Y</v>
          </cell>
          <cell r="D34" t="str">
            <v>N</v>
          </cell>
          <cell r="E34" t="str">
            <v>N</v>
          </cell>
          <cell r="F34" t="str">
            <v>Y</v>
          </cell>
          <cell r="G34" t="str">
            <v>N</v>
          </cell>
          <cell r="H34" t="str">
            <v>N</v>
          </cell>
          <cell r="J34">
            <v>1057</v>
          </cell>
          <cell r="S34">
            <v>1057</v>
          </cell>
          <cell r="T34" t="str">
            <v>06/2022</v>
          </cell>
        </row>
        <row r="35">
          <cell r="A35" t="str">
            <v>1010-306</v>
          </cell>
          <cell r="B35" t="str">
            <v>银行存款-中国银行上海分行</v>
          </cell>
          <cell r="C35" t="str">
            <v>Y</v>
          </cell>
          <cell r="D35" t="str">
            <v>N</v>
          </cell>
          <cell r="E35" t="str">
            <v>N</v>
          </cell>
          <cell r="F35" t="str">
            <v>Y</v>
          </cell>
          <cell r="G35" t="str">
            <v>N</v>
          </cell>
          <cell r="H35" t="str">
            <v>N</v>
          </cell>
          <cell r="J35">
            <v>1058</v>
          </cell>
          <cell r="S35">
            <v>1058</v>
          </cell>
          <cell r="T35" t="str">
            <v>09/2017</v>
          </cell>
        </row>
        <row r="36">
          <cell r="A36" t="str">
            <v>1010-307</v>
          </cell>
          <cell r="B36" t="str">
            <v>银行存款-上海银行</v>
          </cell>
          <cell r="C36" t="str">
            <v>Y</v>
          </cell>
          <cell r="D36" t="str">
            <v>N</v>
          </cell>
          <cell r="E36" t="str">
            <v>N</v>
          </cell>
          <cell r="F36" t="str">
            <v>Y</v>
          </cell>
          <cell r="G36" t="str">
            <v>N</v>
          </cell>
          <cell r="H36" t="str">
            <v>N</v>
          </cell>
          <cell r="J36">
            <v>1059</v>
          </cell>
          <cell r="S36">
            <v>1059</v>
          </cell>
          <cell r="T36" t="str">
            <v>06/2017</v>
          </cell>
        </row>
        <row r="37">
          <cell r="A37" t="str">
            <v>1010-310</v>
          </cell>
          <cell r="B37" t="str">
            <v>银行存款-工行第二营业部</v>
          </cell>
          <cell r="C37" t="str">
            <v>Y</v>
          </cell>
          <cell r="D37" t="str">
            <v>N</v>
          </cell>
          <cell r="E37" t="str">
            <v>N</v>
          </cell>
          <cell r="F37" t="str">
            <v>Y</v>
          </cell>
          <cell r="G37" t="str">
            <v>N</v>
          </cell>
          <cell r="H37" t="str">
            <v>N</v>
          </cell>
          <cell r="J37">
            <v>1060</v>
          </cell>
          <cell r="S37">
            <v>1060</v>
          </cell>
          <cell r="T37" t="str">
            <v>06/2017</v>
          </cell>
        </row>
        <row r="38">
          <cell r="A38" t="str">
            <v>1010-320</v>
          </cell>
          <cell r="B38" t="str">
            <v>银行存款-上海银行外支-往来户</v>
          </cell>
          <cell r="C38" t="str">
            <v>Y</v>
          </cell>
          <cell r="D38" t="str">
            <v>N</v>
          </cell>
          <cell r="E38" t="str">
            <v>N</v>
          </cell>
          <cell r="F38" t="str">
            <v>Y</v>
          </cell>
          <cell r="G38" t="str">
            <v>N</v>
          </cell>
          <cell r="H38" t="str">
            <v>N</v>
          </cell>
          <cell r="J38">
            <v>1061</v>
          </cell>
          <cell r="S38">
            <v>1061</v>
          </cell>
          <cell r="T38" t="str">
            <v>10/2017</v>
          </cell>
        </row>
        <row r="39">
          <cell r="A39" t="str">
            <v>1010-321</v>
          </cell>
          <cell r="B39" t="str">
            <v>银行存款-上海银行外支-收款户</v>
          </cell>
          <cell r="C39" t="str">
            <v>Y</v>
          </cell>
          <cell r="D39" t="str">
            <v>N</v>
          </cell>
          <cell r="E39" t="str">
            <v>N</v>
          </cell>
          <cell r="F39" t="str">
            <v>Y</v>
          </cell>
          <cell r="G39" t="str">
            <v>N</v>
          </cell>
          <cell r="H39" t="str">
            <v>N</v>
          </cell>
          <cell r="J39">
            <v>1062</v>
          </cell>
          <cell r="S39">
            <v>1062</v>
          </cell>
          <cell r="T39" t="str">
            <v>04/2022</v>
          </cell>
        </row>
        <row r="40">
          <cell r="A40" t="str">
            <v>1010-322</v>
          </cell>
          <cell r="B40" t="str">
            <v>银行存款-中行恒隆支行</v>
          </cell>
          <cell r="C40" t="str">
            <v>Y</v>
          </cell>
          <cell r="D40" t="str">
            <v>N</v>
          </cell>
          <cell r="E40" t="str">
            <v>N</v>
          </cell>
          <cell r="F40" t="str">
            <v>Y</v>
          </cell>
          <cell r="G40" t="str">
            <v>N</v>
          </cell>
          <cell r="H40" t="str">
            <v>N</v>
          </cell>
          <cell r="J40">
            <v>1063</v>
          </cell>
          <cell r="S40">
            <v>1063</v>
          </cell>
          <cell r="T40" t="str">
            <v>04/2023</v>
          </cell>
        </row>
        <row r="41">
          <cell r="A41" t="str">
            <v>1010-400</v>
          </cell>
          <cell r="B41" t="str">
            <v>银行存款-农行上海市分行</v>
          </cell>
          <cell r="C41" t="str">
            <v>Y</v>
          </cell>
          <cell r="D41" t="str">
            <v>N</v>
          </cell>
          <cell r="E41" t="str">
            <v>N</v>
          </cell>
          <cell r="F41" t="str">
            <v>Y</v>
          </cell>
          <cell r="G41" t="str">
            <v>N</v>
          </cell>
          <cell r="H41" t="str">
            <v>N</v>
          </cell>
          <cell r="J41">
            <v>1064</v>
          </cell>
          <cell r="S41">
            <v>1064</v>
          </cell>
          <cell r="T41" t="str">
            <v>11/2022</v>
          </cell>
        </row>
        <row r="42">
          <cell r="A42" t="str">
            <v>1010-406</v>
          </cell>
          <cell r="B42" t="str">
            <v>银行存款-里昂银行美元</v>
          </cell>
          <cell r="C42" t="str">
            <v>Y</v>
          </cell>
          <cell r="D42" t="str">
            <v>N</v>
          </cell>
          <cell r="E42" t="str">
            <v>N</v>
          </cell>
          <cell r="F42" t="str">
            <v>Y</v>
          </cell>
          <cell r="G42" t="str">
            <v>N</v>
          </cell>
          <cell r="H42" t="str">
            <v>N</v>
          </cell>
          <cell r="J42">
            <v>1065</v>
          </cell>
          <cell r="S42">
            <v>1065</v>
          </cell>
          <cell r="T42" t="str">
            <v>12/2017</v>
          </cell>
        </row>
        <row r="43">
          <cell r="A43" t="str">
            <v>1010-410</v>
          </cell>
          <cell r="B43" t="str">
            <v>银行存款-交行南京路浦分</v>
          </cell>
          <cell r="C43" t="str">
            <v>Y</v>
          </cell>
          <cell r="D43" t="str">
            <v>N</v>
          </cell>
          <cell r="E43" t="str">
            <v>N</v>
          </cell>
          <cell r="F43" t="str">
            <v>Y</v>
          </cell>
          <cell r="G43" t="str">
            <v>N</v>
          </cell>
          <cell r="H43" t="str">
            <v>N</v>
          </cell>
          <cell r="J43">
            <v>1066</v>
          </cell>
          <cell r="S43">
            <v>1066</v>
          </cell>
          <cell r="T43" t="str">
            <v>12/2017</v>
          </cell>
        </row>
        <row r="44">
          <cell r="A44" t="str">
            <v>1010-411</v>
          </cell>
          <cell r="B44" t="str">
            <v>银行存款-工行长宁支行(TAX)</v>
          </cell>
          <cell r="C44" t="str">
            <v>Y</v>
          </cell>
          <cell r="D44" t="str">
            <v>N</v>
          </cell>
          <cell r="E44" t="str">
            <v>N</v>
          </cell>
          <cell r="F44" t="str">
            <v>Y</v>
          </cell>
          <cell r="G44" t="str">
            <v>N</v>
          </cell>
          <cell r="H44" t="str">
            <v>N</v>
          </cell>
          <cell r="J44">
            <v>1067</v>
          </cell>
          <cell r="S44">
            <v>1067</v>
          </cell>
          <cell r="T44" t="str">
            <v>01/2018</v>
          </cell>
        </row>
        <row r="45">
          <cell r="A45" t="str">
            <v>1010-413</v>
          </cell>
          <cell r="B45" t="str">
            <v>银行存款-招行新客站支行</v>
          </cell>
          <cell r="C45" t="str">
            <v>Y</v>
          </cell>
          <cell r="D45" t="str">
            <v>N</v>
          </cell>
          <cell r="E45" t="str">
            <v>N</v>
          </cell>
          <cell r="F45" t="str">
            <v>Y</v>
          </cell>
          <cell r="G45" t="str">
            <v>N</v>
          </cell>
          <cell r="H45" t="str">
            <v>N</v>
          </cell>
          <cell r="J45">
            <v>1068</v>
          </cell>
          <cell r="S45">
            <v>1068</v>
          </cell>
          <cell r="T45" t="str">
            <v>04/2023</v>
          </cell>
        </row>
        <row r="46">
          <cell r="A46" t="str">
            <v>1010-500</v>
          </cell>
          <cell r="B46" t="str">
            <v>银行存款-农行上海市分行</v>
          </cell>
          <cell r="C46" t="str">
            <v>Y</v>
          </cell>
          <cell r="D46" t="str">
            <v>N</v>
          </cell>
          <cell r="E46" t="str">
            <v>N</v>
          </cell>
          <cell r="F46" t="str">
            <v>Y</v>
          </cell>
          <cell r="G46" t="str">
            <v>N</v>
          </cell>
          <cell r="H46" t="str">
            <v>N</v>
          </cell>
          <cell r="J46">
            <v>1069</v>
          </cell>
          <cell r="S46">
            <v>1069</v>
          </cell>
          <cell r="T46" t="str">
            <v>01/2019</v>
          </cell>
        </row>
        <row r="47">
          <cell r="A47" t="str">
            <v>1010-501</v>
          </cell>
          <cell r="B47" t="str">
            <v>银行存款-农行溧阳(WJC HK SP)</v>
          </cell>
          <cell r="C47" t="str">
            <v>Y</v>
          </cell>
          <cell r="D47" t="str">
            <v>N</v>
          </cell>
          <cell r="E47" t="str">
            <v>N</v>
          </cell>
          <cell r="F47" t="str">
            <v>Y</v>
          </cell>
          <cell r="G47" t="str">
            <v>N</v>
          </cell>
          <cell r="H47" t="str">
            <v>N</v>
          </cell>
          <cell r="J47">
            <v>1070</v>
          </cell>
          <cell r="S47">
            <v>1070</v>
          </cell>
          <cell r="T47" t="str">
            <v>05/2024</v>
          </cell>
        </row>
        <row r="48">
          <cell r="A48" t="str">
            <v>1010-503</v>
          </cell>
          <cell r="B48" t="str">
            <v>银行存款-花旗银行上海分行</v>
          </cell>
          <cell r="C48" t="str">
            <v>Y</v>
          </cell>
          <cell r="D48" t="str">
            <v>N</v>
          </cell>
          <cell r="E48" t="str">
            <v>N</v>
          </cell>
          <cell r="F48" t="str">
            <v>Y</v>
          </cell>
          <cell r="G48" t="str">
            <v>N</v>
          </cell>
          <cell r="H48" t="str">
            <v>N</v>
          </cell>
          <cell r="J48">
            <v>1071</v>
          </cell>
          <cell r="S48">
            <v>1071</v>
          </cell>
          <cell r="T48" t="str">
            <v>09/2019</v>
          </cell>
        </row>
        <row r="49">
          <cell r="A49" t="str">
            <v>1010-511</v>
          </cell>
          <cell r="B49" t="str">
            <v>银行存款-交行浦分</v>
          </cell>
          <cell r="C49" t="str">
            <v>Y</v>
          </cell>
          <cell r="D49" t="str">
            <v>N</v>
          </cell>
          <cell r="E49" t="str">
            <v>N</v>
          </cell>
          <cell r="F49" t="str">
            <v>Y</v>
          </cell>
          <cell r="G49" t="str">
            <v>N</v>
          </cell>
          <cell r="H49" t="str">
            <v>N</v>
          </cell>
          <cell r="J49">
            <v>1072</v>
          </cell>
          <cell r="S49">
            <v>1072</v>
          </cell>
          <cell r="T49" t="str">
            <v>11/2019</v>
          </cell>
        </row>
        <row r="50">
          <cell r="A50" t="str">
            <v>1010-514</v>
          </cell>
          <cell r="B50" t="str">
            <v>银行存款-招商银行美元(外债)</v>
          </cell>
          <cell r="C50" t="str">
            <v>Y</v>
          </cell>
          <cell r="D50" t="str">
            <v>N</v>
          </cell>
          <cell r="E50" t="str">
            <v>N</v>
          </cell>
          <cell r="F50" t="str">
            <v>Y</v>
          </cell>
          <cell r="G50" t="str">
            <v>N</v>
          </cell>
          <cell r="H50" t="str">
            <v>N</v>
          </cell>
          <cell r="J50">
            <v>1073</v>
          </cell>
        </row>
        <row r="51">
          <cell r="A51" t="str">
            <v>1010-517</v>
          </cell>
          <cell r="B51" t="str">
            <v>银行存款-交行人民币</v>
          </cell>
          <cell r="C51" t="str">
            <v>Y</v>
          </cell>
          <cell r="D51" t="str">
            <v>N</v>
          </cell>
          <cell r="E51" t="str">
            <v>N</v>
          </cell>
          <cell r="F51" t="str">
            <v>Y</v>
          </cell>
          <cell r="G51" t="str">
            <v>N</v>
          </cell>
          <cell r="H51" t="str">
            <v>N</v>
          </cell>
          <cell r="J51">
            <v>1074</v>
          </cell>
        </row>
        <row r="52">
          <cell r="A52" t="str">
            <v>1010-521</v>
          </cell>
          <cell r="B52" t="str">
            <v>银行存款-交行人民币</v>
          </cell>
          <cell r="C52" t="str">
            <v>Y</v>
          </cell>
          <cell r="D52" t="str">
            <v>N</v>
          </cell>
          <cell r="E52" t="str">
            <v>N</v>
          </cell>
          <cell r="F52" t="str">
            <v>Y</v>
          </cell>
          <cell r="G52" t="str">
            <v>N</v>
          </cell>
          <cell r="H52" t="str">
            <v>N</v>
          </cell>
          <cell r="J52">
            <v>1075</v>
          </cell>
        </row>
        <row r="53">
          <cell r="A53" t="str">
            <v>1010-522</v>
          </cell>
          <cell r="B53" t="str">
            <v>银行存款-交行浦分</v>
          </cell>
          <cell r="C53" t="str">
            <v>Y</v>
          </cell>
          <cell r="D53" t="str">
            <v>N</v>
          </cell>
          <cell r="E53" t="str">
            <v>N</v>
          </cell>
          <cell r="F53" t="str">
            <v>Y</v>
          </cell>
          <cell r="G53" t="str">
            <v>N</v>
          </cell>
          <cell r="H53" t="str">
            <v>N</v>
          </cell>
          <cell r="J53">
            <v>1076</v>
          </cell>
        </row>
        <row r="54">
          <cell r="A54" t="str">
            <v>1010-525</v>
          </cell>
          <cell r="B54" t="str">
            <v>银行存款-交行浦分</v>
          </cell>
          <cell r="C54" t="str">
            <v>Y</v>
          </cell>
          <cell r="D54" t="str">
            <v>N</v>
          </cell>
          <cell r="E54" t="str">
            <v>N</v>
          </cell>
          <cell r="F54" t="str">
            <v>Y</v>
          </cell>
          <cell r="G54" t="str">
            <v>N</v>
          </cell>
          <cell r="H54" t="str">
            <v>N</v>
          </cell>
          <cell r="J54">
            <v>1077</v>
          </cell>
        </row>
        <row r="55">
          <cell r="A55" t="str">
            <v>1010-526</v>
          </cell>
          <cell r="B55" t="str">
            <v>银行存款-招行新分处(ZB ZS)</v>
          </cell>
          <cell r="C55" t="str">
            <v>Y</v>
          </cell>
          <cell r="D55" t="str">
            <v>N</v>
          </cell>
          <cell r="E55" t="str">
            <v>N</v>
          </cell>
          <cell r="F55" t="str">
            <v>Y</v>
          </cell>
          <cell r="G55" t="str">
            <v>N</v>
          </cell>
          <cell r="H55" t="str">
            <v>N</v>
          </cell>
          <cell r="J55">
            <v>1078</v>
          </cell>
        </row>
        <row r="56">
          <cell r="A56" t="str">
            <v>1010-527</v>
          </cell>
          <cell r="B56" t="str">
            <v>银行存款-城市银行延安支行(TAX)</v>
          </cell>
          <cell r="C56" t="str">
            <v>Y</v>
          </cell>
          <cell r="D56" t="str">
            <v>N</v>
          </cell>
          <cell r="E56" t="str">
            <v>N</v>
          </cell>
          <cell r="F56" t="str">
            <v>Y</v>
          </cell>
          <cell r="G56" t="str">
            <v>N</v>
          </cell>
          <cell r="H56" t="str">
            <v>N</v>
          </cell>
          <cell r="J56">
            <v>1079</v>
          </cell>
        </row>
        <row r="57">
          <cell r="A57" t="str">
            <v>1010-528</v>
          </cell>
          <cell r="B57" t="str">
            <v>银行存款-中国银行上海分行</v>
          </cell>
          <cell r="C57" t="str">
            <v>Y</v>
          </cell>
          <cell r="D57" t="str">
            <v>N</v>
          </cell>
          <cell r="E57" t="str">
            <v>N</v>
          </cell>
          <cell r="F57" t="str">
            <v>Y</v>
          </cell>
          <cell r="G57" t="str">
            <v>N</v>
          </cell>
          <cell r="H57" t="str">
            <v>N</v>
          </cell>
          <cell r="J57">
            <v>3005</v>
          </cell>
        </row>
        <row r="58">
          <cell r="A58" t="str">
            <v>1010-531</v>
          </cell>
          <cell r="B58" t="str">
            <v>银行存款-工行第二营业部</v>
          </cell>
          <cell r="C58" t="str">
            <v>Y</v>
          </cell>
          <cell r="D58" t="str">
            <v>N</v>
          </cell>
          <cell r="E58" t="str">
            <v>N</v>
          </cell>
          <cell r="F58" t="str">
            <v>Y</v>
          </cell>
          <cell r="G58" t="str">
            <v>N</v>
          </cell>
          <cell r="H58" t="str">
            <v>N</v>
          </cell>
          <cell r="J58">
            <v>8001</v>
          </cell>
        </row>
        <row r="59">
          <cell r="A59" t="str">
            <v>1010-532</v>
          </cell>
          <cell r="B59" t="str">
            <v>银行存款-渣打银行上海分行</v>
          </cell>
          <cell r="C59" t="str">
            <v>Y</v>
          </cell>
          <cell r="D59" t="str">
            <v>N</v>
          </cell>
          <cell r="E59" t="str">
            <v>N</v>
          </cell>
          <cell r="F59" t="str">
            <v>Y</v>
          </cell>
          <cell r="G59" t="str">
            <v>N</v>
          </cell>
          <cell r="H59" t="str">
            <v>N</v>
          </cell>
        </row>
        <row r="60">
          <cell r="A60" t="str">
            <v>1010-533</v>
          </cell>
          <cell r="B60" t="str">
            <v>银行存款-东亚银行上海分行</v>
          </cell>
          <cell r="C60" t="str">
            <v>Y</v>
          </cell>
          <cell r="D60" t="str">
            <v>N</v>
          </cell>
          <cell r="E60" t="str">
            <v>N</v>
          </cell>
          <cell r="F60" t="str">
            <v>Y</v>
          </cell>
          <cell r="G60" t="str">
            <v>N</v>
          </cell>
          <cell r="H60" t="str">
            <v>N</v>
          </cell>
        </row>
        <row r="61">
          <cell r="A61" t="str">
            <v>1010-534</v>
          </cell>
          <cell r="B61" t="str">
            <v>银行存款-招商银行新客站支行</v>
          </cell>
          <cell r="C61" t="str">
            <v>Y</v>
          </cell>
          <cell r="D61" t="str">
            <v>N</v>
          </cell>
          <cell r="E61" t="str">
            <v>N</v>
          </cell>
          <cell r="F61" t="str">
            <v>Y</v>
          </cell>
          <cell r="G61" t="str">
            <v>N</v>
          </cell>
          <cell r="H61" t="str">
            <v>N</v>
          </cell>
        </row>
        <row r="62">
          <cell r="A62" t="str">
            <v>1010-550</v>
          </cell>
          <cell r="B62" t="str">
            <v>银行存款-上海银行外滩支行</v>
          </cell>
          <cell r="C62" t="str">
            <v>Y</v>
          </cell>
          <cell r="D62" t="str">
            <v>N</v>
          </cell>
          <cell r="E62" t="str">
            <v>N</v>
          </cell>
          <cell r="F62" t="str">
            <v>Y</v>
          </cell>
          <cell r="G62" t="str">
            <v>N</v>
          </cell>
          <cell r="H62" t="str">
            <v>N</v>
          </cell>
        </row>
        <row r="63">
          <cell r="A63" t="str">
            <v>1010-551</v>
          </cell>
          <cell r="B63" t="str">
            <v>银行存款-上海银行外滩支行</v>
          </cell>
          <cell r="C63" t="str">
            <v>Y</v>
          </cell>
          <cell r="D63" t="str">
            <v>N</v>
          </cell>
          <cell r="E63" t="str">
            <v>N</v>
          </cell>
          <cell r="F63" t="str">
            <v>Y</v>
          </cell>
          <cell r="G63" t="str">
            <v>N</v>
          </cell>
          <cell r="H63" t="str">
            <v>N</v>
          </cell>
        </row>
        <row r="64">
          <cell r="A64" t="str">
            <v>1010-600</v>
          </cell>
          <cell r="B64" t="str">
            <v>银行存款-农行上海市分行</v>
          </cell>
          <cell r="C64" t="str">
            <v>Y</v>
          </cell>
          <cell r="D64" t="str">
            <v>N</v>
          </cell>
          <cell r="E64" t="str">
            <v>N</v>
          </cell>
          <cell r="F64" t="str">
            <v>Y</v>
          </cell>
          <cell r="G64" t="str">
            <v>N</v>
          </cell>
          <cell r="H64" t="str">
            <v>N</v>
          </cell>
        </row>
        <row r="65">
          <cell r="A65" t="str">
            <v>1010-601</v>
          </cell>
          <cell r="B65" t="str">
            <v>银行存款-渣打银行上海分行USD</v>
          </cell>
          <cell r="C65" t="str">
            <v>Y</v>
          </cell>
          <cell r="D65" t="str">
            <v>N</v>
          </cell>
          <cell r="E65" t="str">
            <v>N</v>
          </cell>
          <cell r="F65" t="str">
            <v>Y</v>
          </cell>
          <cell r="G65" t="str">
            <v>N</v>
          </cell>
          <cell r="H65" t="str">
            <v>N</v>
          </cell>
        </row>
        <row r="66">
          <cell r="A66" t="str">
            <v>1010-603</v>
          </cell>
          <cell r="B66" t="str">
            <v>银行存款-工行第二营业部</v>
          </cell>
          <cell r="C66" t="str">
            <v>Y</v>
          </cell>
          <cell r="D66" t="str">
            <v>N</v>
          </cell>
          <cell r="E66" t="str">
            <v>N</v>
          </cell>
          <cell r="F66" t="str">
            <v>Y</v>
          </cell>
          <cell r="G66" t="str">
            <v>N</v>
          </cell>
          <cell r="H66" t="str">
            <v>N</v>
          </cell>
        </row>
        <row r="67">
          <cell r="A67" t="str">
            <v>1010-604</v>
          </cell>
          <cell r="B67" t="str">
            <v>银行存款-中国银行市中支行</v>
          </cell>
          <cell r="C67" t="str">
            <v>Y</v>
          </cell>
          <cell r="D67" t="str">
            <v>N</v>
          </cell>
          <cell r="E67" t="str">
            <v>N</v>
          </cell>
          <cell r="F67" t="str">
            <v>Y</v>
          </cell>
          <cell r="G67" t="str">
            <v>N</v>
          </cell>
          <cell r="H67" t="str">
            <v>N</v>
          </cell>
        </row>
        <row r="68">
          <cell r="A68" t="str">
            <v>1010-605</v>
          </cell>
          <cell r="B68" t="str">
            <v>银行存款-中国银行长城卡</v>
          </cell>
          <cell r="C68" t="str">
            <v>Y</v>
          </cell>
          <cell r="D68" t="str">
            <v>N</v>
          </cell>
          <cell r="E68" t="str">
            <v>N</v>
          </cell>
          <cell r="F68" t="str">
            <v>Y</v>
          </cell>
          <cell r="G68" t="str">
            <v>N</v>
          </cell>
          <cell r="H68" t="str">
            <v>N</v>
          </cell>
        </row>
        <row r="69">
          <cell r="A69" t="str">
            <v>1010-607</v>
          </cell>
          <cell r="B69" t="str">
            <v>银行存款-渣打银行上海分行</v>
          </cell>
          <cell r="C69" t="str">
            <v>Y</v>
          </cell>
          <cell r="D69" t="str">
            <v>N</v>
          </cell>
          <cell r="E69" t="str">
            <v>N</v>
          </cell>
          <cell r="F69" t="str">
            <v>Y</v>
          </cell>
          <cell r="G69" t="str">
            <v>N</v>
          </cell>
          <cell r="H69" t="str">
            <v>N</v>
          </cell>
        </row>
        <row r="70">
          <cell r="A70" t="str">
            <v>1010-608</v>
          </cell>
          <cell r="B70" t="str">
            <v>银行存款－招行新客站支行</v>
          </cell>
          <cell r="C70" t="str">
            <v>Y</v>
          </cell>
          <cell r="D70" t="str">
            <v>N</v>
          </cell>
          <cell r="E70" t="str">
            <v>N</v>
          </cell>
          <cell r="F70" t="str">
            <v>Y</v>
          </cell>
          <cell r="G70" t="str">
            <v>N</v>
          </cell>
          <cell r="H70" t="str">
            <v>N</v>
          </cell>
        </row>
        <row r="71">
          <cell r="A71" t="str">
            <v>1010-610</v>
          </cell>
          <cell r="B71" t="str">
            <v>银行存款-上海银行外滩支行</v>
          </cell>
          <cell r="C71" t="str">
            <v>Y</v>
          </cell>
          <cell r="D71" t="str">
            <v>N</v>
          </cell>
          <cell r="E71" t="str">
            <v>N</v>
          </cell>
          <cell r="F71" t="str">
            <v>Y</v>
          </cell>
          <cell r="G71" t="str">
            <v>N</v>
          </cell>
          <cell r="H71" t="str">
            <v>N</v>
          </cell>
        </row>
        <row r="72">
          <cell r="A72" t="str">
            <v>1010-611</v>
          </cell>
          <cell r="B72" t="str">
            <v>银行存款-东亚银行上海分行</v>
          </cell>
          <cell r="C72" t="str">
            <v>Y</v>
          </cell>
          <cell r="D72" t="str">
            <v>N</v>
          </cell>
          <cell r="E72" t="str">
            <v>N</v>
          </cell>
          <cell r="F72" t="str">
            <v>Y</v>
          </cell>
          <cell r="G72" t="str">
            <v>N</v>
          </cell>
          <cell r="H72" t="str">
            <v>N</v>
          </cell>
        </row>
        <row r="73">
          <cell r="A73" t="str">
            <v>1010-612</v>
          </cell>
          <cell r="B73" t="str">
            <v>银行存款-花旗银行上海分行</v>
          </cell>
          <cell r="C73" t="str">
            <v>Y</v>
          </cell>
          <cell r="D73" t="str">
            <v>N</v>
          </cell>
          <cell r="E73" t="str">
            <v>N</v>
          </cell>
          <cell r="F73" t="str">
            <v>Y</v>
          </cell>
          <cell r="G73" t="str">
            <v>N</v>
          </cell>
          <cell r="H73" t="str">
            <v>N</v>
          </cell>
        </row>
        <row r="74">
          <cell r="A74" t="str">
            <v>1010-613</v>
          </cell>
          <cell r="B74" t="str">
            <v>银行存款-民生银行长宁支行</v>
          </cell>
          <cell r="C74" t="str">
            <v>Y</v>
          </cell>
          <cell r="D74" t="str">
            <v>N</v>
          </cell>
          <cell r="E74" t="str">
            <v>N</v>
          </cell>
          <cell r="F74" t="str">
            <v>Y</v>
          </cell>
          <cell r="G74" t="str">
            <v>N</v>
          </cell>
          <cell r="H74" t="str">
            <v>N</v>
          </cell>
        </row>
        <row r="75">
          <cell r="A75" t="str">
            <v>1010-614</v>
          </cell>
          <cell r="B75" t="str">
            <v>银行存款-浦发银行静安支行</v>
          </cell>
          <cell r="C75" t="str">
            <v>Y</v>
          </cell>
          <cell r="D75" t="str">
            <v>N</v>
          </cell>
          <cell r="E75" t="str">
            <v>N</v>
          </cell>
          <cell r="F75" t="str">
            <v>Y</v>
          </cell>
          <cell r="G75" t="str">
            <v>N</v>
          </cell>
          <cell r="H75" t="str">
            <v>N</v>
          </cell>
        </row>
        <row r="76">
          <cell r="A76" t="str">
            <v>1010-615</v>
          </cell>
          <cell r="B76" t="str">
            <v>银行存款-中兴实业银行上海分行</v>
          </cell>
          <cell r="C76" t="str">
            <v>Y</v>
          </cell>
          <cell r="D76" t="str">
            <v>N</v>
          </cell>
          <cell r="E76" t="str">
            <v>N</v>
          </cell>
          <cell r="F76" t="str">
            <v>Y</v>
          </cell>
          <cell r="G76" t="str">
            <v>N</v>
          </cell>
          <cell r="H76" t="str">
            <v>N</v>
          </cell>
        </row>
        <row r="77">
          <cell r="A77" t="str">
            <v>1010-629</v>
          </cell>
          <cell r="B77" t="str">
            <v>银行存款-招行新客站支行</v>
          </cell>
          <cell r="C77" t="str">
            <v>Y</v>
          </cell>
          <cell r="D77" t="str">
            <v>N</v>
          </cell>
          <cell r="E77" t="str">
            <v>N</v>
          </cell>
          <cell r="F77" t="str">
            <v>Y</v>
          </cell>
          <cell r="G77" t="str">
            <v>N</v>
          </cell>
          <cell r="H77" t="str">
            <v>N</v>
          </cell>
        </row>
        <row r="78">
          <cell r="A78" t="str">
            <v>1010-631</v>
          </cell>
          <cell r="B78" t="str">
            <v>银行存款-招行新客站支行</v>
          </cell>
          <cell r="C78" t="str">
            <v>Y</v>
          </cell>
          <cell r="D78" t="str">
            <v>N</v>
          </cell>
          <cell r="E78" t="str">
            <v>N</v>
          </cell>
          <cell r="F78" t="str">
            <v>Y</v>
          </cell>
          <cell r="G78" t="str">
            <v>N</v>
          </cell>
          <cell r="H78" t="str">
            <v>N</v>
          </cell>
        </row>
        <row r="79">
          <cell r="A79" t="str">
            <v>1010-633</v>
          </cell>
          <cell r="B79" t="str">
            <v>银行存款-上海银行外支</v>
          </cell>
          <cell r="C79" t="str">
            <v>Y</v>
          </cell>
          <cell r="D79" t="str">
            <v>N</v>
          </cell>
          <cell r="E79" t="str">
            <v>N</v>
          </cell>
          <cell r="F79" t="str">
            <v>Y</v>
          </cell>
          <cell r="G79" t="str">
            <v>N</v>
          </cell>
          <cell r="H79" t="str">
            <v>N</v>
          </cell>
        </row>
        <row r="80">
          <cell r="A80" t="str">
            <v>1010-634</v>
          </cell>
          <cell r="B80" t="str">
            <v>银行存款-招行新客站支行</v>
          </cell>
          <cell r="C80" t="str">
            <v>Y</v>
          </cell>
          <cell r="D80" t="str">
            <v>N</v>
          </cell>
          <cell r="E80" t="str">
            <v>N</v>
          </cell>
          <cell r="F80" t="str">
            <v>Y</v>
          </cell>
          <cell r="G80" t="str">
            <v>N</v>
          </cell>
          <cell r="H80" t="str">
            <v>N</v>
          </cell>
        </row>
        <row r="81">
          <cell r="A81" t="str">
            <v>1010-656</v>
          </cell>
          <cell r="B81" t="str">
            <v>银行存款-招行新客站支行</v>
          </cell>
          <cell r="C81" t="str">
            <v>Y</v>
          </cell>
          <cell r="D81" t="str">
            <v>N</v>
          </cell>
          <cell r="E81" t="str">
            <v>N</v>
          </cell>
          <cell r="F81" t="str">
            <v>Y</v>
          </cell>
          <cell r="G81" t="str">
            <v>N</v>
          </cell>
          <cell r="H81" t="str">
            <v>N</v>
          </cell>
        </row>
        <row r="82">
          <cell r="A82" t="str">
            <v>1010-661</v>
          </cell>
          <cell r="B82" t="str">
            <v>银行存款-招商银行</v>
          </cell>
          <cell r="C82" t="str">
            <v>Y</v>
          </cell>
          <cell r="D82" t="str">
            <v>N</v>
          </cell>
          <cell r="E82" t="str">
            <v>N</v>
          </cell>
          <cell r="F82" t="str">
            <v>Y</v>
          </cell>
          <cell r="G82" t="str">
            <v>N</v>
          </cell>
          <cell r="H82" t="str">
            <v>N</v>
          </cell>
        </row>
        <row r="83">
          <cell r="A83" t="str">
            <v>1010-663</v>
          </cell>
          <cell r="B83" t="str">
            <v>银行存款-中行嘉定支行</v>
          </cell>
          <cell r="C83" t="str">
            <v>Y</v>
          </cell>
          <cell r="D83" t="str">
            <v>N</v>
          </cell>
          <cell r="E83" t="str">
            <v>N</v>
          </cell>
          <cell r="F83" t="str">
            <v>Y</v>
          </cell>
          <cell r="G83" t="str">
            <v>N</v>
          </cell>
          <cell r="H83" t="str">
            <v>N</v>
          </cell>
        </row>
        <row r="84">
          <cell r="A84" t="str">
            <v>1010-666</v>
          </cell>
          <cell r="B84" t="str">
            <v>银行存款-中行恒隆支行</v>
          </cell>
          <cell r="C84" t="str">
            <v>Y</v>
          </cell>
          <cell r="D84" t="str">
            <v>N</v>
          </cell>
          <cell r="E84" t="str">
            <v>N</v>
          </cell>
          <cell r="F84" t="str">
            <v>Y</v>
          </cell>
          <cell r="G84" t="str">
            <v>N</v>
          </cell>
          <cell r="H84" t="str">
            <v>N</v>
          </cell>
        </row>
        <row r="85">
          <cell r="A85" t="str">
            <v>1010-667</v>
          </cell>
          <cell r="B85" t="str">
            <v>银行存款-农业银行上海市分行</v>
          </cell>
          <cell r="C85" t="str">
            <v>Y</v>
          </cell>
          <cell r="D85" t="str">
            <v>N</v>
          </cell>
          <cell r="E85" t="str">
            <v>N</v>
          </cell>
          <cell r="F85" t="str">
            <v>Y</v>
          </cell>
          <cell r="G85" t="str">
            <v>N</v>
          </cell>
          <cell r="H85" t="str">
            <v>N</v>
          </cell>
        </row>
        <row r="86">
          <cell r="A86" t="str">
            <v>1010-801</v>
          </cell>
          <cell r="B86" t="str">
            <v>找零钱</v>
          </cell>
          <cell r="C86" t="str">
            <v>Y</v>
          </cell>
          <cell r="D86" t="str">
            <v>N</v>
          </cell>
          <cell r="E86" t="str">
            <v>N</v>
          </cell>
          <cell r="F86" t="str">
            <v>N</v>
          </cell>
          <cell r="G86" t="str">
            <v>N</v>
          </cell>
          <cell r="H86" t="str">
            <v>N</v>
          </cell>
        </row>
        <row r="87">
          <cell r="A87" t="str">
            <v>1010-803</v>
          </cell>
          <cell r="B87" t="str">
            <v>零用金(店)</v>
          </cell>
          <cell r="C87" t="str">
            <v>Y</v>
          </cell>
          <cell r="D87" t="str">
            <v>N</v>
          </cell>
          <cell r="E87" t="str">
            <v>N</v>
          </cell>
          <cell r="F87" t="str">
            <v>N</v>
          </cell>
          <cell r="G87" t="str">
            <v>N</v>
          </cell>
          <cell r="H87" t="str">
            <v>N</v>
          </cell>
        </row>
        <row r="88">
          <cell r="A88" t="str">
            <v>1010-804</v>
          </cell>
          <cell r="B88" t="str">
            <v>零用金(店)- 雨伞</v>
          </cell>
          <cell r="C88" t="str">
            <v>Y</v>
          </cell>
          <cell r="D88" t="str">
            <v>N</v>
          </cell>
          <cell r="E88" t="str">
            <v>N</v>
          </cell>
          <cell r="F88" t="str">
            <v>N</v>
          </cell>
          <cell r="G88" t="str">
            <v>N</v>
          </cell>
          <cell r="H88" t="str">
            <v>N</v>
          </cell>
        </row>
        <row r="89">
          <cell r="A89" t="str">
            <v>1010-811</v>
          </cell>
          <cell r="B89" t="str">
            <v>零用金-人民币(公司)</v>
          </cell>
          <cell r="C89" t="str">
            <v>Y</v>
          </cell>
          <cell r="D89" t="str">
            <v>N</v>
          </cell>
          <cell r="E89" t="str">
            <v>N</v>
          </cell>
          <cell r="F89" t="str">
            <v>Y</v>
          </cell>
          <cell r="G89" t="str">
            <v>N</v>
          </cell>
          <cell r="H89" t="str">
            <v>N</v>
          </cell>
        </row>
        <row r="90">
          <cell r="A90" t="str">
            <v>1010-813</v>
          </cell>
          <cell r="B90" t="str">
            <v>零用金-美元(公司)</v>
          </cell>
          <cell r="C90" t="str">
            <v>Y</v>
          </cell>
          <cell r="D90" t="str">
            <v>N</v>
          </cell>
          <cell r="E90" t="str">
            <v>N</v>
          </cell>
          <cell r="F90" t="str">
            <v>Y</v>
          </cell>
          <cell r="G90" t="str">
            <v>N</v>
          </cell>
          <cell r="H90" t="str">
            <v>N</v>
          </cell>
        </row>
        <row r="91">
          <cell r="A91" t="str">
            <v>1110-000</v>
          </cell>
          <cell r="B91" t="str">
            <v>定期存单</v>
          </cell>
          <cell r="C91" t="str">
            <v>Y</v>
          </cell>
          <cell r="D91" t="str">
            <v>N</v>
          </cell>
          <cell r="E91" t="str">
            <v>N</v>
          </cell>
          <cell r="F91" t="str">
            <v>N</v>
          </cell>
          <cell r="G91" t="str">
            <v>N</v>
          </cell>
          <cell r="H91" t="str">
            <v>N</v>
          </cell>
        </row>
        <row r="92">
          <cell r="A92" t="str">
            <v>1338-000</v>
          </cell>
          <cell r="B92" t="str">
            <v>借款</v>
          </cell>
          <cell r="C92" t="str">
            <v>Y</v>
          </cell>
          <cell r="D92" t="str">
            <v>Y</v>
          </cell>
          <cell r="E92" t="str">
            <v>Y</v>
          </cell>
          <cell r="F92" t="str">
            <v>N</v>
          </cell>
          <cell r="G92" t="str">
            <v>N</v>
          </cell>
          <cell r="H92" t="str">
            <v>N</v>
          </cell>
        </row>
        <row r="93">
          <cell r="A93" t="str">
            <v>1345-000</v>
          </cell>
          <cell r="B93" t="str">
            <v>应收保险赔款</v>
          </cell>
          <cell r="C93" t="str">
            <v>Y</v>
          </cell>
          <cell r="D93" t="str">
            <v>N</v>
          </cell>
          <cell r="E93" t="str">
            <v>N</v>
          </cell>
          <cell r="F93" t="str">
            <v>N</v>
          </cell>
          <cell r="G93" t="str">
            <v>N</v>
          </cell>
          <cell r="H93" t="str">
            <v>N</v>
          </cell>
        </row>
        <row r="94">
          <cell r="A94" t="str">
            <v>1345-001</v>
          </cell>
          <cell r="B94" t="str">
            <v>应收保险赔款-平安</v>
          </cell>
          <cell r="C94" t="str">
            <v>Y</v>
          </cell>
          <cell r="D94" t="str">
            <v>N</v>
          </cell>
          <cell r="E94" t="str">
            <v>N</v>
          </cell>
          <cell r="F94" t="str">
            <v>N</v>
          </cell>
          <cell r="G94" t="str">
            <v>N</v>
          </cell>
          <cell r="H94" t="str">
            <v>N</v>
          </cell>
        </row>
        <row r="95">
          <cell r="A95" t="str">
            <v>1345-002</v>
          </cell>
          <cell r="B95" t="str">
            <v>应收保险赔款-中保</v>
          </cell>
          <cell r="C95" t="str">
            <v>Y</v>
          </cell>
          <cell r="D95" t="str">
            <v>N</v>
          </cell>
          <cell r="E95" t="str">
            <v>N</v>
          </cell>
          <cell r="F95" t="str">
            <v>N</v>
          </cell>
          <cell r="G95" t="str">
            <v>N</v>
          </cell>
          <cell r="H95" t="str">
            <v>N</v>
          </cell>
        </row>
        <row r="96">
          <cell r="A96" t="str">
            <v>1370-000</v>
          </cell>
          <cell r="B96" t="str">
            <v>应收款-其他</v>
          </cell>
          <cell r="C96" t="str">
            <v>Y</v>
          </cell>
          <cell r="D96" t="str">
            <v>N</v>
          </cell>
          <cell r="E96" t="str">
            <v>N</v>
          </cell>
          <cell r="F96" t="str">
            <v>N</v>
          </cell>
          <cell r="G96" t="str">
            <v>N</v>
          </cell>
          <cell r="H96" t="str">
            <v>N</v>
          </cell>
        </row>
        <row r="97">
          <cell r="A97" t="str">
            <v>1370-002</v>
          </cell>
          <cell r="B97" t="str">
            <v>应收款-索迪斯卡</v>
          </cell>
          <cell r="C97" t="str">
            <v>Y</v>
          </cell>
          <cell r="D97" t="str">
            <v>N</v>
          </cell>
          <cell r="E97" t="str">
            <v>N</v>
          </cell>
          <cell r="F97" t="str">
            <v>N</v>
          </cell>
          <cell r="G97" t="str">
            <v>N</v>
          </cell>
          <cell r="H97" t="str">
            <v>N</v>
          </cell>
        </row>
        <row r="98">
          <cell r="A98" t="str">
            <v>1370-003</v>
          </cell>
          <cell r="B98" t="str">
            <v>应收款-华联吉买盛</v>
          </cell>
          <cell r="C98" t="str">
            <v>Y</v>
          </cell>
          <cell r="D98" t="str">
            <v>N</v>
          </cell>
          <cell r="E98" t="str">
            <v>N</v>
          </cell>
          <cell r="F98" t="str">
            <v>N</v>
          </cell>
          <cell r="G98" t="str">
            <v>N</v>
          </cell>
          <cell r="H98" t="str">
            <v>N</v>
          </cell>
        </row>
        <row r="99">
          <cell r="A99" t="str">
            <v>1370-004</v>
          </cell>
          <cell r="B99" t="str">
            <v>应收款-个人所得税</v>
          </cell>
          <cell r="C99" t="str">
            <v>Y</v>
          </cell>
          <cell r="D99" t="str">
            <v>N</v>
          </cell>
          <cell r="E99" t="str">
            <v>N</v>
          </cell>
          <cell r="F99" t="str">
            <v>N</v>
          </cell>
          <cell r="G99" t="str">
            <v>N</v>
          </cell>
          <cell r="H99" t="str">
            <v>N</v>
          </cell>
        </row>
        <row r="100">
          <cell r="A100" t="str">
            <v>1370-006</v>
          </cell>
          <cell r="B100" t="str">
            <v>应收款-医药费</v>
          </cell>
          <cell r="C100" t="str">
            <v>Y</v>
          </cell>
          <cell r="D100" t="str">
            <v>N</v>
          </cell>
          <cell r="E100" t="str">
            <v>N</v>
          </cell>
          <cell r="F100" t="str">
            <v>N</v>
          </cell>
          <cell r="G100" t="str">
            <v>N</v>
          </cell>
          <cell r="H100" t="str">
            <v>N</v>
          </cell>
        </row>
        <row r="101">
          <cell r="A101" t="str">
            <v>1370-007</v>
          </cell>
          <cell r="B101" t="str">
            <v>应收款-惠普公司</v>
          </cell>
          <cell r="C101" t="str">
            <v>Y</v>
          </cell>
          <cell r="D101" t="str">
            <v>N</v>
          </cell>
          <cell r="E101" t="str">
            <v>N</v>
          </cell>
          <cell r="F101" t="str">
            <v>N</v>
          </cell>
          <cell r="G101" t="str">
            <v>N</v>
          </cell>
          <cell r="H101" t="str">
            <v>N</v>
          </cell>
        </row>
        <row r="102">
          <cell r="A102" t="str">
            <v>1370-008</v>
          </cell>
          <cell r="B102" t="str">
            <v>应收款-华联可颂坊券</v>
          </cell>
          <cell r="C102" t="str">
            <v>Y</v>
          </cell>
          <cell r="D102" t="str">
            <v>N</v>
          </cell>
          <cell r="E102" t="str">
            <v>N</v>
          </cell>
          <cell r="F102" t="str">
            <v>N</v>
          </cell>
          <cell r="G102" t="str">
            <v>N</v>
          </cell>
          <cell r="H102" t="str">
            <v>N</v>
          </cell>
        </row>
        <row r="103">
          <cell r="A103" t="str">
            <v>1370-009</v>
          </cell>
          <cell r="B103" t="str">
            <v>应收款-工行信用卡</v>
          </cell>
          <cell r="C103" t="str">
            <v>Y</v>
          </cell>
          <cell r="D103" t="str">
            <v>N</v>
          </cell>
          <cell r="E103" t="str">
            <v>N</v>
          </cell>
          <cell r="F103" t="str">
            <v>N</v>
          </cell>
          <cell r="G103" t="str">
            <v>N</v>
          </cell>
          <cell r="H103" t="str">
            <v>N</v>
          </cell>
        </row>
        <row r="104">
          <cell r="A104" t="str">
            <v>1370-010</v>
          </cell>
          <cell r="B104" t="str">
            <v>应收款-公司手机费挂帐</v>
          </cell>
          <cell r="C104" t="str">
            <v>Y</v>
          </cell>
          <cell r="D104" t="str">
            <v>Y</v>
          </cell>
          <cell r="E104" t="str">
            <v>Y</v>
          </cell>
          <cell r="F104" t="str">
            <v>N</v>
          </cell>
          <cell r="G104" t="str">
            <v>N</v>
          </cell>
          <cell r="H104" t="str">
            <v>N</v>
          </cell>
        </row>
        <row r="105">
          <cell r="A105" t="str">
            <v>1370-011</v>
          </cell>
          <cell r="B105" t="str">
            <v>应收款-麦当劳其他公司</v>
          </cell>
          <cell r="C105" t="str">
            <v>Y</v>
          </cell>
          <cell r="D105" t="str">
            <v>Y</v>
          </cell>
          <cell r="E105" t="str">
            <v>Y</v>
          </cell>
          <cell r="F105" t="str">
            <v>N</v>
          </cell>
          <cell r="G105" t="str">
            <v>N</v>
          </cell>
          <cell r="H105" t="str">
            <v>N</v>
          </cell>
        </row>
        <row r="106">
          <cell r="A106" t="str">
            <v>1401-000</v>
          </cell>
          <cell r="B106" t="str">
            <v>存货-食品</v>
          </cell>
          <cell r="C106" t="str">
            <v>Y</v>
          </cell>
          <cell r="D106" t="str">
            <v>N</v>
          </cell>
          <cell r="E106" t="str">
            <v>N</v>
          </cell>
          <cell r="F106" t="str">
            <v>N</v>
          </cell>
          <cell r="G106" t="str">
            <v>N</v>
          </cell>
          <cell r="H106" t="str">
            <v>N</v>
          </cell>
        </row>
        <row r="107">
          <cell r="A107" t="str">
            <v>1402-000</v>
          </cell>
          <cell r="B107" t="str">
            <v>存货-包装</v>
          </cell>
          <cell r="C107" t="str">
            <v>Y</v>
          </cell>
          <cell r="D107" t="str">
            <v>N</v>
          </cell>
          <cell r="E107" t="str">
            <v>N</v>
          </cell>
          <cell r="F107" t="str">
            <v>N</v>
          </cell>
          <cell r="G107" t="str">
            <v>N</v>
          </cell>
          <cell r="H107" t="str">
            <v>N</v>
          </cell>
        </row>
        <row r="108">
          <cell r="A108" t="str">
            <v>1501-000</v>
          </cell>
          <cell r="B108" t="str">
            <v>预付餐厅租金</v>
          </cell>
          <cell r="C108" t="str">
            <v>Y</v>
          </cell>
          <cell r="D108" t="str">
            <v>N</v>
          </cell>
          <cell r="E108" t="str">
            <v>N</v>
          </cell>
          <cell r="F108" t="str">
            <v>N</v>
          </cell>
          <cell r="G108" t="str">
            <v>N</v>
          </cell>
          <cell r="H108" t="str">
            <v>N</v>
          </cell>
        </row>
        <row r="109">
          <cell r="A109" t="str">
            <v>1501-001</v>
          </cell>
          <cell r="B109" t="str">
            <v>预付租金-沪北</v>
          </cell>
          <cell r="C109" t="str">
            <v>Y</v>
          </cell>
          <cell r="D109" t="str">
            <v>N</v>
          </cell>
          <cell r="E109" t="str">
            <v>N</v>
          </cell>
          <cell r="F109" t="str">
            <v>N</v>
          </cell>
          <cell r="G109" t="str">
            <v>N</v>
          </cell>
          <cell r="H109" t="str">
            <v>N</v>
          </cell>
        </row>
        <row r="110">
          <cell r="A110" t="str">
            <v>1501-002</v>
          </cell>
          <cell r="B110" t="str">
            <v>预付租金-中华路</v>
          </cell>
          <cell r="C110" t="str">
            <v>Y</v>
          </cell>
          <cell r="D110" t="str">
            <v>N</v>
          </cell>
          <cell r="E110" t="str">
            <v>N</v>
          </cell>
          <cell r="F110" t="str">
            <v>N</v>
          </cell>
          <cell r="G110" t="str">
            <v>N</v>
          </cell>
          <cell r="H110" t="str">
            <v>N</v>
          </cell>
        </row>
        <row r="111">
          <cell r="A111" t="str">
            <v>1501-003</v>
          </cell>
          <cell r="B111" t="str">
            <v>预付租金-88总汇</v>
          </cell>
          <cell r="C111" t="str">
            <v>Y</v>
          </cell>
          <cell r="D111" t="str">
            <v>N</v>
          </cell>
          <cell r="E111" t="str">
            <v>N</v>
          </cell>
          <cell r="F111" t="str">
            <v>N</v>
          </cell>
          <cell r="G111" t="str">
            <v>N</v>
          </cell>
          <cell r="H111" t="str">
            <v>N</v>
          </cell>
        </row>
        <row r="112">
          <cell r="A112" t="str">
            <v>1501-004</v>
          </cell>
          <cell r="B112" t="str">
            <v>预付租金-五角场</v>
          </cell>
          <cell r="C112" t="str">
            <v>Y</v>
          </cell>
          <cell r="D112" t="str">
            <v>N</v>
          </cell>
          <cell r="E112" t="str">
            <v>N</v>
          </cell>
          <cell r="F112" t="str">
            <v>N</v>
          </cell>
          <cell r="G112" t="str">
            <v>N</v>
          </cell>
          <cell r="H112" t="str">
            <v>N</v>
          </cell>
        </row>
        <row r="113">
          <cell r="A113" t="str">
            <v>1501-005</v>
          </cell>
          <cell r="B113" t="str">
            <v>预付租金-虹口公园</v>
          </cell>
          <cell r="C113" t="str">
            <v>Y</v>
          </cell>
          <cell r="D113" t="str">
            <v>N</v>
          </cell>
          <cell r="E113" t="str">
            <v>N</v>
          </cell>
          <cell r="F113" t="str">
            <v>N</v>
          </cell>
          <cell r="G113" t="str">
            <v>N</v>
          </cell>
          <cell r="H113" t="str">
            <v>N</v>
          </cell>
        </row>
        <row r="114">
          <cell r="A114" t="str">
            <v>1501-006</v>
          </cell>
          <cell r="B114" t="str">
            <v>预付租金-中山公园</v>
          </cell>
          <cell r="C114" t="str">
            <v>Y</v>
          </cell>
          <cell r="D114" t="str">
            <v>N</v>
          </cell>
          <cell r="E114" t="str">
            <v>N</v>
          </cell>
          <cell r="F114" t="str">
            <v>N</v>
          </cell>
          <cell r="G114" t="str">
            <v>N</v>
          </cell>
          <cell r="H114" t="str">
            <v>N</v>
          </cell>
        </row>
        <row r="115">
          <cell r="A115" t="str">
            <v>1501-007</v>
          </cell>
          <cell r="B115" t="str">
            <v>预付租金-PARKSON</v>
          </cell>
          <cell r="C115" t="str">
            <v>Y</v>
          </cell>
          <cell r="D115" t="str">
            <v>N</v>
          </cell>
          <cell r="E115" t="str">
            <v>N</v>
          </cell>
          <cell r="F115" t="str">
            <v>N</v>
          </cell>
          <cell r="G115" t="str">
            <v>N</v>
          </cell>
          <cell r="H115" t="str">
            <v>N</v>
          </cell>
        </row>
        <row r="116">
          <cell r="A116" t="str">
            <v>1501-008</v>
          </cell>
          <cell r="B116" t="str">
            <v>预付租金-淮海路</v>
          </cell>
          <cell r="C116" t="str">
            <v>Y</v>
          </cell>
          <cell r="D116" t="str">
            <v>N</v>
          </cell>
          <cell r="E116" t="str">
            <v>N</v>
          </cell>
          <cell r="F116" t="str">
            <v>N</v>
          </cell>
          <cell r="G116" t="str">
            <v>N</v>
          </cell>
          <cell r="H116" t="str">
            <v>N</v>
          </cell>
        </row>
        <row r="117">
          <cell r="A117" t="str">
            <v>1501-009</v>
          </cell>
          <cell r="B117" t="str">
            <v>预付租金-福州路</v>
          </cell>
          <cell r="C117" t="str">
            <v>Y</v>
          </cell>
          <cell r="D117" t="str">
            <v>N</v>
          </cell>
          <cell r="E117" t="str">
            <v>N</v>
          </cell>
          <cell r="F117" t="str">
            <v>N</v>
          </cell>
          <cell r="G117" t="str">
            <v>N</v>
          </cell>
          <cell r="H117" t="str">
            <v>N</v>
          </cell>
        </row>
        <row r="118">
          <cell r="A118" t="str">
            <v>1501-010</v>
          </cell>
          <cell r="B118" t="str">
            <v>预付租金-西部广场</v>
          </cell>
          <cell r="C118" t="str">
            <v>Y</v>
          </cell>
          <cell r="D118" t="str">
            <v>N</v>
          </cell>
          <cell r="E118" t="str">
            <v>N</v>
          </cell>
          <cell r="F118" t="str">
            <v>N</v>
          </cell>
          <cell r="G118" t="str">
            <v>N</v>
          </cell>
          <cell r="H118" t="str">
            <v>N</v>
          </cell>
        </row>
        <row r="119">
          <cell r="A119" t="str">
            <v>1501-011</v>
          </cell>
          <cell r="B119" t="str">
            <v>预付租金-新客站</v>
          </cell>
          <cell r="C119" t="str">
            <v>Y</v>
          </cell>
          <cell r="D119" t="str">
            <v>N</v>
          </cell>
          <cell r="E119" t="str">
            <v>N</v>
          </cell>
          <cell r="F119" t="str">
            <v>N</v>
          </cell>
          <cell r="G119" t="str">
            <v>N</v>
          </cell>
          <cell r="H119" t="str">
            <v>N</v>
          </cell>
        </row>
        <row r="120">
          <cell r="A120" t="str">
            <v>1501-012</v>
          </cell>
          <cell r="B120" t="str">
            <v>预付租金-四平路</v>
          </cell>
          <cell r="C120" t="str">
            <v>Y</v>
          </cell>
          <cell r="D120" t="str">
            <v>N</v>
          </cell>
          <cell r="E120" t="str">
            <v>N</v>
          </cell>
          <cell r="F120" t="str">
            <v>N</v>
          </cell>
          <cell r="G120" t="str">
            <v>N</v>
          </cell>
          <cell r="H120" t="str">
            <v>N</v>
          </cell>
        </row>
        <row r="121">
          <cell r="A121" t="str">
            <v>1501-013</v>
          </cell>
          <cell r="B121" t="str">
            <v>预付租金-四川北路程#2</v>
          </cell>
          <cell r="C121" t="str">
            <v>Y</v>
          </cell>
          <cell r="D121" t="str">
            <v>N</v>
          </cell>
          <cell r="E121" t="str">
            <v>N</v>
          </cell>
          <cell r="F121" t="str">
            <v>N</v>
          </cell>
          <cell r="G121" t="str">
            <v>N</v>
          </cell>
          <cell r="H121" t="str">
            <v>N</v>
          </cell>
        </row>
        <row r="122">
          <cell r="A122" t="str">
            <v>1501-014</v>
          </cell>
          <cell r="B122" t="str">
            <v>预付租金-海兴广场</v>
          </cell>
          <cell r="C122" t="str">
            <v>Y</v>
          </cell>
          <cell r="D122" t="str">
            <v>N</v>
          </cell>
          <cell r="E122" t="str">
            <v>N</v>
          </cell>
          <cell r="F122" t="str">
            <v>N</v>
          </cell>
          <cell r="G122" t="str">
            <v>N</v>
          </cell>
          <cell r="H122" t="str">
            <v>N</v>
          </cell>
        </row>
        <row r="123">
          <cell r="A123" t="str">
            <v>1501-015</v>
          </cell>
          <cell r="B123" t="str">
            <v>预付租金-培训中心</v>
          </cell>
          <cell r="C123" t="str">
            <v>Y</v>
          </cell>
          <cell r="D123" t="str">
            <v>N</v>
          </cell>
          <cell r="E123" t="str">
            <v>N</v>
          </cell>
          <cell r="F123" t="str">
            <v>N</v>
          </cell>
          <cell r="G123" t="str">
            <v>N</v>
          </cell>
          <cell r="H123" t="str">
            <v>N</v>
          </cell>
        </row>
        <row r="124">
          <cell r="A124" t="str">
            <v>1501-016</v>
          </cell>
          <cell r="B124" t="str">
            <v>预付租金-宜川</v>
          </cell>
          <cell r="C124" t="str">
            <v>Y</v>
          </cell>
          <cell r="D124" t="str">
            <v>N</v>
          </cell>
          <cell r="E124" t="str">
            <v>N</v>
          </cell>
          <cell r="F124" t="str">
            <v>N</v>
          </cell>
          <cell r="G124" t="str">
            <v>N</v>
          </cell>
          <cell r="H124" t="str">
            <v>N</v>
          </cell>
        </row>
        <row r="125">
          <cell r="A125" t="str">
            <v>1501-017</v>
          </cell>
          <cell r="B125" t="str">
            <v>预付租金-曹家渡开开</v>
          </cell>
          <cell r="C125" t="str">
            <v>Y</v>
          </cell>
          <cell r="D125" t="str">
            <v>N</v>
          </cell>
          <cell r="E125" t="str">
            <v>N</v>
          </cell>
          <cell r="F125" t="str">
            <v>N</v>
          </cell>
          <cell r="G125" t="str">
            <v>N</v>
          </cell>
          <cell r="H125" t="str">
            <v>N</v>
          </cell>
        </row>
        <row r="126">
          <cell r="A126" t="str">
            <v>1501-018</v>
          </cell>
          <cell r="B126" t="str">
            <v>预付租金-浦东南路</v>
          </cell>
          <cell r="C126" t="str">
            <v>Y</v>
          </cell>
          <cell r="D126" t="str">
            <v>N</v>
          </cell>
          <cell r="E126" t="str">
            <v>N</v>
          </cell>
          <cell r="F126" t="str">
            <v>N</v>
          </cell>
          <cell r="G126" t="str">
            <v>N</v>
          </cell>
          <cell r="H126" t="str">
            <v>N</v>
          </cell>
        </row>
        <row r="127">
          <cell r="A127" t="str">
            <v>1501-019</v>
          </cell>
          <cell r="B127" t="str">
            <v>预付租金-鞍山</v>
          </cell>
          <cell r="C127" t="str">
            <v>Y</v>
          </cell>
          <cell r="D127" t="str">
            <v>N</v>
          </cell>
          <cell r="E127" t="str">
            <v>N</v>
          </cell>
          <cell r="F127" t="str">
            <v>N</v>
          </cell>
          <cell r="G127" t="str">
            <v>N</v>
          </cell>
          <cell r="H127" t="str">
            <v>N</v>
          </cell>
        </row>
        <row r="128">
          <cell r="A128" t="str">
            <v>1501-020</v>
          </cell>
          <cell r="B128" t="str">
            <v>预付租金-天山</v>
          </cell>
          <cell r="C128" t="str">
            <v>Y</v>
          </cell>
          <cell r="D128" t="str">
            <v>N</v>
          </cell>
          <cell r="E128" t="str">
            <v>N</v>
          </cell>
          <cell r="F128" t="str">
            <v>N</v>
          </cell>
          <cell r="G128" t="str">
            <v>N</v>
          </cell>
          <cell r="H128" t="str">
            <v>N</v>
          </cell>
        </row>
        <row r="129">
          <cell r="A129" t="str">
            <v>1501-021</v>
          </cell>
          <cell r="B129" t="str">
            <v>预付租金-宝山</v>
          </cell>
          <cell r="C129" t="str">
            <v>Y</v>
          </cell>
          <cell r="D129" t="str">
            <v>N</v>
          </cell>
          <cell r="E129" t="str">
            <v>N</v>
          </cell>
          <cell r="F129" t="str">
            <v>N</v>
          </cell>
          <cell r="G129" t="str">
            <v>N</v>
          </cell>
          <cell r="H129" t="str">
            <v>N</v>
          </cell>
        </row>
        <row r="130">
          <cell r="A130" t="str">
            <v>1501-022</v>
          </cell>
          <cell r="B130" t="str">
            <v>预付租金-中兴百货</v>
          </cell>
          <cell r="C130" t="str">
            <v>Y</v>
          </cell>
          <cell r="D130" t="str">
            <v>N</v>
          </cell>
          <cell r="E130" t="str">
            <v>N</v>
          </cell>
          <cell r="F130" t="str">
            <v>N</v>
          </cell>
          <cell r="G130" t="str">
            <v>N</v>
          </cell>
          <cell r="H130" t="str">
            <v>N</v>
          </cell>
        </row>
        <row r="131">
          <cell r="A131" t="str">
            <v>1501-023</v>
          </cell>
          <cell r="B131" t="str">
            <v>预付租金-古北</v>
          </cell>
          <cell r="C131" t="str">
            <v>Y</v>
          </cell>
          <cell r="D131" t="str">
            <v>N</v>
          </cell>
          <cell r="E131" t="str">
            <v>N</v>
          </cell>
          <cell r="F131" t="str">
            <v>N</v>
          </cell>
          <cell r="G131" t="str">
            <v>N</v>
          </cell>
          <cell r="H131" t="str">
            <v>N</v>
          </cell>
        </row>
        <row r="132">
          <cell r="A132" t="str">
            <v>1501-024</v>
          </cell>
          <cell r="B132" t="str">
            <v>预付租金-IMM</v>
          </cell>
          <cell r="C132" t="str">
            <v>Y</v>
          </cell>
          <cell r="D132" t="str">
            <v>N</v>
          </cell>
          <cell r="E132" t="str">
            <v>N</v>
          </cell>
          <cell r="F132" t="str">
            <v>N</v>
          </cell>
          <cell r="G132" t="str">
            <v>N</v>
          </cell>
          <cell r="H132" t="str">
            <v>N</v>
          </cell>
        </row>
        <row r="133">
          <cell r="A133" t="str">
            <v>1501-025</v>
          </cell>
          <cell r="B133" t="str">
            <v>预付租金-曲阳</v>
          </cell>
          <cell r="C133" t="str">
            <v>Y</v>
          </cell>
          <cell r="D133" t="str">
            <v>N</v>
          </cell>
          <cell r="E133" t="str">
            <v>N</v>
          </cell>
          <cell r="F133" t="str">
            <v>N</v>
          </cell>
          <cell r="G133" t="str">
            <v>N</v>
          </cell>
          <cell r="H133" t="str">
            <v>N</v>
          </cell>
        </row>
        <row r="134">
          <cell r="A134" t="str">
            <v>1501-026</v>
          </cell>
          <cell r="B134" t="str">
            <v>预付租金-嘉定</v>
          </cell>
          <cell r="C134" t="str">
            <v>Y</v>
          </cell>
          <cell r="D134" t="str">
            <v>N</v>
          </cell>
          <cell r="E134" t="str">
            <v>N</v>
          </cell>
          <cell r="F134" t="str">
            <v>N</v>
          </cell>
          <cell r="G134" t="str">
            <v>N</v>
          </cell>
          <cell r="H134" t="str">
            <v>N</v>
          </cell>
        </row>
        <row r="135">
          <cell r="A135" t="str">
            <v>1501-027</v>
          </cell>
          <cell r="B135" t="str">
            <v>预付租金-美丽华</v>
          </cell>
          <cell r="C135" t="str">
            <v>Y</v>
          </cell>
          <cell r="D135" t="str">
            <v>N</v>
          </cell>
          <cell r="E135" t="str">
            <v>N</v>
          </cell>
          <cell r="F135" t="str">
            <v>N</v>
          </cell>
          <cell r="G135" t="str">
            <v>N</v>
          </cell>
          <cell r="H135" t="str">
            <v>N</v>
          </cell>
        </row>
        <row r="136">
          <cell r="A136" t="str">
            <v>1501-028</v>
          </cell>
          <cell r="B136" t="str">
            <v>预付租金-上海广场</v>
          </cell>
          <cell r="C136" t="str">
            <v>Y</v>
          </cell>
          <cell r="D136" t="str">
            <v>N</v>
          </cell>
          <cell r="E136" t="str">
            <v>N</v>
          </cell>
          <cell r="F136" t="str">
            <v>N</v>
          </cell>
          <cell r="G136" t="str">
            <v>N</v>
          </cell>
          <cell r="H136" t="str">
            <v>N</v>
          </cell>
        </row>
        <row r="137">
          <cell r="A137" t="str">
            <v>1501-031</v>
          </cell>
          <cell r="B137" t="str">
            <v>预付租金-新客站#2</v>
          </cell>
          <cell r="C137" t="str">
            <v>Y</v>
          </cell>
          <cell r="D137" t="str">
            <v>N</v>
          </cell>
          <cell r="E137" t="str">
            <v>N</v>
          </cell>
          <cell r="F137" t="str">
            <v>N</v>
          </cell>
          <cell r="G137" t="str">
            <v>N</v>
          </cell>
          <cell r="H137" t="str">
            <v>N</v>
          </cell>
        </row>
        <row r="138">
          <cell r="A138" t="str">
            <v>1501-038</v>
          </cell>
          <cell r="B138" t="str">
            <v>预付租金-松江店</v>
          </cell>
          <cell r="C138" t="str">
            <v>Y</v>
          </cell>
          <cell r="D138" t="str">
            <v>N</v>
          </cell>
          <cell r="E138" t="str">
            <v>N</v>
          </cell>
          <cell r="F138" t="str">
            <v>N</v>
          </cell>
          <cell r="G138" t="str">
            <v>N</v>
          </cell>
          <cell r="H138" t="str">
            <v>N</v>
          </cell>
        </row>
        <row r="139">
          <cell r="A139" t="str">
            <v>1501-039</v>
          </cell>
          <cell r="B139" t="str">
            <v>预付租金-吴中路店</v>
          </cell>
          <cell r="C139" t="str">
            <v>Y</v>
          </cell>
          <cell r="D139" t="str">
            <v>N</v>
          </cell>
          <cell r="E139" t="str">
            <v>N</v>
          </cell>
          <cell r="F139" t="str">
            <v>N</v>
          </cell>
          <cell r="G139" t="str">
            <v>N</v>
          </cell>
          <cell r="H139" t="str">
            <v>N</v>
          </cell>
        </row>
        <row r="140">
          <cell r="A140" t="str">
            <v>1501-040</v>
          </cell>
          <cell r="B140" t="str">
            <v>预付租金-闵行店</v>
          </cell>
          <cell r="C140" t="str">
            <v>Y</v>
          </cell>
          <cell r="D140" t="str">
            <v>N</v>
          </cell>
          <cell r="E140" t="str">
            <v>N</v>
          </cell>
          <cell r="F140" t="str">
            <v>N</v>
          </cell>
          <cell r="G140" t="str">
            <v>N</v>
          </cell>
          <cell r="H140" t="str">
            <v>N</v>
          </cell>
        </row>
        <row r="141">
          <cell r="A141" t="str">
            <v>1501-041</v>
          </cell>
          <cell r="B141" t="str">
            <v>预付租金-龙华</v>
          </cell>
          <cell r="C141" t="str">
            <v>Y</v>
          </cell>
          <cell r="D141" t="str">
            <v>N</v>
          </cell>
          <cell r="E141" t="str">
            <v>N</v>
          </cell>
          <cell r="F141" t="str">
            <v>N</v>
          </cell>
          <cell r="G141" t="str">
            <v>N</v>
          </cell>
          <cell r="H141" t="str">
            <v>N</v>
          </cell>
        </row>
        <row r="142">
          <cell r="A142" t="str">
            <v>1501-042</v>
          </cell>
          <cell r="B142" t="str">
            <v>预付租金-田林</v>
          </cell>
          <cell r="C142" t="str">
            <v>Y</v>
          </cell>
          <cell r="D142" t="str">
            <v>N</v>
          </cell>
          <cell r="E142" t="str">
            <v>N</v>
          </cell>
          <cell r="F142" t="str">
            <v>N</v>
          </cell>
          <cell r="G142" t="str">
            <v>N</v>
          </cell>
          <cell r="H142" t="str">
            <v>N</v>
          </cell>
        </row>
        <row r="143">
          <cell r="A143" t="str">
            <v>1501-043</v>
          </cell>
          <cell r="B143" t="str">
            <v>预付租金-乳山</v>
          </cell>
          <cell r="C143" t="str">
            <v>Y</v>
          </cell>
          <cell r="D143" t="str">
            <v>N</v>
          </cell>
          <cell r="E143" t="str">
            <v>N</v>
          </cell>
          <cell r="F143" t="str">
            <v>N</v>
          </cell>
          <cell r="G143" t="str">
            <v>N</v>
          </cell>
          <cell r="H143" t="str">
            <v>N</v>
          </cell>
        </row>
        <row r="144">
          <cell r="A144" t="str">
            <v>1501-044</v>
          </cell>
          <cell r="B144" t="str">
            <v>预付租金-武宁</v>
          </cell>
          <cell r="C144" t="str">
            <v>Y</v>
          </cell>
          <cell r="D144" t="str">
            <v>N</v>
          </cell>
          <cell r="E144" t="str">
            <v>N</v>
          </cell>
          <cell r="F144" t="str">
            <v>N</v>
          </cell>
          <cell r="G144" t="str">
            <v>N</v>
          </cell>
          <cell r="H144" t="str">
            <v>N</v>
          </cell>
        </row>
        <row r="145">
          <cell r="A145" t="str">
            <v>1501-045</v>
          </cell>
          <cell r="B145" t="str">
            <v>预付租金-平凉</v>
          </cell>
          <cell r="C145" t="str">
            <v>Y</v>
          </cell>
          <cell r="D145" t="str">
            <v>N</v>
          </cell>
          <cell r="E145" t="str">
            <v>N</v>
          </cell>
          <cell r="F145" t="str">
            <v>N</v>
          </cell>
          <cell r="G145" t="str">
            <v>N</v>
          </cell>
          <cell r="H145" t="str">
            <v>N</v>
          </cell>
        </row>
        <row r="146">
          <cell r="A146" t="str">
            <v>1501-046</v>
          </cell>
          <cell r="B146" t="str">
            <v>预付租金-中原</v>
          </cell>
          <cell r="C146" t="str">
            <v>Y</v>
          </cell>
          <cell r="D146" t="str">
            <v>N</v>
          </cell>
          <cell r="E146" t="str">
            <v>N</v>
          </cell>
          <cell r="F146" t="str">
            <v>N</v>
          </cell>
          <cell r="G146" t="str">
            <v>N</v>
          </cell>
          <cell r="H146" t="str">
            <v>N</v>
          </cell>
        </row>
        <row r="147">
          <cell r="A147" t="str">
            <v>1501-047</v>
          </cell>
          <cell r="B147" t="str">
            <v>预付租金-铜川</v>
          </cell>
          <cell r="C147" t="str">
            <v>Y</v>
          </cell>
          <cell r="D147" t="str">
            <v>N</v>
          </cell>
          <cell r="E147" t="str">
            <v>N</v>
          </cell>
          <cell r="F147" t="str">
            <v>N</v>
          </cell>
          <cell r="G147" t="str">
            <v>N</v>
          </cell>
          <cell r="H147" t="str">
            <v>N</v>
          </cell>
        </row>
        <row r="148">
          <cell r="A148" t="str">
            <v>1501-048</v>
          </cell>
          <cell r="B148" t="str">
            <v>预付租金-豫园</v>
          </cell>
          <cell r="C148" t="str">
            <v>Y</v>
          </cell>
          <cell r="D148" t="str">
            <v>N</v>
          </cell>
          <cell r="E148" t="str">
            <v>N</v>
          </cell>
          <cell r="F148" t="str">
            <v>N</v>
          </cell>
          <cell r="G148" t="str">
            <v>N</v>
          </cell>
          <cell r="H148" t="str">
            <v>N</v>
          </cell>
        </row>
        <row r="149">
          <cell r="A149" t="str">
            <v>1501-049</v>
          </cell>
          <cell r="B149" t="str">
            <v>预付租金-欧洲友谊商城</v>
          </cell>
          <cell r="C149" t="str">
            <v>Y</v>
          </cell>
          <cell r="D149" t="str">
            <v>N</v>
          </cell>
          <cell r="E149" t="str">
            <v>N</v>
          </cell>
          <cell r="F149" t="str">
            <v>N</v>
          </cell>
          <cell r="G149" t="str">
            <v>N</v>
          </cell>
          <cell r="H149" t="str">
            <v>N</v>
          </cell>
        </row>
        <row r="150">
          <cell r="A150" t="str">
            <v>1501-050</v>
          </cell>
          <cell r="B150" t="str">
            <v>预付租金-徐家汇2#店</v>
          </cell>
          <cell r="C150" t="str">
            <v>Y</v>
          </cell>
          <cell r="D150" t="str">
            <v>N</v>
          </cell>
          <cell r="E150" t="str">
            <v>N</v>
          </cell>
          <cell r="F150" t="str">
            <v>N</v>
          </cell>
          <cell r="G150" t="str">
            <v>N</v>
          </cell>
          <cell r="H150" t="str">
            <v>N</v>
          </cell>
        </row>
        <row r="151">
          <cell r="A151" t="str">
            <v>1501-051</v>
          </cell>
          <cell r="B151" t="str">
            <v>预付租金-甘泉</v>
          </cell>
          <cell r="C151" t="str">
            <v>Y</v>
          </cell>
          <cell r="D151" t="str">
            <v>N</v>
          </cell>
          <cell r="E151" t="str">
            <v>N</v>
          </cell>
          <cell r="F151" t="str">
            <v>N</v>
          </cell>
          <cell r="G151" t="str">
            <v>N</v>
          </cell>
          <cell r="H151" t="str">
            <v>N</v>
          </cell>
        </row>
        <row r="152">
          <cell r="A152" t="str">
            <v>1501-052</v>
          </cell>
          <cell r="B152" t="str">
            <v>预付租金-奉贤</v>
          </cell>
          <cell r="C152" t="str">
            <v>Y</v>
          </cell>
          <cell r="D152" t="str">
            <v>N</v>
          </cell>
          <cell r="E152" t="str">
            <v>N</v>
          </cell>
          <cell r="F152" t="str">
            <v>N</v>
          </cell>
          <cell r="G152" t="str">
            <v>N</v>
          </cell>
          <cell r="H152" t="str">
            <v>N</v>
          </cell>
        </row>
        <row r="153">
          <cell r="A153" t="str">
            <v>1501-053</v>
          </cell>
          <cell r="B153" t="str">
            <v>预付租金-临沂店</v>
          </cell>
          <cell r="C153" t="str">
            <v>Y</v>
          </cell>
          <cell r="D153" t="str">
            <v>N</v>
          </cell>
          <cell r="E153" t="str">
            <v>N</v>
          </cell>
          <cell r="F153" t="str">
            <v>N</v>
          </cell>
          <cell r="G153" t="str">
            <v>N</v>
          </cell>
          <cell r="H153" t="str">
            <v>N</v>
          </cell>
        </row>
        <row r="154">
          <cell r="A154" t="str">
            <v>1501-054</v>
          </cell>
          <cell r="B154" t="str">
            <v>预付租金-虹桥机场</v>
          </cell>
          <cell r="C154" t="str">
            <v>Y</v>
          </cell>
          <cell r="D154" t="str">
            <v>N</v>
          </cell>
          <cell r="E154" t="str">
            <v>N</v>
          </cell>
          <cell r="F154" t="str">
            <v>N</v>
          </cell>
          <cell r="G154" t="str">
            <v>N</v>
          </cell>
          <cell r="H154" t="str">
            <v>N</v>
          </cell>
        </row>
        <row r="155">
          <cell r="A155" t="str">
            <v>1501-055</v>
          </cell>
          <cell r="B155" t="str">
            <v>预付租金-川沙</v>
          </cell>
          <cell r="C155" t="str">
            <v>Y</v>
          </cell>
          <cell r="D155" t="str">
            <v>N</v>
          </cell>
          <cell r="E155" t="str">
            <v>N</v>
          </cell>
          <cell r="F155" t="str">
            <v>N</v>
          </cell>
          <cell r="G155" t="str">
            <v>N</v>
          </cell>
          <cell r="H155" t="str">
            <v>N</v>
          </cell>
        </row>
        <row r="156">
          <cell r="A156" t="str">
            <v>1501-056</v>
          </cell>
          <cell r="B156" t="str">
            <v>预付租金-食品一店</v>
          </cell>
          <cell r="C156" t="str">
            <v>Y</v>
          </cell>
          <cell r="D156" t="str">
            <v>N</v>
          </cell>
          <cell r="E156" t="str">
            <v>N</v>
          </cell>
          <cell r="F156" t="str">
            <v>N</v>
          </cell>
          <cell r="G156" t="str">
            <v>N</v>
          </cell>
          <cell r="H156" t="str">
            <v>N</v>
          </cell>
        </row>
        <row r="157">
          <cell r="A157" t="str">
            <v>1501-057</v>
          </cell>
          <cell r="B157" t="str">
            <v>预付租金-杨高南路</v>
          </cell>
          <cell r="C157" t="str">
            <v>Y</v>
          </cell>
          <cell r="D157" t="str">
            <v>N</v>
          </cell>
          <cell r="E157" t="str">
            <v>N</v>
          </cell>
          <cell r="F157" t="str">
            <v>N</v>
          </cell>
          <cell r="G157" t="str">
            <v>N</v>
          </cell>
          <cell r="H157" t="str">
            <v>N</v>
          </cell>
        </row>
        <row r="158">
          <cell r="A158" t="str">
            <v>1501-058</v>
          </cell>
          <cell r="B158" t="str">
            <v>预付租金-正大广场</v>
          </cell>
          <cell r="C158" t="str">
            <v>Y</v>
          </cell>
          <cell r="D158" t="str">
            <v>N</v>
          </cell>
          <cell r="E158" t="str">
            <v>N</v>
          </cell>
          <cell r="F158" t="str">
            <v>N</v>
          </cell>
          <cell r="G158" t="str">
            <v>N</v>
          </cell>
          <cell r="H158" t="str">
            <v>N</v>
          </cell>
        </row>
        <row r="159">
          <cell r="A159" t="str">
            <v>1501-059</v>
          </cell>
          <cell r="B159" t="str">
            <v>预付租金-新天地及麦咖啡</v>
          </cell>
          <cell r="C159" t="str">
            <v>Y</v>
          </cell>
          <cell r="D159" t="str">
            <v>N</v>
          </cell>
          <cell r="E159" t="str">
            <v>N</v>
          </cell>
          <cell r="F159" t="str">
            <v>N</v>
          </cell>
          <cell r="G159" t="str">
            <v>N</v>
          </cell>
          <cell r="H159" t="str">
            <v>N</v>
          </cell>
        </row>
        <row r="160">
          <cell r="A160" t="str">
            <v>1501-060</v>
          </cell>
          <cell r="B160" t="str">
            <v>预付租金-莘庄</v>
          </cell>
          <cell r="C160" t="str">
            <v>Y</v>
          </cell>
          <cell r="D160" t="str">
            <v>N</v>
          </cell>
          <cell r="E160" t="str">
            <v>N</v>
          </cell>
          <cell r="F160" t="str">
            <v>N</v>
          </cell>
          <cell r="G160" t="str">
            <v>N</v>
          </cell>
          <cell r="H160" t="str">
            <v>N</v>
          </cell>
        </row>
        <row r="161">
          <cell r="A161" t="str">
            <v>1501-061</v>
          </cell>
          <cell r="B161" t="str">
            <v>预付租金-上海城</v>
          </cell>
          <cell r="C161" t="str">
            <v>Y</v>
          </cell>
          <cell r="D161" t="str">
            <v>N</v>
          </cell>
          <cell r="E161" t="str">
            <v>N</v>
          </cell>
          <cell r="F161" t="str">
            <v>N</v>
          </cell>
          <cell r="G161" t="str">
            <v>N</v>
          </cell>
          <cell r="H161" t="str">
            <v>N</v>
          </cell>
        </row>
        <row r="162">
          <cell r="A162" t="str">
            <v>1501-062</v>
          </cell>
          <cell r="B162" t="str">
            <v>预付租金-七宝</v>
          </cell>
          <cell r="C162" t="str">
            <v>Y</v>
          </cell>
          <cell r="D162" t="str">
            <v>N</v>
          </cell>
          <cell r="E162" t="str">
            <v>N</v>
          </cell>
          <cell r="F162" t="str">
            <v>N</v>
          </cell>
          <cell r="G162" t="str">
            <v>N</v>
          </cell>
          <cell r="H162" t="str">
            <v>N</v>
          </cell>
        </row>
        <row r="163">
          <cell r="A163" t="str">
            <v>1507-000</v>
          </cell>
          <cell r="B163" t="str">
            <v>预付工程款-CIC</v>
          </cell>
          <cell r="C163" t="str">
            <v>Y</v>
          </cell>
          <cell r="D163" t="str">
            <v>N</v>
          </cell>
          <cell r="E163" t="str">
            <v>N</v>
          </cell>
          <cell r="F163" t="str">
            <v>N</v>
          </cell>
          <cell r="G163" t="str">
            <v>N</v>
          </cell>
          <cell r="H163" t="str">
            <v>N</v>
          </cell>
        </row>
        <row r="164">
          <cell r="A164" t="str">
            <v>1515-001</v>
          </cell>
          <cell r="B164" t="str">
            <v>预付广告费</v>
          </cell>
          <cell r="C164" t="str">
            <v>Y</v>
          </cell>
          <cell r="D164" t="str">
            <v>N</v>
          </cell>
          <cell r="E164" t="str">
            <v>N</v>
          </cell>
          <cell r="F164" t="str">
            <v>N</v>
          </cell>
          <cell r="G164" t="str">
            <v>N</v>
          </cell>
          <cell r="H164" t="str">
            <v>N</v>
          </cell>
        </row>
        <row r="165">
          <cell r="A165" t="str">
            <v>1515-005</v>
          </cell>
          <cell r="B165" t="str">
            <v>广告费-开心乐园玩具</v>
          </cell>
          <cell r="C165" t="str">
            <v>Y</v>
          </cell>
          <cell r="D165" t="str">
            <v>N</v>
          </cell>
          <cell r="E165" t="str">
            <v>N</v>
          </cell>
          <cell r="F165" t="str">
            <v>N</v>
          </cell>
          <cell r="G165" t="str">
            <v>N</v>
          </cell>
          <cell r="H165" t="str">
            <v>N</v>
          </cell>
        </row>
        <row r="166">
          <cell r="A166" t="str">
            <v>1515-012</v>
          </cell>
          <cell r="B166" t="str">
            <v>广告费-PDP</v>
          </cell>
          <cell r="C166" t="str">
            <v>Y</v>
          </cell>
          <cell r="D166" t="str">
            <v>N</v>
          </cell>
          <cell r="E166" t="str">
            <v>N</v>
          </cell>
          <cell r="F166" t="str">
            <v>N</v>
          </cell>
          <cell r="G166" t="str">
            <v>N</v>
          </cell>
          <cell r="H166" t="str">
            <v>N</v>
          </cell>
        </row>
        <row r="167">
          <cell r="A167" t="str">
            <v>1522-001</v>
          </cell>
          <cell r="B167" t="str">
            <v>预付汔车保险</v>
          </cell>
          <cell r="C167" t="str">
            <v>Y</v>
          </cell>
          <cell r="D167" t="str">
            <v>N</v>
          </cell>
          <cell r="E167" t="str">
            <v>N</v>
          </cell>
          <cell r="F167" t="str">
            <v>N</v>
          </cell>
          <cell r="G167" t="str">
            <v>N</v>
          </cell>
          <cell r="H167" t="str">
            <v>N</v>
          </cell>
        </row>
        <row r="168">
          <cell r="A168" t="str">
            <v>1522-002</v>
          </cell>
          <cell r="B168" t="str">
            <v>预付产物保险</v>
          </cell>
          <cell r="C168" t="str">
            <v>Y</v>
          </cell>
          <cell r="D168" t="str">
            <v>N</v>
          </cell>
          <cell r="E168" t="str">
            <v>N</v>
          </cell>
          <cell r="F168" t="str">
            <v>N</v>
          </cell>
          <cell r="G168" t="str">
            <v>N</v>
          </cell>
          <cell r="H168" t="str">
            <v>N</v>
          </cell>
        </row>
        <row r="169">
          <cell r="A169" t="str">
            <v>1538-000</v>
          </cell>
          <cell r="B169" t="str">
            <v>待摊杂费-开证费</v>
          </cell>
          <cell r="C169" t="str">
            <v>Y</v>
          </cell>
          <cell r="D169" t="str">
            <v>N</v>
          </cell>
          <cell r="E169" t="str">
            <v>N</v>
          </cell>
          <cell r="F169" t="str">
            <v>N</v>
          </cell>
          <cell r="G169" t="str">
            <v>N</v>
          </cell>
          <cell r="H169" t="str">
            <v>N</v>
          </cell>
        </row>
        <row r="170">
          <cell r="A170" t="str">
            <v>1539-000</v>
          </cell>
          <cell r="B170" t="str">
            <v>待摊杂费-票据利息</v>
          </cell>
          <cell r="C170" t="str">
            <v>Y</v>
          </cell>
          <cell r="D170" t="str">
            <v>N</v>
          </cell>
          <cell r="E170" t="str">
            <v>N</v>
          </cell>
          <cell r="F170" t="str">
            <v>N</v>
          </cell>
          <cell r="G170" t="str">
            <v>N</v>
          </cell>
          <cell r="H170" t="str">
            <v>N</v>
          </cell>
        </row>
        <row r="171">
          <cell r="A171" t="str">
            <v>1557-000</v>
          </cell>
          <cell r="B171" t="str">
            <v>预付款</v>
          </cell>
          <cell r="C171" t="str">
            <v>Y</v>
          </cell>
          <cell r="D171" t="str">
            <v>N</v>
          </cell>
          <cell r="E171" t="str">
            <v>N</v>
          </cell>
          <cell r="F171" t="str">
            <v>N</v>
          </cell>
          <cell r="G171" t="str">
            <v>N</v>
          </cell>
          <cell r="H171" t="str">
            <v>N</v>
          </cell>
        </row>
        <row r="172">
          <cell r="A172" t="str">
            <v>1557-002</v>
          </cell>
          <cell r="B172" t="str">
            <v>预付款-营运部礼品</v>
          </cell>
          <cell r="C172" t="str">
            <v>Y</v>
          </cell>
          <cell r="D172" t="str">
            <v>N</v>
          </cell>
          <cell r="E172" t="str">
            <v>N</v>
          </cell>
          <cell r="F172" t="str">
            <v>N</v>
          </cell>
          <cell r="G172" t="str">
            <v>N</v>
          </cell>
          <cell r="H172" t="str">
            <v>N</v>
          </cell>
        </row>
        <row r="173">
          <cell r="A173" t="str">
            <v>1557-003</v>
          </cell>
          <cell r="B173" t="str">
            <v>预付款-训练部上课费</v>
          </cell>
          <cell r="C173" t="str">
            <v>Y</v>
          </cell>
          <cell r="D173" t="str">
            <v>N</v>
          </cell>
          <cell r="E173" t="str">
            <v>N</v>
          </cell>
          <cell r="F173" t="str">
            <v>N</v>
          </cell>
          <cell r="G173" t="str">
            <v>N</v>
          </cell>
          <cell r="H173" t="str">
            <v>N</v>
          </cell>
        </row>
        <row r="174">
          <cell r="A174" t="str">
            <v>1557-004</v>
          </cell>
          <cell r="B174" t="str">
            <v>预付款-广告指示牌</v>
          </cell>
          <cell r="C174" t="str">
            <v>Y</v>
          </cell>
          <cell r="D174" t="str">
            <v>N</v>
          </cell>
          <cell r="E174" t="str">
            <v>N</v>
          </cell>
          <cell r="F174" t="str">
            <v>N</v>
          </cell>
          <cell r="G174" t="str">
            <v>N</v>
          </cell>
          <cell r="H174" t="str">
            <v>N</v>
          </cell>
        </row>
        <row r="175">
          <cell r="A175" t="str">
            <v>1557-081</v>
          </cell>
          <cell r="B175" t="str">
            <v>预付款-TERRI澳洲基金</v>
          </cell>
          <cell r="C175" t="str">
            <v>Y</v>
          </cell>
          <cell r="D175" t="str">
            <v>N</v>
          </cell>
          <cell r="E175" t="str">
            <v>N</v>
          </cell>
          <cell r="F175" t="str">
            <v>N</v>
          </cell>
          <cell r="G175" t="str">
            <v>N</v>
          </cell>
          <cell r="H175" t="str">
            <v>N</v>
          </cell>
        </row>
        <row r="176">
          <cell r="A176" t="str">
            <v>1557-101</v>
          </cell>
          <cell r="B176" t="str">
            <v>预付款-静安寺店</v>
          </cell>
          <cell r="C176" t="str">
            <v>Y</v>
          </cell>
          <cell r="D176" t="str">
            <v>N</v>
          </cell>
          <cell r="E176" t="str">
            <v>N</v>
          </cell>
          <cell r="F176" t="str">
            <v>N</v>
          </cell>
          <cell r="G176" t="str">
            <v>N</v>
          </cell>
          <cell r="H176" t="str">
            <v>N</v>
          </cell>
        </row>
        <row r="177">
          <cell r="A177" t="str">
            <v>1557-102</v>
          </cell>
          <cell r="B177" t="str">
            <v>预付款-公司</v>
          </cell>
          <cell r="C177" t="str">
            <v>Y</v>
          </cell>
          <cell r="D177" t="str">
            <v>N</v>
          </cell>
          <cell r="E177" t="str">
            <v>N</v>
          </cell>
          <cell r="F177" t="str">
            <v>N</v>
          </cell>
          <cell r="G177" t="str">
            <v>N</v>
          </cell>
          <cell r="H177" t="str">
            <v>N</v>
          </cell>
        </row>
        <row r="178">
          <cell r="A178" t="str">
            <v>1557-501</v>
          </cell>
          <cell r="B178" t="str">
            <v>预付款-新店开办费</v>
          </cell>
          <cell r="C178" t="str">
            <v>Y</v>
          </cell>
          <cell r="D178" t="str">
            <v>N</v>
          </cell>
          <cell r="E178" t="str">
            <v>N</v>
          </cell>
          <cell r="F178" t="str">
            <v>N</v>
          </cell>
          <cell r="G178" t="str">
            <v>N</v>
          </cell>
          <cell r="H178" t="str">
            <v>N</v>
          </cell>
        </row>
        <row r="179">
          <cell r="A179" t="str">
            <v>1557-900</v>
          </cell>
          <cell r="B179" t="str">
            <v>预付款-办公室租金</v>
          </cell>
          <cell r="C179" t="str">
            <v>Y</v>
          </cell>
          <cell r="D179" t="str">
            <v>N</v>
          </cell>
          <cell r="E179" t="str">
            <v>N</v>
          </cell>
          <cell r="F179" t="str">
            <v>N</v>
          </cell>
          <cell r="G179" t="str">
            <v>N</v>
          </cell>
          <cell r="H179" t="str">
            <v>N</v>
          </cell>
        </row>
        <row r="180">
          <cell r="A180" t="str">
            <v>1557-910</v>
          </cell>
          <cell r="B180" t="str">
            <v>预付款-宿舍租金</v>
          </cell>
          <cell r="C180" t="str">
            <v>Y</v>
          </cell>
          <cell r="D180" t="str">
            <v>N</v>
          </cell>
          <cell r="E180" t="str">
            <v>N</v>
          </cell>
          <cell r="F180" t="str">
            <v>N</v>
          </cell>
          <cell r="G180" t="str">
            <v>N</v>
          </cell>
          <cell r="H180" t="str">
            <v>N</v>
          </cell>
        </row>
        <row r="181">
          <cell r="A181" t="str">
            <v>1571-000</v>
          </cell>
          <cell r="B181" t="str">
            <v>存货-营业物料</v>
          </cell>
          <cell r="C181" t="str">
            <v>Y</v>
          </cell>
          <cell r="D181" t="str">
            <v>N</v>
          </cell>
          <cell r="E181" t="str">
            <v>N</v>
          </cell>
          <cell r="F181" t="str">
            <v>N</v>
          </cell>
          <cell r="G181" t="str">
            <v>N</v>
          </cell>
          <cell r="H181" t="str">
            <v>N</v>
          </cell>
        </row>
        <row r="182">
          <cell r="A182" t="str">
            <v>1572-000</v>
          </cell>
          <cell r="B182" t="str">
            <v>存货-制服</v>
          </cell>
          <cell r="C182" t="str">
            <v>Y</v>
          </cell>
          <cell r="D182" t="str">
            <v>N</v>
          </cell>
          <cell r="E182" t="str">
            <v>N</v>
          </cell>
          <cell r="F182" t="str">
            <v>N</v>
          </cell>
          <cell r="G182" t="str">
            <v>N</v>
          </cell>
          <cell r="H182" t="str">
            <v>N</v>
          </cell>
        </row>
        <row r="183">
          <cell r="A183" t="str">
            <v>1573-000</v>
          </cell>
          <cell r="B183" t="str">
            <v>存货-促销用品</v>
          </cell>
          <cell r="C183" t="str">
            <v>Y</v>
          </cell>
          <cell r="D183" t="str">
            <v>N</v>
          </cell>
          <cell r="E183" t="str">
            <v>N</v>
          </cell>
          <cell r="F183" t="str">
            <v>N</v>
          </cell>
          <cell r="G183" t="str">
            <v>N</v>
          </cell>
          <cell r="H183" t="str">
            <v>N</v>
          </cell>
        </row>
        <row r="184">
          <cell r="A184" t="str">
            <v>1574-000</v>
          </cell>
          <cell r="B184" t="str">
            <v>存货-其他杂项</v>
          </cell>
          <cell r="C184" t="str">
            <v>Y</v>
          </cell>
          <cell r="D184" t="str">
            <v>N</v>
          </cell>
          <cell r="E184" t="str">
            <v>N</v>
          </cell>
          <cell r="F184" t="str">
            <v>N</v>
          </cell>
          <cell r="G184" t="str">
            <v>N</v>
          </cell>
          <cell r="H184" t="str">
            <v>N</v>
          </cell>
        </row>
        <row r="185">
          <cell r="A185" t="str">
            <v>1575-000</v>
          </cell>
          <cell r="B185" t="str">
            <v>存货-文具</v>
          </cell>
          <cell r="C185" t="str">
            <v>Y</v>
          </cell>
          <cell r="D185" t="str">
            <v>N</v>
          </cell>
          <cell r="E185" t="str">
            <v>N</v>
          </cell>
          <cell r="F185" t="str">
            <v>N</v>
          </cell>
          <cell r="G185" t="str">
            <v>N</v>
          </cell>
          <cell r="H185" t="str">
            <v>N</v>
          </cell>
        </row>
        <row r="186">
          <cell r="A186" t="str">
            <v>1701-000</v>
          </cell>
          <cell r="B186" t="str">
            <v>应收票据</v>
          </cell>
          <cell r="C186" t="str">
            <v>Y</v>
          </cell>
          <cell r="D186" t="str">
            <v>N</v>
          </cell>
          <cell r="E186" t="str">
            <v>N</v>
          </cell>
          <cell r="F186" t="str">
            <v>N</v>
          </cell>
          <cell r="G186" t="str">
            <v>N</v>
          </cell>
          <cell r="H186" t="str">
            <v>N</v>
          </cell>
        </row>
        <row r="187">
          <cell r="A187" t="str">
            <v>1803-000</v>
          </cell>
          <cell r="B187" t="str">
            <v>长期投资</v>
          </cell>
          <cell r="C187" t="str">
            <v>Y</v>
          </cell>
          <cell r="D187" t="str">
            <v>N</v>
          </cell>
          <cell r="E187" t="str">
            <v>N</v>
          </cell>
          <cell r="F187" t="str">
            <v>N</v>
          </cell>
          <cell r="G187" t="str">
            <v>N</v>
          </cell>
          <cell r="H187" t="str">
            <v>N</v>
          </cell>
        </row>
        <row r="188">
          <cell r="A188" t="str">
            <v>1804-000</v>
          </cell>
          <cell r="B188" t="str">
            <v>长期投资</v>
          </cell>
          <cell r="C188" t="str">
            <v>Y</v>
          </cell>
          <cell r="D188" t="str">
            <v>N</v>
          </cell>
          <cell r="E188" t="str">
            <v>N</v>
          </cell>
          <cell r="F188" t="str">
            <v>N</v>
          </cell>
          <cell r="G188" t="str">
            <v>N</v>
          </cell>
          <cell r="H188" t="str">
            <v>N</v>
          </cell>
        </row>
        <row r="189">
          <cell r="A189" t="str">
            <v>1804-001</v>
          </cell>
          <cell r="B189" t="str">
            <v>长期投资-麦光</v>
          </cell>
          <cell r="C189" t="str">
            <v>Y</v>
          </cell>
          <cell r="D189" t="str">
            <v>N</v>
          </cell>
          <cell r="E189" t="str">
            <v>N</v>
          </cell>
          <cell r="F189" t="str">
            <v>N</v>
          </cell>
          <cell r="G189" t="str">
            <v>N</v>
          </cell>
          <cell r="H189" t="str">
            <v>N</v>
          </cell>
        </row>
        <row r="190">
          <cell r="A190" t="str">
            <v>1804-002</v>
          </cell>
          <cell r="B190" t="str">
            <v>长期投资-麦威</v>
          </cell>
          <cell r="C190" t="str">
            <v>Y</v>
          </cell>
          <cell r="D190" t="str">
            <v>N</v>
          </cell>
          <cell r="E190" t="str">
            <v>N</v>
          </cell>
          <cell r="F190" t="str">
            <v>N</v>
          </cell>
          <cell r="G190" t="str">
            <v>N</v>
          </cell>
          <cell r="H190" t="str">
            <v>N</v>
          </cell>
        </row>
        <row r="191">
          <cell r="A191" t="str">
            <v>1804-003</v>
          </cell>
          <cell r="B191" t="str">
            <v>长期投资-麦福</v>
          </cell>
          <cell r="C191" t="str">
            <v>Y</v>
          </cell>
          <cell r="D191" t="str">
            <v>N</v>
          </cell>
          <cell r="E191" t="str">
            <v>N</v>
          </cell>
          <cell r="F191" t="str">
            <v>N</v>
          </cell>
          <cell r="G191" t="str">
            <v>N</v>
          </cell>
          <cell r="H191" t="str">
            <v>N</v>
          </cell>
        </row>
        <row r="192">
          <cell r="A192" t="str">
            <v>1804-004</v>
          </cell>
          <cell r="B192" t="str">
            <v>长期投资-东莞</v>
          </cell>
          <cell r="C192" t="str">
            <v>Y</v>
          </cell>
          <cell r="D192" t="str">
            <v>N</v>
          </cell>
          <cell r="E192" t="str">
            <v>N</v>
          </cell>
          <cell r="F192" t="str">
            <v>N</v>
          </cell>
          <cell r="G192" t="str">
            <v>N</v>
          </cell>
          <cell r="H192" t="str">
            <v>N</v>
          </cell>
        </row>
        <row r="193">
          <cell r="A193" t="str">
            <v>1804-005</v>
          </cell>
          <cell r="B193" t="str">
            <v>长期投资-沈阳</v>
          </cell>
          <cell r="C193" t="str">
            <v>Y</v>
          </cell>
          <cell r="D193" t="str">
            <v>N</v>
          </cell>
          <cell r="E193" t="str">
            <v>N</v>
          </cell>
          <cell r="F193" t="str">
            <v>N</v>
          </cell>
          <cell r="G193" t="str">
            <v>N</v>
          </cell>
          <cell r="H193" t="str">
            <v>N</v>
          </cell>
        </row>
        <row r="194">
          <cell r="A194" t="str">
            <v>1804-006</v>
          </cell>
          <cell r="B194" t="str">
            <v>长期投资-浙江</v>
          </cell>
          <cell r="C194" t="str">
            <v>Y</v>
          </cell>
          <cell r="D194" t="str">
            <v>N</v>
          </cell>
          <cell r="E194" t="str">
            <v>N</v>
          </cell>
          <cell r="F194" t="str">
            <v>N</v>
          </cell>
          <cell r="G194" t="str">
            <v>N</v>
          </cell>
          <cell r="H194" t="str">
            <v>N</v>
          </cell>
        </row>
        <row r="195">
          <cell r="A195" t="str">
            <v>1804-007</v>
          </cell>
          <cell r="B195" t="str">
            <v>长期投资-青岛</v>
          </cell>
          <cell r="C195" t="str">
            <v>Y</v>
          </cell>
          <cell r="D195" t="str">
            <v>N</v>
          </cell>
          <cell r="E195" t="str">
            <v>N</v>
          </cell>
          <cell r="F195" t="str">
            <v>N</v>
          </cell>
          <cell r="G195" t="str">
            <v>N</v>
          </cell>
          <cell r="H195" t="str">
            <v>N</v>
          </cell>
        </row>
        <row r="196">
          <cell r="A196" t="str">
            <v>1804-008</v>
          </cell>
          <cell r="B196" t="str">
            <v>长期投资-江门</v>
          </cell>
          <cell r="C196" t="str">
            <v>Y</v>
          </cell>
          <cell r="D196" t="str">
            <v>N</v>
          </cell>
          <cell r="E196" t="str">
            <v>N</v>
          </cell>
          <cell r="F196" t="str">
            <v>N</v>
          </cell>
          <cell r="G196" t="str">
            <v>N</v>
          </cell>
          <cell r="H196" t="str">
            <v>N</v>
          </cell>
        </row>
        <row r="197">
          <cell r="A197" t="str">
            <v>1804-009</v>
          </cell>
          <cell r="B197" t="str">
            <v>长期投资-湖南</v>
          </cell>
          <cell r="C197" t="str">
            <v>Y</v>
          </cell>
          <cell r="D197" t="str">
            <v>N</v>
          </cell>
          <cell r="E197" t="str">
            <v>N</v>
          </cell>
          <cell r="F197" t="str">
            <v>N</v>
          </cell>
          <cell r="G197" t="str">
            <v>N</v>
          </cell>
          <cell r="H197" t="str">
            <v>N</v>
          </cell>
        </row>
        <row r="198">
          <cell r="A198" t="str">
            <v>1804-010</v>
          </cell>
          <cell r="B198" t="str">
            <v>长期投资-惠州</v>
          </cell>
          <cell r="C198" t="str">
            <v>Y</v>
          </cell>
          <cell r="D198" t="str">
            <v>N</v>
          </cell>
          <cell r="E198" t="str">
            <v>N</v>
          </cell>
          <cell r="F198" t="str">
            <v>N</v>
          </cell>
          <cell r="G198" t="str">
            <v>N</v>
          </cell>
          <cell r="H198" t="str">
            <v>N</v>
          </cell>
        </row>
        <row r="199">
          <cell r="A199" t="str">
            <v>1912-000</v>
          </cell>
          <cell r="B199" t="str">
            <v>预付租金-长期</v>
          </cell>
          <cell r="C199" t="str">
            <v>Y</v>
          </cell>
          <cell r="D199" t="str">
            <v>N</v>
          </cell>
          <cell r="E199" t="str">
            <v>N</v>
          </cell>
          <cell r="F199" t="str">
            <v>N</v>
          </cell>
          <cell r="G199" t="str">
            <v>N</v>
          </cell>
          <cell r="H199" t="str">
            <v>N</v>
          </cell>
        </row>
        <row r="200">
          <cell r="A200" t="str">
            <v>1920-000</v>
          </cell>
          <cell r="B200" t="str">
            <v>押金-租约</v>
          </cell>
          <cell r="C200" t="str">
            <v>Y</v>
          </cell>
          <cell r="D200" t="str">
            <v>N</v>
          </cell>
          <cell r="E200" t="str">
            <v>N</v>
          </cell>
          <cell r="F200" t="str">
            <v>N</v>
          </cell>
          <cell r="G200" t="str">
            <v>N</v>
          </cell>
          <cell r="H200" t="str">
            <v>N</v>
          </cell>
        </row>
        <row r="201">
          <cell r="A201" t="str">
            <v>1925-001</v>
          </cell>
          <cell r="B201" t="str">
            <v>押金-电话</v>
          </cell>
          <cell r="C201" t="str">
            <v>Y</v>
          </cell>
          <cell r="D201" t="str">
            <v>N</v>
          </cell>
          <cell r="E201" t="str">
            <v>N</v>
          </cell>
          <cell r="F201" t="str">
            <v>N</v>
          </cell>
          <cell r="G201" t="str">
            <v>N</v>
          </cell>
          <cell r="H201" t="str">
            <v>N</v>
          </cell>
        </row>
        <row r="202">
          <cell r="A202" t="str">
            <v>1925-002</v>
          </cell>
          <cell r="B202" t="str">
            <v>押金-其它</v>
          </cell>
          <cell r="C202" t="str">
            <v>Y</v>
          </cell>
          <cell r="D202" t="str">
            <v>N</v>
          </cell>
          <cell r="E202" t="str">
            <v>N</v>
          </cell>
          <cell r="F202" t="str">
            <v>N</v>
          </cell>
          <cell r="G202" t="str">
            <v>N</v>
          </cell>
          <cell r="H202" t="str">
            <v>N</v>
          </cell>
        </row>
        <row r="203">
          <cell r="A203" t="str">
            <v>1925-003</v>
          </cell>
          <cell r="B203" t="str">
            <v>押金-新天地及麦咖啡</v>
          </cell>
          <cell r="C203" t="str">
            <v>Y</v>
          </cell>
          <cell r="D203" t="str">
            <v>N</v>
          </cell>
          <cell r="E203" t="str">
            <v>N</v>
          </cell>
          <cell r="F203" t="str">
            <v>N</v>
          </cell>
          <cell r="G203" t="str">
            <v>N</v>
          </cell>
          <cell r="H203" t="str">
            <v>N</v>
          </cell>
        </row>
        <row r="204">
          <cell r="A204" t="str">
            <v>1970-000</v>
          </cell>
          <cell r="B204" t="str">
            <v>其他长期资产</v>
          </cell>
          <cell r="C204" t="str">
            <v>Y</v>
          </cell>
          <cell r="D204" t="str">
            <v>N</v>
          </cell>
          <cell r="E204" t="str">
            <v>N</v>
          </cell>
          <cell r="F204" t="str">
            <v>N</v>
          </cell>
          <cell r="G204" t="str">
            <v>N</v>
          </cell>
          <cell r="H204" t="str">
            <v>N</v>
          </cell>
        </row>
        <row r="205">
          <cell r="A205" t="str">
            <v>1972-000</v>
          </cell>
          <cell r="B205" t="str">
            <v>长期投资</v>
          </cell>
          <cell r="C205" t="str">
            <v>Y</v>
          </cell>
          <cell r="D205" t="str">
            <v>N</v>
          </cell>
          <cell r="E205" t="str">
            <v>N</v>
          </cell>
          <cell r="F205" t="str">
            <v>N</v>
          </cell>
          <cell r="G205" t="str">
            <v>N</v>
          </cell>
          <cell r="H205" t="str">
            <v>N</v>
          </cell>
        </row>
        <row r="206">
          <cell r="A206" t="str">
            <v>1972-001</v>
          </cell>
          <cell r="B206" t="str">
            <v>长期投资-麦光</v>
          </cell>
          <cell r="C206" t="str">
            <v>Y</v>
          </cell>
          <cell r="D206" t="str">
            <v>N</v>
          </cell>
          <cell r="E206" t="str">
            <v>N</v>
          </cell>
          <cell r="F206" t="str">
            <v>N</v>
          </cell>
          <cell r="G206" t="str">
            <v>N</v>
          </cell>
          <cell r="H206" t="str">
            <v>N</v>
          </cell>
        </row>
        <row r="207">
          <cell r="A207" t="str">
            <v>1972-002</v>
          </cell>
          <cell r="B207" t="str">
            <v>长期投资-麦威</v>
          </cell>
          <cell r="C207" t="str">
            <v>Y</v>
          </cell>
          <cell r="D207" t="str">
            <v>N</v>
          </cell>
          <cell r="E207" t="str">
            <v>N</v>
          </cell>
          <cell r="F207" t="str">
            <v>N</v>
          </cell>
          <cell r="G207" t="str">
            <v>N</v>
          </cell>
          <cell r="H207" t="str">
            <v>N</v>
          </cell>
        </row>
        <row r="208">
          <cell r="A208" t="str">
            <v>1972-003</v>
          </cell>
          <cell r="B208" t="str">
            <v>长期投资-麦福</v>
          </cell>
          <cell r="C208" t="str">
            <v>Y</v>
          </cell>
          <cell r="D208" t="str">
            <v>N</v>
          </cell>
          <cell r="E208" t="str">
            <v>N</v>
          </cell>
          <cell r="F208" t="str">
            <v>N</v>
          </cell>
          <cell r="G208" t="str">
            <v>N</v>
          </cell>
          <cell r="H208" t="str">
            <v>N</v>
          </cell>
        </row>
        <row r="209">
          <cell r="A209" t="str">
            <v>1972-004</v>
          </cell>
          <cell r="B209" t="str">
            <v>长期投资-东莞</v>
          </cell>
          <cell r="C209" t="str">
            <v>Y</v>
          </cell>
          <cell r="D209" t="str">
            <v>N</v>
          </cell>
          <cell r="E209" t="str">
            <v>N</v>
          </cell>
          <cell r="F209" t="str">
            <v>N</v>
          </cell>
          <cell r="G209" t="str">
            <v>N</v>
          </cell>
          <cell r="H209" t="str">
            <v>N</v>
          </cell>
        </row>
        <row r="210">
          <cell r="A210" t="str">
            <v>1972-005</v>
          </cell>
          <cell r="B210" t="str">
            <v>长期投资-沈阳</v>
          </cell>
          <cell r="C210" t="str">
            <v>Y</v>
          </cell>
          <cell r="D210" t="str">
            <v>N</v>
          </cell>
          <cell r="E210" t="str">
            <v>N</v>
          </cell>
          <cell r="F210" t="str">
            <v>N</v>
          </cell>
          <cell r="G210" t="str">
            <v>N</v>
          </cell>
          <cell r="H210" t="str">
            <v>N</v>
          </cell>
        </row>
        <row r="211">
          <cell r="A211" t="str">
            <v>1972-006</v>
          </cell>
          <cell r="B211" t="str">
            <v>长期投资-浙江</v>
          </cell>
          <cell r="C211" t="str">
            <v>Y</v>
          </cell>
          <cell r="D211" t="str">
            <v>N</v>
          </cell>
          <cell r="E211" t="str">
            <v>N</v>
          </cell>
          <cell r="F211" t="str">
            <v>N</v>
          </cell>
          <cell r="G211" t="str">
            <v>N</v>
          </cell>
          <cell r="H211" t="str">
            <v>N</v>
          </cell>
        </row>
        <row r="212">
          <cell r="A212" t="str">
            <v>1972-007</v>
          </cell>
          <cell r="B212" t="str">
            <v>长期投资-青岛</v>
          </cell>
          <cell r="C212" t="str">
            <v>Y</v>
          </cell>
          <cell r="D212" t="str">
            <v>N</v>
          </cell>
          <cell r="E212" t="str">
            <v>N</v>
          </cell>
          <cell r="F212" t="str">
            <v>N</v>
          </cell>
          <cell r="G212" t="str">
            <v>N</v>
          </cell>
          <cell r="H212" t="str">
            <v>N</v>
          </cell>
        </row>
        <row r="213">
          <cell r="A213" t="str">
            <v>1972-008</v>
          </cell>
          <cell r="B213" t="str">
            <v>长期投资-江门</v>
          </cell>
          <cell r="C213" t="str">
            <v>Y</v>
          </cell>
          <cell r="D213" t="str">
            <v>N</v>
          </cell>
          <cell r="E213" t="str">
            <v>N</v>
          </cell>
          <cell r="F213" t="str">
            <v>N</v>
          </cell>
          <cell r="G213" t="str">
            <v>N</v>
          </cell>
          <cell r="H213" t="str">
            <v>N</v>
          </cell>
        </row>
        <row r="214">
          <cell r="A214" t="str">
            <v>1972-009</v>
          </cell>
          <cell r="B214" t="str">
            <v>长期投资-湖南</v>
          </cell>
          <cell r="C214" t="str">
            <v>Y</v>
          </cell>
          <cell r="D214" t="str">
            <v>N</v>
          </cell>
          <cell r="E214" t="str">
            <v>N</v>
          </cell>
          <cell r="F214" t="str">
            <v>N</v>
          </cell>
          <cell r="G214" t="str">
            <v>N</v>
          </cell>
          <cell r="H214" t="str">
            <v>N</v>
          </cell>
        </row>
        <row r="215">
          <cell r="A215" t="str">
            <v>1972-010</v>
          </cell>
          <cell r="B215" t="str">
            <v>长期投资-惠州</v>
          </cell>
          <cell r="C215" t="str">
            <v>Y</v>
          </cell>
          <cell r="D215" t="str">
            <v>N</v>
          </cell>
          <cell r="E215" t="str">
            <v>N</v>
          </cell>
          <cell r="F215" t="str">
            <v>N</v>
          </cell>
          <cell r="G215" t="str">
            <v>N</v>
          </cell>
          <cell r="H215" t="str">
            <v>N</v>
          </cell>
        </row>
        <row r="216">
          <cell r="A216" t="str">
            <v>2210-000</v>
          </cell>
          <cell r="B216" t="str">
            <v>餐厅-房屋/改良</v>
          </cell>
          <cell r="C216" t="str">
            <v>Y</v>
          </cell>
          <cell r="D216" t="str">
            <v>N</v>
          </cell>
          <cell r="E216" t="str">
            <v>N</v>
          </cell>
          <cell r="F216" t="str">
            <v>Y</v>
          </cell>
          <cell r="G216" t="str">
            <v>Y</v>
          </cell>
          <cell r="H216" t="str">
            <v>Y</v>
          </cell>
        </row>
        <row r="217">
          <cell r="A217" t="str">
            <v>2210-003</v>
          </cell>
          <cell r="B217" t="str">
            <v>审计调整</v>
          </cell>
          <cell r="C217" t="str">
            <v>Y</v>
          </cell>
          <cell r="D217" t="str">
            <v>N</v>
          </cell>
          <cell r="E217" t="str">
            <v>N</v>
          </cell>
          <cell r="F217" t="str">
            <v>N</v>
          </cell>
          <cell r="G217" t="str">
            <v>N</v>
          </cell>
          <cell r="H217" t="str">
            <v>N</v>
          </cell>
        </row>
        <row r="218">
          <cell r="A218" t="str">
            <v>2210-067</v>
          </cell>
          <cell r="B218" t="str">
            <v>CIC COST</v>
          </cell>
          <cell r="C218" t="str">
            <v>Y</v>
          </cell>
          <cell r="D218" t="str">
            <v>N</v>
          </cell>
          <cell r="E218" t="str">
            <v>N</v>
          </cell>
          <cell r="F218" t="str">
            <v>Y</v>
          </cell>
          <cell r="G218" t="str">
            <v>Y</v>
          </cell>
          <cell r="H218" t="str">
            <v>Y</v>
          </cell>
        </row>
        <row r="219">
          <cell r="A219" t="str">
            <v>2220-000</v>
          </cell>
          <cell r="B219" t="str">
            <v>在建工程</v>
          </cell>
          <cell r="C219" t="str">
            <v>Y</v>
          </cell>
          <cell r="D219" t="str">
            <v>N</v>
          </cell>
          <cell r="E219" t="str">
            <v>N</v>
          </cell>
          <cell r="F219" t="str">
            <v>Y</v>
          </cell>
          <cell r="G219" t="str">
            <v>Y</v>
          </cell>
          <cell r="H219" t="str">
            <v>N</v>
          </cell>
        </row>
        <row r="220">
          <cell r="A220" t="str">
            <v>2220-001</v>
          </cell>
          <cell r="B220" t="str">
            <v>零件挂帐-仓库</v>
          </cell>
          <cell r="C220" t="str">
            <v>Y</v>
          </cell>
          <cell r="D220" t="str">
            <v>N</v>
          </cell>
          <cell r="E220" t="str">
            <v>N</v>
          </cell>
          <cell r="F220" t="str">
            <v>Y</v>
          </cell>
          <cell r="G220" t="str">
            <v>Y</v>
          </cell>
          <cell r="H220" t="str">
            <v>N</v>
          </cell>
        </row>
        <row r="221">
          <cell r="A221" t="str">
            <v>2220-009</v>
          </cell>
          <cell r="B221" t="str">
            <v>在建工程-新设备</v>
          </cell>
          <cell r="C221" t="str">
            <v>Y</v>
          </cell>
          <cell r="D221" t="str">
            <v>N</v>
          </cell>
          <cell r="E221" t="str">
            <v>N</v>
          </cell>
          <cell r="F221" t="str">
            <v>Y</v>
          </cell>
          <cell r="G221" t="str">
            <v>Y</v>
          </cell>
          <cell r="H221" t="str">
            <v>N</v>
          </cell>
        </row>
        <row r="222">
          <cell r="A222" t="str">
            <v>2250-000</v>
          </cell>
          <cell r="B222" t="str">
            <v>累计折旧-餐厅房屋/改良</v>
          </cell>
          <cell r="C222" t="str">
            <v>Y</v>
          </cell>
          <cell r="D222" t="str">
            <v>N</v>
          </cell>
          <cell r="E222" t="str">
            <v>N</v>
          </cell>
          <cell r="F222" t="str">
            <v>N</v>
          </cell>
          <cell r="G222" t="str">
            <v>N</v>
          </cell>
          <cell r="H222" t="str">
            <v>Y</v>
          </cell>
        </row>
        <row r="223">
          <cell r="A223" t="str">
            <v>2250-067</v>
          </cell>
          <cell r="B223" t="str">
            <v>累计折旧-CIC COST</v>
          </cell>
          <cell r="C223" t="str">
            <v>Y</v>
          </cell>
          <cell r="D223" t="str">
            <v>N</v>
          </cell>
          <cell r="E223" t="str">
            <v>N</v>
          </cell>
          <cell r="F223" t="str">
            <v>N</v>
          </cell>
          <cell r="G223" t="str">
            <v>N</v>
          </cell>
          <cell r="H223" t="str">
            <v>Y</v>
          </cell>
        </row>
        <row r="224">
          <cell r="A224" t="str">
            <v>2254-000</v>
          </cell>
          <cell r="B224" t="str">
            <v>累计折旧-辨公房屋/改良</v>
          </cell>
          <cell r="C224" t="str">
            <v>Y</v>
          </cell>
          <cell r="D224" t="str">
            <v>N</v>
          </cell>
          <cell r="E224" t="str">
            <v>N</v>
          </cell>
          <cell r="F224" t="str">
            <v>N</v>
          </cell>
          <cell r="G224" t="str">
            <v>N</v>
          </cell>
          <cell r="H224" t="str">
            <v>Y</v>
          </cell>
        </row>
        <row r="225">
          <cell r="A225" t="str">
            <v>2270-000</v>
          </cell>
          <cell r="B225" t="str">
            <v>餐厅-土地/使用权</v>
          </cell>
          <cell r="C225" t="str">
            <v>Y</v>
          </cell>
          <cell r="D225" t="str">
            <v>N</v>
          </cell>
          <cell r="E225" t="str">
            <v>N</v>
          </cell>
          <cell r="F225" t="str">
            <v>Y</v>
          </cell>
          <cell r="G225" t="str">
            <v>Y</v>
          </cell>
          <cell r="H225" t="str">
            <v>Y</v>
          </cell>
        </row>
        <row r="226">
          <cell r="A226" t="str">
            <v>2280-000</v>
          </cell>
          <cell r="B226" t="str">
            <v>累计折旧-土地/使用权</v>
          </cell>
          <cell r="C226" t="str">
            <v>Y</v>
          </cell>
          <cell r="D226" t="str">
            <v>N</v>
          </cell>
          <cell r="E226" t="str">
            <v>N</v>
          </cell>
          <cell r="F226" t="str">
            <v>N</v>
          </cell>
          <cell r="G226" t="str">
            <v>N</v>
          </cell>
          <cell r="H226" t="str">
            <v>Y</v>
          </cell>
        </row>
        <row r="227">
          <cell r="A227" t="str">
            <v>2294-000</v>
          </cell>
          <cell r="B227" t="str">
            <v>辨公室房屋/改良</v>
          </cell>
          <cell r="C227" t="str">
            <v>Y</v>
          </cell>
          <cell r="D227" t="str">
            <v>N</v>
          </cell>
          <cell r="E227" t="str">
            <v>N</v>
          </cell>
          <cell r="F227" t="str">
            <v>Y</v>
          </cell>
          <cell r="G227" t="str">
            <v>Y</v>
          </cell>
          <cell r="H227" t="str">
            <v>Y</v>
          </cell>
        </row>
        <row r="228">
          <cell r="A228" t="str">
            <v>2310-000</v>
          </cell>
          <cell r="B228" t="str">
            <v>餐厅-座位</v>
          </cell>
          <cell r="C228" t="str">
            <v>Y</v>
          </cell>
          <cell r="D228" t="str">
            <v>N</v>
          </cell>
          <cell r="E228" t="str">
            <v>N</v>
          </cell>
          <cell r="F228" t="str">
            <v>Y</v>
          </cell>
          <cell r="G228" t="str">
            <v>Y</v>
          </cell>
          <cell r="H228" t="str">
            <v>Y</v>
          </cell>
        </row>
        <row r="229">
          <cell r="A229" t="str">
            <v>2325-000</v>
          </cell>
          <cell r="B229" t="str">
            <v>累计折旧-餐厅座位</v>
          </cell>
          <cell r="C229" t="str">
            <v>Y</v>
          </cell>
          <cell r="D229" t="str">
            <v>N</v>
          </cell>
          <cell r="E229" t="str">
            <v>N</v>
          </cell>
          <cell r="F229" t="str">
            <v>N</v>
          </cell>
          <cell r="G229" t="str">
            <v>N</v>
          </cell>
          <cell r="H229" t="str">
            <v>Y</v>
          </cell>
        </row>
        <row r="230">
          <cell r="A230" t="str">
            <v>2330-000</v>
          </cell>
          <cell r="B230" t="str">
            <v>餐厅-厨房设备</v>
          </cell>
          <cell r="C230" t="str">
            <v>Y</v>
          </cell>
          <cell r="D230" t="str">
            <v>N</v>
          </cell>
          <cell r="E230" t="str">
            <v>N</v>
          </cell>
          <cell r="F230" t="str">
            <v>Y</v>
          </cell>
          <cell r="G230" t="str">
            <v>Y</v>
          </cell>
          <cell r="H230" t="str">
            <v>Y</v>
          </cell>
        </row>
        <row r="231">
          <cell r="A231" t="str">
            <v>2330-003</v>
          </cell>
          <cell r="B231" t="str">
            <v>审计调整</v>
          </cell>
          <cell r="C231" t="str">
            <v>Y</v>
          </cell>
          <cell r="D231" t="str">
            <v>N</v>
          </cell>
          <cell r="E231" t="str">
            <v>N</v>
          </cell>
          <cell r="F231" t="str">
            <v>N</v>
          </cell>
          <cell r="G231" t="str">
            <v>N</v>
          </cell>
          <cell r="H231" t="str">
            <v>N</v>
          </cell>
        </row>
        <row r="232">
          <cell r="A232" t="str">
            <v>2339-000</v>
          </cell>
          <cell r="B232" t="str">
            <v>餐厅-装璜</v>
          </cell>
          <cell r="C232" t="str">
            <v>Y</v>
          </cell>
          <cell r="D232" t="str">
            <v>N</v>
          </cell>
          <cell r="E232" t="str">
            <v>N</v>
          </cell>
          <cell r="F232" t="str">
            <v>Y</v>
          </cell>
          <cell r="G232" t="str">
            <v>Y</v>
          </cell>
          <cell r="H232" t="str">
            <v>Y</v>
          </cell>
        </row>
        <row r="233">
          <cell r="A233" t="str">
            <v>2350-000</v>
          </cell>
          <cell r="B233" t="str">
            <v>累计折旧-餐厅厨房设备</v>
          </cell>
          <cell r="C233" t="str">
            <v>Y</v>
          </cell>
          <cell r="D233" t="str">
            <v>N</v>
          </cell>
          <cell r="E233" t="str">
            <v>N</v>
          </cell>
          <cell r="F233" t="str">
            <v>N</v>
          </cell>
          <cell r="G233" t="str">
            <v>N</v>
          </cell>
          <cell r="H233" t="str">
            <v>Y</v>
          </cell>
        </row>
        <row r="234">
          <cell r="A234" t="str">
            <v>2360-000</v>
          </cell>
          <cell r="B234" t="str">
            <v>餐厅-招牌</v>
          </cell>
          <cell r="C234" t="str">
            <v>Y</v>
          </cell>
          <cell r="D234" t="str">
            <v>N</v>
          </cell>
          <cell r="E234" t="str">
            <v>N</v>
          </cell>
          <cell r="F234" t="str">
            <v>Y</v>
          </cell>
          <cell r="G234" t="str">
            <v>Y</v>
          </cell>
          <cell r="H234" t="str">
            <v>Y</v>
          </cell>
        </row>
        <row r="235">
          <cell r="A235" t="str">
            <v>2380-000</v>
          </cell>
          <cell r="B235" t="str">
            <v>累计折旧-餐厅招牌</v>
          </cell>
          <cell r="C235" t="str">
            <v>Y</v>
          </cell>
          <cell r="D235" t="str">
            <v>N</v>
          </cell>
          <cell r="E235" t="str">
            <v>N</v>
          </cell>
          <cell r="F235" t="str">
            <v>N</v>
          </cell>
          <cell r="G235" t="str">
            <v>N</v>
          </cell>
          <cell r="H235" t="str">
            <v>Y</v>
          </cell>
        </row>
        <row r="236">
          <cell r="A236" t="str">
            <v>2390-000</v>
          </cell>
          <cell r="B236" t="str">
            <v>累计折旧-餐厅装璜</v>
          </cell>
          <cell r="C236" t="str">
            <v>Y</v>
          </cell>
          <cell r="D236" t="str">
            <v>N</v>
          </cell>
          <cell r="E236" t="str">
            <v>N</v>
          </cell>
          <cell r="F236" t="str">
            <v>N</v>
          </cell>
          <cell r="G236" t="str">
            <v>N</v>
          </cell>
          <cell r="H236" t="str">
            <v>Y</v>
          </cell>
        </row>
        <row r="237">
          <cell r="A237" t="str">
            <v>2411-000</v>
          </cell>
          <cell r="B237" t="str">
            <v>办公室-电脑</v>
          </cell>
          <cell r="C237" t="str">
            <v>Y</v>
          </cell>
          <cell r="D237" t="str">
            <v>N</v>
          </cell>
          <cell r="E237" t="str">
            <v>N</v>
          </cell>
          <cell r="F237" t="str">
            <v>Y</v>
          </cell>
          <cell r="G237" t="str">
            <v>Y</v>
          </cell>
          <cell r="H237" t="str">
            <v>Y</v>
          </cell>
        </row>
        <row r="238">
          <cell r="A238" t="str">
            <v>2412-000</v>
          </cell>
          <cell r="B238" t="str">
            <v>办公室-设备</v>
          </cell>
          <cell r="C238" t="str">
            <v>Y</v>
          </cell>
          <cell r="D238" t="str">
            <v>N</v>
          </cell>
          <cell r="E238" t="str">
            <v>N</v>
          </cell>
          <cell r="F238" t="str">
            <v>Y</v>
          </cell>
          <cell r="G238" t="str">
            <v>Y</v>
          </cell>
          <cell r="H238" t="str">
            <v>Y</v>
          </cell>
        </row>
        <row r="239">
          <cell r="A239" t="str">
            <v>2414-000</v>
          </cell>
          <cell r="B239" t="str">
            <v>累计折旧-办公室设备</v>
          </cell>
          <cell r="C239" t="str">
            <v>Y</v>
          </cell>
          <cell r="D239" t="str">
            <v>N</v>
          </cell>
          <cell r="E239" t="str">
            <v>N</v>
          </cell>
          <cell r="F239" t="str">
            <v>N</v>
          </cell>
          <cell r="G239" t="str">
            <v>N</v>
          </cell>
          <cell r="H239" t="str">
            <v>Y</v>
          </cell>
        </row>
        <row r="240">
          <cell r="A240" t="str">
            <v>2431-000</v>
          </cell>
          <cell r="B240" t="str">
            <v>累计折旧-办公室电脑</v>
          </cell>
          <cell r="C240" t="str">
            <v>Y</v>
          </cell>
          <cell r="D240" t="str">
            <v>N</v>
          </cell>
          <cell r="E240" t="str">
            <v>N</v>
          </cell>
          <cell r="F240" t="str">
            <v>N</v>
          </cell>
          <cell r="G240" t="str">
            <v>N</v>
          </cell>
          <cell r="H240" t="str">
            <v>Y</v>
          </cell>
        </row>
        <row r="241">
          <cell r="A241" t="str">
            <v>2510-000</v>
          </cell>
          <cell r="B241" t="str">
            <v>汽车</v>
          </cell>
          <cell r="C241" t="str">
            <v>Y</v>
          </cell>
          <cell r="D241" t="str">
            <v>N</v>
          </cell>
          <cell r="E241" t="str">
            <v>N</v>
          </cell>
          <cell r="F241" t="str">
            <v>Y</v>
          </cell>
          <cell r="G241" t="str">
            <v>Y</v>
          </cell>
          <cell r="H241" t="str">
            <v>Y</v>
          </cell>
        </row>
        <row r="242">
          <cell r="A242" t="str">
            <v>2530-000</v>
          </cell>
          <cell r="B242" t="str">
            <v>累计折旧-汽车</v>
          </cell>
          <cell r="C242" t="str">
            <v>Y</v>
          </cell>
          <cell r="D242" t="str">
            <v>N</v>
          </cell>
          <cell r="E242" t="str">
            <v>N</v>
          </cell>
          <cell r="F242" t="str">
            <v>N</v>
          </cell>
          <cell r="G242" t="str">
            <v>N</v>
          </cell>
          <cell r="H242" t="str">
            <v>Y</v>
          </cell>
        </row>
        <row r="243">
          <cell r="A243" t="str">
            <v>2713-000</v>
          </cell>
          <cell r="B243" t="str">
            <v>专利权费</v>
          </cell>
          <cell r="C243" t="str">
            <v>Y</v>
          </cell>
          <cell r="D243" t="str">
            <v>N</v>
          </cell>
          <cell r="E243" t="str">
            <v>N</v>
          </cell>
          <cell r="F243" t="str">
            <v>N</v>
          </cell>
          <cell r="G243" t="str">
            <v>N</v>
          </cell>
          <cell r="H243" t="str">
            <v>N</v>
          </cell>
        </row>
        <row r="244">
          <cell r="A244" t="str">
            <v>2713-001</v>
          </cell>
          <cell r="B244" t="str">
            <v>法律费</v>
          </cell>
          <cell r="C244" t="str">
            <v>Y</v>
          </cell>
          <cell r="D244" t="str">
            <v>N</v>
          </cell>
          <cell r="E244" t="str">
            <v>N</v>
          </cell>
          <cell r="F244" t="str">
            <v>N</v>
          </cell>
          <cell r="G244" t="str">
            <v>N</v>
          </cell>
          <cell r="H244" t="str">
            <v>N</v>
          </cell>
        </row>
        <row r="245">
          <cell r="A245" t="str">
            <v>2790-000</v>
          </cell>
          <cell r="B245" t="str">
            <v>开办费</v>
          </cell>
          <cell r="C245" t="str">
            <v>Y</v>
          </cell>
          <cell r="D245" t="str">
            <v>N</v>
          </cell>
          <cell r="E245" t="str">
            <v>N</v>
          </cell>
          <cell r="F245" t="str">
            <v>N</v>
          </cell>
          <cell r="G245" t="str">
            <v>N</v>
          </cell>
          <cell r="H245" t="str">
            <v>N</v>
          </cell>
        </row>
        <row r="246">
          <cell r="A246" t="str">
            <v>2790-999</v>
          </cell>
          <cell r="B246" t="str">
            <v>开办费</v>
          </cell>
          <cell r="C246" t="str">
            <v>Y</v>
          </cell>
          <cell r="D246" t="str">
            <v>N</v>
          </cell>
          <cell r="E246" t="str">
            <v>N</v>
          </cell>
          <cell r="F246" t="str">
            <v>N</v>
          </cell>
          <cell r="G246" t="str">
            <v>N</v>
          </cell>
          <cell r="H246" t="str">
            <v>N</v>
          </cell>
        </row>
        <row r="247">
          <cell r="A247" t="str">
            <v>2800-000</v>
          </cell>
          <cell r="B247" t="str">
            <v>美国MCD-特许权费</v>
          </cell>
          <cell r="C247" t="str">
            <v>Y</v>
          </cell>
          <cell r="D247" t="str">
            <v>N</v>
          </cell>
          <cell r="E247" t="str">
            <v>N</v>
          </cell>
          <cell r="F247" t="str">
            <v>N</v>
          </cell>
          <cell r="G247" t="str">
            <v>N</v>
          </cell>
          <cell r="H247" t="str">
            <v>N</v>
          </cell>
        </row>
        <row r="248">
          <cell r="A248" t="str">
            <v>2807-001</v>
          </cell>
          <cell r="B248" t="str">
            <v>往来帐-麦当劳中国</v>
          </cell>
          <cell r="C248" t="str">
            <v>Y</v>
          </cell>
          <cell r="D248" t="str">
            <v>N</v>
          </cell>
          <cell r="E248" t="str">
            <v>N</v>
          </cell>
          <cell r="F248" t="str">
            <v>N</v>
          </cell>
          <cell r="G248" t="str">
            <v>N</v>
          </cell>
          <cell r="H248" t="str">
            <v>N</v>
          </cell>
        </row>
        <row r="249">
          <cell r="A249" t="str">
            <v>2807-002</v>
          </cell>
          <cell r="B249" t="str">
            <v>往来帐-上海麦威</v>
          </cell>
          <cell r="C249" t="str">
            <v>Y</v>
          </cell>
          <cell r="D249" t="str">
            <v>N</v>
          </cell>
          <cell r="E249" t="str">
            <v>N</v>
          </cell>
          <cell r="F249" t="str">
            <v>N</v>
          </cell>
          <cell r="G249" t="str">
            <v>N</v>
          </cell>
          <cell r="H249" t="str">
            <v>N</v>
          </cell>
        </row>
        <row r="250">
          <cell r="A250" t="str">
            <v>2807-003</v>
          </cell>
          <cell r="B250" t="str">
            <v>往来帐-上海麦福</v>
          </cell>
          <cell r="C250" t="str">
            <v>Y</v>
          </cell>
          <cell r="D250" t="str">
            <v>N</v>
          </cell>
          <cell r="E250" t="str">
            <v>N</v>
          </cell>
          <cell r="F250" t="str">
            <v>N</v>
          </cell>
          <cell r="G250" t="str">
            <v>N</v>
          </cell>
          <cell r="H250" t="str">
            <v>N</v>
          </cell>
        </row>
        <row r="251">
          <cell r="A251" t="str">
            <v>2807-004</v>
          </cell>
          <cell r="B251" t="str">
            <v>往来帐-上海麦当劳</v>
          </cell>
          <cell r="C251" t="str">
            <v>Y</v>
          </cell>
          <cell r="D251" t="str">
            <v>N</v>
          </cell>
          <cell r="E251" t="str">
            <v>N</v>
          </cell>
          <cell r="F251" t="str">
            <v>N</v>
          </cell>
          <cell r="G251" t="str">
            <v>N</v>
          </cell>
          <cell r="H251" t="str">
            <v>N</v>
          </cell>
        </row>
        <row r="252">
          <cell r="A252" t="str">
            <v>2807-005</v>
          </cell>
          <cell r="B252" t="str">
            <v>往来帐-上海麦光</v>
          </cell>
          <cell r="C252" t="str">
            <v>Y</v>
          </cell>
          <cell r="D252" t="str">
            <v>N</v>
          </cell>
          <cell r="E252" t="str">
            <v>N</v>
          </cell>
          <cell r="F252" t="str">
            <v>N</v>
          </cell>
          <cell r="G252" t="str">
            <v>N</v>
          </cell>
          <cell r="H252" t="str">
            <v>N</v>
          </cell>
        </row>
        <row r="253">
          <cell r="A253" t="str">
            <v>2807-006</v>
          </cell>
          <cell r="B253" t="str">
            <v>往来帐-华联麦当劳</v>
          </cell>
          <cell r="C253" t="str">
            <v>Y</v>
          </cell>
          <cell r="D253" t="str">
            <v>N</v>
          </cell>
          <cell r="E253" t="str">
            <v>N</v>
          </cell>
          <cell r="F253" t="str">
            <v>N</v>
          </cell>
          <cell r="G253" t="str">
            <v>N</v>
          </cell>
          <cell r="H253" t="str">
            <v>N</v>
          </cell>
        </row>
        <row r="254">
          <cell r="A254" t="str">
            <v>2807-030</v>
          </cell>
          <cell r="B254" t="str">
            <v>往来帐-厦门麦当劳</v>
          </cell>
          <cell r="C254" t="str">
            <v>Y</v>
          </cell>
          <cell r="D254" t="str">
            <v>N</v>
          </cell>
          <cell r="E254" t="str">
            <v>N</v>
          </cell>
          <cell r="F254" t="str">
            <v>N</v>
          </cell>
          <cell r="G254" t="str">
            <v>N</v>
          </cell>
          <cell r="H254" t="str">
            <v>N</v>
          </cell>
        </row>
        <row r="255">
          <cell r="A255" t="str">
            <v>2807-040</v>
          </cell>
          <cell r="B255" t="str">
            <v>往来帐-南京麦当劳</v>
          </cell>
          <cell r="C255" t="str">
            <v>Y</v>
          </cell>
          <cell r="D255" t="str">
            <v>N</v>
          </cell>
          <cell r="E255" t="str">
            <v>N</v>
          </cell>
          <cell r="F255" t="str">
            <v>N</v>
          </cell>
          <cell r="G255" t="str">
            <v>N</v>
          </cell>
          <cell r="H255" t="str">
            <v>N</v>
          </cell>
        </row>
        <row r="256">
          <cell r="A256" t="str">
            <v>2807-050</v>
          </cell>
          <cell r="B256" t="str">
            <v>往来帐-天津麦当劳</v>
          </cell>
          <cell r="C256" t="str">
            <v>Y</v>
          </cell>
          <cell r="D256" t="str">
            <v>N</v>
          </cell>
          <cell r="E256" t="str">
            <v>N</v>
          </cell>
          <cell r="F256" t="str">
            <v>N</v>
          </cell>
          <cell r="G256" t="str">
            <v>N</v>
          </cell>
          <cell r="H256" t="str">
            <v>N</v>
          </cell>
        </row>
        <row r="257">
          <cell r="A257" t="str">
            <v>2807-060</v>
          </cell>
          <cell r="B257" t="str">
            <v>往来帐-武汉麦当劳</v>
          </cell>
          <cell r="C257" t="str">
            <v>Y</v>
          </cell>
          <cell r="D257" t="str">
            <v>N</v>
          </cell>
          <cell r="E257" t="str">
            <v>N</v>
          </cell>
          <cell r="F257" t="str">
            <v>N</v>
          </cell>
          <cell r="G257" t="str">
            <v>N</v>
          </cell>
          <cell r="H257" t="str">
            <v>N</v>
          </cell>
        </row>
        <row r="258">
          <cell r="A258" t="str">
            <v>2807-070</v>
          </cell>
          <cell r="B258" t="str">
            <v>往来帐-深圳麦当劳</v>
          </cell>
          <cell r="C258" t="str">
            <v>Y</v>
          </cell>
          <cell r="D258" t="str">
            <v>N</v>
          </cell>
          <cell r="E258" t="str">
            <v>N</v>
          </cell>
          <cell r="F258" t="str">
            <v>N</v>
          </cell>
          <cell r="G258" t="str">
            <v>N</v>
          </cell>
          <cell r="H258" t="str">
            <v>N</v>
          </cell>
        </row>
        <row r="259">
          <cell r="A259" t="str">
            <v>2807-080</v>
          </cell>
          <cell r="B259" t="str">
            <v>往来帐-大连麦当劳</v>
          </cell>
          <cell r="C259" t="str">
            <v>Y</v>
          </cell>
          <cell r="D259" t="str">
            <v>N</v>
          </cell>
          <cell r="E259" t="str">
            <v>N</v>
          </cell>
          <cell r="F259" t="str">
            <v>N</v>
          </cell>
          <cell r="G259" t="str">
            <v>N</v>
          </cell>
          <cell r="H259" t="str">
            <v>N</v>
          </cell>
        </row>
        <row r="260">
          <cell r="A260" t="str">
            <v>2807-090</v>
          </cell>
          <cell r="B260" t="str">
            <v>往来帐-浙江麦当劳</v>
          </cell>
          <cell r="C260" t="str">
            <v>Y</v>
          </cell>
          <cell r="D260" t="str">
            <v>N</v>
          </cell>
          <cell r="E260" t="str">
            <v>N</v>
          </cell>
          <cell r="F260" t="str">
            <v>N</v>
          </cell>
          <cell r="G260" t="str">
            <v>N</v>
          </cell>
          <cell r="H260" t="str">
            <v>N</v>
          </cell>
        </row>
        <row r="261">
          <cell r="A261" t="str">
            <v>2807-100</v>
          </cell>
          <cell r="B261" t="str">
            <v>往来帐-香港MCDC</v>
          </cell>
          <cell r="C261" t="str">
            <v>Y</v>
          </cell>
          <cell r="D261" t="str">
            <v>N</v>
          </cell>
          <cell r="E261" t="str">
            <v>N</v>
          </cell>
          <cell r="F261" t="str">
            <v>N</v>
          </cell>
          <cell r="G261" t="str">
            <v>N</v>
          </cell>
          <cell r="H261" t="str">
            <v>N</v>
          </cell>
        </row>
        <row r="262">
          <cell r="A262" t="str">
            <v>2807-110</v>
          </cell>
          <cell r="B262" t="str">
            <v>往来帐-青岛麦当劳</v>
          </cell>
          <cell r="C262" t="str">
            <v>Y</v>
          </cell>
          <cell r="D262" t="str">
            <v>N</v>
          </cell>
          <cell r="E262" t="str">
            <v>N</v>
          </cell>
          <cell r="F262" t="str">
            <v>N</v>
          </cell>
          <cell r="G262" t="str">
            <v>N</v>
          </cell>
          <cell r="H262" t="str">
            <v>N</v>
          </cell>
        </row>
        <row r="263">
          <cell r="A263" t="str">
            <v>2807-120</v>
          </cell>
          <cell r="B263" t="str">
            <v>往来帐-宁波麦当劳</v>
          </cell>
          <cell r="C263" t="str">
            <v>Y</v>
          </cell>
          <cell r="D263" t="str">
            <v>N</v>
          </cell>
          <cell r="E263" t="str">
            <v>N</v>
          </cell>
          <cell r="F263" t="str">
            <v>N</v>
          </cell>
          <cell r="G263" t="str">
            <v>N</v>
          </cell>
          <cell r="H263" t="str">
            <v>N</v>
          </cell>
        </row>
        <row r="264">
          <cell r="A264" t="str">
            <v>2807-130</v>
          </cell>
          <cell r="B264" t="str">
            <v>往来帐-湖南麦当劳</v>
          </cell>
          <cell r="C264" t="str">
            <v>Y</v>
          </cell>
          <cell r="D264" t="str">
            <v>N</v>
          </cell>
          <cell r="E264" t="str">
            <v>N</v>
          </cell>
          <cell r="F264" t="str">
            <v>N</v>
          </cell>
          <cell r="G264" t="str">
            <v>N</v>
          </cell>
          <cell r="H264" t="str">
            <v>N</v>
          </cell>
        </row>
        <row r="265">
          <cell r="A265" t="str">
            <v>2807-140</v>
          </cell>
          <cell r="B265" t="str">
            <v>往来帐-广西麦当劳</v>
          </cell>
          <cell r="C265" t="str">
            <v>Y</v>
          </cell>
          <cell r="D265" t="str">
            <v>N</v>
          </cell>
          <cell r="E265" t="str">
            <v>N</v>
          </cell>
          <cell r="F265" t="str">
            <v>N</v>
          </cell>
          <cell r="G265" t="str">
            <v>N</v>
          </cell>
          <cell r="H265" t="str">
            <v>N</v>
          </cell>
        </row>
        <row r="266">
          <cell r="A266" t="str">
            <v>2807-150</v>
          </cell>
          <cell r="B266" t="str">
            <v>往来帐-山东麦当劳</v>
          </cell>
          <cell r="C266" t="str">
            <v>Y</v>
          </cell>
          <cell r="D266" t="str">
            <v>N</v>
          </cell>
          <cell r="E266" t="str">
            <v>N</v>
          </cell>
          <cell r="F266" t="str">
            <v>N</v>
          </cell>
          <cell r="G266" t="str">
            <v>N</v>
          </cell>
          <cell r="H266" t="str">
            <v>N</v>
          </cell>
        </row>
        <row r="267">
          <cell r="A267" t="str">
            <v>2807-160</v>
          </cell>
          <cell r="B267" t="str">
            <v>往来帐-无锡麦当劳</v>
          </cell>
          <cell r="C267" t="str">
            <v>Y</v>
          </cell>
          <cell r="D267" t="str">
            <v>N</v>
          </cell>
          <cell r="E267" t="str">
            <v>N</v>
          </cell>
          <cell r="F267" t="str">
            <v>N</v>
          </cell>
          <cell r="G267" t="str">
            <v>N</v>
          </cell>
          <cell r="H267" t="str">
            <v>N</v>
          </cell>
        </row>
        <row r="268">
          <cell r="A268" t="str">
            <v>2807-170</v>
          </cell>
          <cell r="B268" t="str">
            <v>往来帐-安徽麦当劳</v>
          </cell>
          <cell r="C268" t="str">
            <v>Y</v>
          </cell>
          <cell r="D268" t="str">
            <v>N</v>
          </cell>
          <cell r="E268" t="str">
            <v>N</v>
          </cell>
          <cell r="F268" t="str">
            <v>N</v>
          </cell>
          <cell r="G268" t="str">
            <v>N</v>
          </cell>
          <cell r="H268" t="str">
            <v>N</v>
          </cell>
        </row>
        <row r="269">
          <cell r="A269" t="str">
            <v>2807-180</v>
          </cell>
          <cell r="B269" t="str">
            <v>往来帐-福建麦当劳</v>
          </cell>
          <cell r="C269" t="str">
            <v>Y</v>
          </cell>
          <cell r="D269" t="str">
            <v>N</v>
          </cell>
          <cell r="E269" t="str">
            <v>N</v>
          </cell>
          <cell r="F269" t="str">
            <v>N</v>
          </cell>
          <cell r="G269" t="str">
            <v>N</v>
          </cell>
          <cell r="H269" t="str">
            <v>N</v>
          </cell>
        </row>
        <row r="270">
          <cell r="A270" t="str">
            <v>2807-190</v>
          </cell>
          <cell r="B270" t="str">
            <v>往来帐-四川麦当劳</v>
          </cell>
          <cell r="C270" t="str">
            <v>Y</v>
          </cell>
          <cell r="D270" t="str">
            <v>N</v>
          </cell>
          <cell r="E270" t="str">
            <v>N</v>
          </cell>
          <cell r="F270" t="str">
            <v>N</v>
          </cell>
          <cell r="G270" t="str">
            <v>N</v>
          </cell>
          <cell r="H270" t="str">
            <v>N</v>
          </cell>
        </row>
        <row r="271">
          <cell r="A271" t="str">
            <v>2808-010</v>
          </cell>
          <cell r="B271" t="str">
            <v>往来帐-北京麦当劳</v>
          </cell>
          <cell r="C271" t="str">
            <v>Y</v>
          </cell>
          <cell r="D271" t="str">
            <v>N</v>
          </cell>
          <cell r="E271" t="str">
            <v>N</v>
          </cell>
          <cell r="F271" t="str">
            <v>N</v>
          </cell>
          <cell r="G271" t="str">
            <v>N</v>
          </cell>
          <cell r="H271" t="str">
            <v>N</v>
          </cell>
        </row>
        <row r="272">
          <cell r="A272" t="str">
            <v>2808-020</v>
          </cell>
          <cell r="B272" t="str">
            <v>往来帐-广州麦当劳</v>
          </cell>
          <cell r="C272" t="str">
            <v>Y</v>
          </cell>
          <cell r="D272" t="str">
            <v>N</v>
          </cell>
          <cell r="E272" t="str">
            <v>N</v>
          </cell>
          <cell r="F272" t="str">
            <v>N</v>
          </cell>
          <cell r="G272" t="str">
            <v>N</v>
          </cell>
          <cell r="H272" t="str">
            <v>N</v>
          </cell>
        </row>
        <row r="273">
          <cell r="A273" t="str">
            <v>2820-000</v>
          </cell>
          <cell r="B273" t="str">
            <v>美国MCD-一次性开办费</v>
          </cell>
          <cell r="C273" t="str">
            <v>Y</v>
          </cell>
          <cell r="D273" t="str">
            <v>N</v>
          </cell>
          <cell r="E273" t="str">
            <v>N</v>
          </cell>
          <cell r="F273" t="str">
            <v>N</v>
          </cell>
          <cell r="G273" t="str">
            <v>N</v>
          </cell>
          <cell r="H273" t="str">
            <v>N</v>
          </cell>
        </row>
        <row r="274">
          <cell r="A274" t="str">
            <v>2911-000</v>
          </cell>
          <cell r="B274" t="str">
            <v>美国MCD-贷款</v>
          </cell>
          <cell r="C274" t="str">
            <v>Y</v>
          </cell>
          <cell r="D274" t="str">
            <v>N</v>
          </cell>
          <cell r="E274" t="str">
            <v>N</v>
          </cell>
          <cell r="F274" t="str">
            <v>N</v>
          </cell>
          <cell r="G274" t="str">
            <v>N</v>
          </cell>
          <cell r="H274" t="str">
            <v>N</v>
          </cell>
        </row>
        <row r="275">
          <cell r="A275" t="str">
            <v>3010-000</v>
          </cell>
          <cell r="B275" t="str">
            <v>短期贷款-人民币</v>
          </cell>
          <cell r="C275" t="str">
            <v>Y</v>
          </cell>
          <cell r="D275" t="str">
            <v>N</v>
          </cell>
          <cell r="E275" t="str">
            <v>N</v>
          </cell>
          <cell r="F275" t="str">
            <v>N</v>
          </cell>
          <cell r="G275" t="str">
            <v>N</v>
          </cell>
          <cell r="H275" t="str">
            <v>N</v>
          </cell>
        </row>
        <row r="276">
          <cell r="A276" t="str">
            <v>3010-001</v>
          </cell>
          <cell r="B276" t="str">
            <v>短期贷款-美元</v>
          </cell>
          <cell r="C276" t="str">
            <v>Y</v>
          </cell>
          <cell r="D276" t="str">
            <v>N</v>
          </cell>
          <cell r="E276" t="str">
            <v>N</v>
          </cell>
          <cell r="F276" t="str">
            <v>N</v>
          </cell>
          <cell r="G276" t="str">
            <v>N</v>
          </cell>
          <cell r="H276" t="str">
            <v>N</v>
          </cell>
        </row>
        <row r="277">
          <cell r="A277" t="str">
            <v>3010-002</v>
          </cell>
          <cell r="B277" t="str">
            <v>短期贷款-花旗银行票据</v>
          </cell>
          <cell r="C277" t="str">
            <v>Y</v>
          </cell>
          <cell r="D277" t="str">
            <v>N</v>
          </cell>
          <cell r="E277" t="str">
            <v>N</v>
          </cell>
          <cell r="F277" t="str">
            <v>N</v>
          </cell>
          <cell r="G277" t="str">
            <v>N</v>
          </cell>
          <cell r="H277" t="str">
            <v>N</v>
          </cell>
        </row>
        <row r="278">
          <cell r="A278" t="str">
            <v>3010-003</v>
          </cell>
          <cell r="B278" t="str">
            <v>短期贷款-民生银行票据</v>
          </cell>
          <cell r="C278" t="str">
            <v>Y</v>
          </cell>
          <cell r="D278" t="str">
            <v>N</v>
          </cell>
          <cell r="E278" t="str">
            <v>N</v>
          </cell>
          <cell r="F278" t="str">
            <v>N</v>
          </cell>
          <cell r="G278" t="str">
            <v>N</v>
          </cell>
          <cell r="H278" t="str">
            <v>N</v>
          </cell>
        </row>
        <row r="279">
          <cell r="A279" t="str">
            <v>3010-004</v>
          </cell>
          <cell r="B279" t="str">
            <v>短期贷款-渣打银行票据</v>
          </cell>
          <cell r="C279" t="str">
            <v>Y</v>
          </cell>
          <cell r="D279" t="str">
            <v>N</v>
          </cell>
          <cell r="E279" t="str">
            <v>N</v>
          </cell>
          <cell r="F279" t="str">
            <v>N</v>
          </cell>
          <cell r="G279" t="str">
            <v>N</v>
          </cell>
          <cell r="H279" t="str">
            <v>N</v>
          </cell>
        </row>
        <row r="280">
          <cell r="A280" t="str">
            <v>3011-000</v>
          </cell>
          <cell r="B280" t="str">
            <v>短期贷款</v>
          </cell>
          <cell r="C280" t="str">
            <v>Y</v>
          </cell>
          <cell r="D280" t="str">
            <v>N</v>
          </cell>
          <cell r="E280" t="str">
            <v>N</v>
          </cell>
          <cell r="F280" t="str">
            <v>N</v>
          </cell>
          <cell r="G280" t="str">
            <v>N</v>
          </cell>
          <cell r="H280" t="str">
            <v>N</v>
          </cell>
        </row>
        <row r="281">
          <cell r="A281" t="str">
            <v>3100-000</v>
          </cell>
          <cell r="B281" t="str">
            <v>应付款</v>
          </cell>
          <cell r="C281" t="str">
            <v>Y</v>
          </cell>
          <cell r="D281" t="str">
            <v>N</v>
          </cell>
          <cell r="E281" t="str">
            <v>N</v>
          </cell>
          <cell r="F281" t="str">
            <v>N</v>
          </cell>
          <cell r="G281" t="str">
            <v>N</v>
          </cell>
          <cell r="H281" t="str">
            <v>N</v>
          </cell>
        </row>
        <row r="282">
          <cell r="A282" t="str">
            <v>3100-001</v>
          </cell>
          <cell r="B282" t="str">
            <v>应付款-夏晖食品（上海）</v>
          </cell>
          <cell r="C282" t="str">
            <v>Y</v>
          </cell>
          <cell r="D282" t="str">
            <v>N</v>
          </cell>
          <cell r="E282" t="str">
            <v>N</v>
          </cell>
          <cell r="F282" t="str">
            <v>N</v>
          </cell>
          <cell r="G282" t="str">
            <v>N</v>
          </cell>
          <cell r="H282" t="str">
            <v>N</v>
          </cell>
        </row>
        <row r="283">
          <cell r="A283" t="str">
            <v>3100-002</v>
          </cell>
          <cell r="B283" t="str">
            <v>应付款-北京辛普劳</v>
          </cell>
          <cell r="C283" t="str">
            <v>Y</v>
          </cell>
          <cell r="D283" t="str">
            <v>N</v>
          </cell>
          <cell r="E283" t="str">
            <v>N</v>
          </cell>
          <cell r="F283" t="str">
            <v>N</v>
          </cell>
          <cell r="G283" t="str">
            <v>N</v>
          </cell>
          <cell r="H283" t="str">
            <v>N</v>
          </cell>
        </row>
        <row r="284">
          <cell r="A284" t="str">
            <v>3100-003</v>
          </cell>
          <cell r="B284" t="str">
            <v>应付款-夏晖食品（北京）</v>
          </cell>
          <cell r="C284" t="str">
            <v>Y</v>
          </cell>
          <cell r="D284" t="str">
            <v>N</v>
          </cell>
          <cell r="E284" t="str">
            <v>N</v>
          </cell>
          <cell r="F284" t="str">
            <v>N</v>
          </cell>
          <cell r="G284" t="str">
            <v>N</v>
          </cell>
          <cell r="H284" t="str">
            <v>N</v>
          </cell>
        </row>
        <row r="285">
          <cell r="A285" t="str">
            <v>3100-004</v>
          </cell>
          <cell r="B285" t="str">
            <v>应付款-福喜食品（北京）</v>
          </cell>
          <cell r="C285" t="str">
            <v>Y</v>
          </cell>
          <cell r="D285" t="str">
            <v>N</v>
          </cell>
          <cell r="E285" t="str">
            <v>N</v>
          </cell>
          <cell r="F285" t="str">
            <v>N</v>
          </cell>
          <cell r="G285" t="str">
            <v>N</v>
          </cell>
          <cell r="H285" t="str">
            <v>N</v>
          </cell>
        </row>
        <row r="286">
          <cell r="A286" t="str">
            <v>3100-005</v>
          </cell>
          <cell r="B286" t="str">
            <v>应付款-BEIJING NATIVE OIL</v>
          </cell>
          <cell r="C286" t="str">
            <v>Y</v>
          </cell>
          <cell r="D286" t="str">
            <v>N</v>
          </cell>
          <cell r="E286" t="str">
            <v>N</v>
          </cell>
          <cell r="F286" t="str">
            <v>N</v>
          </cell>
          <cell r="G286" t="str">
            <v>N</v>
          </cell>
          <cell r="H286" t="str">
            <v>N</v>
          </cell>
        </row>
        <row r="287">
          <cell r="A287" t="str">
            <v>3100-006</v>
          </cell>
          <cell r="B287" t="str">
            <v>应付款-BEIJING NATIVE</v>
          </cell>
          <cell r="C287" t="str">
            <v>Y</v>
          </cell>
          <cell r="D287" t="str">
            <v>N</v>
          </cell>
          <cell r="E287" t="str">
            <v>N</v>
          </cell>
          <cell r="F287" t="str">
            <v>N</v>
          </cell>
          <cell r="G287" t="str">
            <v>N</v>
          </cell>
          <cell r="H287" t="str">
            <v>N</v>
          </cell>
        </row>
        <row r="288">
          <cell r="A288" t="str">
            <v>3100-007</v>
          </cell>
          <cell r="B288" t="str">
            <v>应付款-北京百麦</v>
          </cell>
          <cell r="C288" t="str">
            <v>Y</v>
          </cell>
          <cell r="D288" t="str">
            <v>N</v>
          </cell>
          <cell r="E288" t="str">
            <v>N</v>
          </cell>
          <cell r="F288" t="str">
            <v>N</v>
          </cell>
          <cell r="G288" t="str">
            <v>N</v>
          </cell>
          <cell r="H288" t="str">
            <v>N</v>
          </cell>
        </row>
        <row r="289">
          <cell r="A289" t="str">
            <v>3100-008</v>
          </cell>
          <cell r="B289" t="str">
            <v>应付款-北京三元华冠食品</v>
          </cell>
          <cell r="C289" t="str">
            <v>Y</v>
          </cell>
          <cell r="D289" t="str">
            <v>N</v>
          </cell>
          <cell r="E289" t="str">
            <v>N</v>
          </cell>
          <cell r="F289" t="str">
            <v>N</v>
          </cell>
          <cell r="G289" t="str">
            <v>N</v>
          </cell>
          <cell r="H289" t="str">
            <v>N</v>
          </cell>
        </row>
        <row r="290">
          <cell r="A290" t="str">
            <v>3100-009</v>
          </cell>
          <cell r="B290" t="str">
            <v>应付款-BEIJING WEILE</v>
          </cell>
          <cell r="C290" t="str">
            <v>Y</v>
          </cell>
          <cell r="D290" t="str">
            <v>N</v>
          </cell>
          <cell r="E290" t="str">
            <v>N</v>
          </cell>
          <cell r="F290" t="str">
            <v>N</v>
          </cell>
          <cell r="G290" t="str">
            <v>N</v>
          </cell>
          <cell r="H290" t="str">
            <v>N</v>
          </cell>
        </row>
        <row r="291">
          <cell r="A291" t="str">
            <v>3100-010</v>
          </cell>
          <cell r="B291" t="str">
            <v>应付款-BEIJING EGG PROC</v>
          </cell>
          <cell r="C291" t="str">
            <v>Y</v>
          </cell>
          <cell r="D291" t="str">
            <v>N</v>
          </cell>
          <cell r="E291" t="str">
            <v>N</v>
          </cell>
          <cell r="F291" t="str">
            <v>N</v>
          </cell>
          <cell r="G291" t="str">
            <v>N</v>
          </cell>
          <cell r="H291" t="str">
            <v>N</v>
          </cell>
        </row>
        <row r="292">
          <cell r="A292" t="str">
            <v>3100-011</v>
          </cell>
          <cell r="B292" t="str">
            <v>应付款-福州东兴</v>
          </cell>
          <cell r="C292" t="str">
            <v>Y</v>
          </cell>
          <cell r="D292" t="str">
            <v>N</v>
          </cell>
          <cell r="E292" t="str">
            <v>N</v>
          </cell>
          <cell r="F292" t="str">
            <v>N</v>
          </cell>
          <cell r="G292" t="str">
            <v>N</v>
          </cell>
          <cell r="H292" t="str">
            <v>N</v>
          </cell>
        </row>
        <row r="293">
          <cell r="A293" t="str">
            <v>3100-012</v>
          </cell>
          <cell r="B293" t="str">
            <v>应付款-上海申美</v>
          </cell>
          <cell r="C293" t="str">
            <v>Y</v>
          </cell>
          <cell r="D293" t="str">
            <v>N</v>
          </cell>
          <cell r="E293" t="str">
            <v>N</v>
          </cell>
          <cell r="F293" t="str">
            <v>N</v>
          </cell>
          <cell r="G293" t="str">
            <v>N</v>
          </cell>
          <cell r="H293" t="str">
            <v>N</v>
          </cell>
        </row>
        <row r="294">
          <cell r="A294" t="str">
            <v>3100-013</v>
          </cell>
          <cell r="B294" t="str">
            <v>应付款-SHANGHAI NATIVE</v>
          </cell>
          <cell r="C294" t="str">
            <v>Y</v>
          </cell>
          <cell r="D294" t="str">
            <v>N</v>
          </cell>
          <cell r="E294" t="str">
            <v>N</v>
          </cell>
          <cell r="F294" t="str">
            <v>N</v>
          </cell>
          <cell r="G294" t="str">
            <v>N</v>
          </cell>
          <cell r="H294" t="str">
            <v>N</v>
          </cell>
        </row>
        <row r="295">
          <cell r="A295" t="str">
            <v>3100-014</v>
          </cell>
          <cell r="B295" t="str">
            <v>应付款-温科华食品</v>
          </cell>
          <cell r="C295" t="str">
            <v>Y</v>
          </cell>
          <cell r="D295" t="str">
            <v>N</v>
          </cell>
          <cell r="E295" t="str">
            <v>N</v>
          </cell>
          <cell r="F295" t="str">
            <v>N</v>
          </cell>
          <cell r="G295" t="str">
            <v>N</v>
          </cell>
          <cell r="H295" t="str">
            <v>N</v>
          </cell>
        </row>
        <row r="296">
          <cell r="A296" t="str">
            <v>3100-015</v>
          </cell>
          <cell r="B296" t="str">
            <v>应付款-北京蔬菜运输公司</v>
          </cell>
          <cell r="C296" t="str">
            <v>Y</v>
          </cell>
          <cell r="D296" t="str">
            <v>N</v>
          </cell>
          <cell r="E296" t="str">
            <v>N</v>
          </cell>
          <cell r="F296" t="str">
            <v>N</v>
          </cell>
          <cell r="G296" t="str">
            <v>N</v>
          </cell>
          <cell r="H296" t="str">
            <v>N</v>
          </cell>
        </row>
        <row r="297">
          <cell r="A297" t="str">
            <v>3100-016</v>
          </cell>
          <cell r="B297" t="str">
            <v>应付款-京华</v>
          </cell>
          <cell r="C297" t="str">
            <v>Y</v>
          </cell>
          <cell r="D297" t="str">
            <v>N</v>
          </cell>
          <cell r="E297" t="str">
            <v>N</v>
          </cell>
          <cell r="F297" t="str">
            <v>N</v>
          </cell>
          <cell r="G297" t="str">
            <v>N</v>
          </cell>
          <cell r="H297" t="str">
            <v>N</v>
          </cell>
        </row>
        <row r="298">
          <cell r="A298" t="str">
            <v>3100-017</v>
          </cell>
          <cell r="B298" t="str">
            <v>应付款-新州印刷</v>
          </cell>
          <cell r="C298" t="str">
            <v>Y</v>
          </cell>
          <cell r="D298" t="str">
            <v>N</v>
          </cell>
          <cell r="E298" t="str">
            <v>N</v>
          </cell>
          <cell r="F298" t="str">
            <v>N</v>
          </cell>
          <cell r="G298" t="str">
            <v>N</v>
          </cell>
          <cell r="H298" t="str">
            <v>N</v>
          </cell>
        </row>
        <row r="299">
          <cell r="A299" t="str">
            <v>3100-018</v>
          </cell>
          <cell r="B299" t="str">
            <v>应付款-维达纸业</v>
          </cell>
          <cell r="C299" t="str">
            <v>Y</v>
          </cell>
          <cell r="D299" t="str">
            <v>N</v>
          </cell>
          <cell r="E299" t="str">
            <v>N</v>
          </cell>
          <cell r="F299" t="str">
            <v>N</v>
          </cell>
          <cell r="G299" t="str">
            <v>N</v>
          </cell>
          <cell r="H299" t="str">
            <v>N</v>
          </cell>
        </row>
        <row r="300">
          <cell r="A300" t="str">
            <v>3100-019</v>
          </cell>
          <cell r="B300" t="str">
            <v>应付款-珠海纸杯</v>
          </cell>
          <cell r="C300" t="str">
            <v>Y</v>
          </cell>
          <cell r="D300" t="str">
            <v>N</v>
          </cell>
          <cell r="E300" t="str">
            <v>N</v>
          </cell>
          <cell r="F300" t="str">
            <v>N</v>
          </cell>
          <cell r="G300" t="str">
            <v>N</v>
          </cell>
          <cell r="H300" t="str">
            <v>N</v>
          </cell>
        </row>
        <row r="301">
          <cell r="A301" t="str">
            <v>3100-020</v>
          </cell>
          <cell r="B301" t="str">
            <v>应付款-珍业</v>
          </cell>
          <cell r="C301" t="str">
            <v>Y</v>
          </cell>
          <cell r="D301" t="str">
            <v>N</v>
          </cell>
          <cell r="E301" t="str">
            <v>N</v>
          </cell>
          <cell r="F301" t="str">
            <v>N</v>
          </cell>
          <cell r="G301" t="str">
            <v>N</v>
          </cell>
          <cell r="H301" t="str">
            <v>N</v>
          </cell>
        </row>
        <row r="302">
          <cell r="A302" t="str">
            <v>3100-021</v>
          </cell>
          <cell r="B302" t="str">
            <v>应付款-乐新</v>
          </cell>
          <cell r="C302" t="str">
            <v>Y</v>
          </cell>
          <cell r="D302" t="str">
            <v>N</v>
          </cell>
          <cell r="E302" t="str">
            <v>N</v>
          </cell>
          <cell r="F302" t="str">
            <v>N</v>
          </cell>
          <cell r="G302" t="str">
            <v>N</v>
          </cell>
          <cell r="H302" t="str">
            <v>N</v>
          </cell>
        </row>
        <row r="303">
          <cell r="A303" t="str">
            <v>3100-022</v>
          </cell>
          <cell r="B303" t="str">
            <v>应付款-广东开平</v>
          </cell>
          <cell r="C303" t="str">
            <v>Y</v>
          </cell>
          <cell r="D303" t="str">
            <v>N</v>
          </cell>
          <cell r="E303" t="str">
            <v>N</v>
          </cell>
          <cell r="F303" t="str">
            <v>N</v>
          </cell>
          <cell r="G303" t="str">
            <v>N</v>
          </cell>
          <cell r="H303" t="str">
            <v>N</v>
          </cell>
        </row>
        <row r="304">
          <cell r="A304" t="str">
            <v>3100-023</v>
          </cell>
          <cell r="B304" t="str">
            <v>应付款-华安(安碧)</v>
          </cell>
          <cell r="C304" t="str">
            <v>Y</v>
          </cell>
          <cell r="D304" t="str">
            <v>N</v>
          </cell>
          <cell r="E304" t="str">
            <v>N</v>
          </cell>
          <cell r="F304" t="str">
            <v>N</v>
          </cell>
          <cell r="G304" t="str">
            <v>N</v>
          </cell>
          <cell r="H304" t="str">
            <v>N</v>
          </cell>
        </row>
        <row r="305">
          <cell r="A305" t="str">
            <v>3100-024</v>
          </cell>
          <cell r="B305" t="str">
            <v>应付款-天津普乐</v>
          </cell>
          <cell r="C305" t="str">
            <v>Y</v>
          </cell>
          <cell r="D305" t="str">
            <v>N</v>
          </cell>
          <cell r="E305" t="str">
            <v>N</v>
          </cell>
          <cell r="F305" t="str">
            <v>N</v>
          </cell>
          <cell r="G305" t="str">
            <v>N</v>
          </cell>
          <cell r="H305" t="str">
            <v>N</v>
          </cell>
        </row>
        <row r="306">
          <cell r="A306" t="str">
            <v>3100-025</v>
          </cell>
          <cell r="B306" t="str">
            <v>应付款-泰华施利华清洁用品</v>
          </cell>
          <cell r="C306" t="str">
            <v>Y</v>
          </cell>
          <cell r="D306" t="str">
            <v>N</v>
          </cell>
          <cell r="E306" t="str">
            <v>N</v>
          </cell>
          <cell r="F306" t="str">
            <v>N</v>
          </cell>
          <cell r="G306" t="str">
            <v>N</v>
          </cell>
          <cell r="H306" t="str">
            <v>N</v>
          </cell>
        </row>
        <row r="307">
          <cell r="A307" t="str">
            <v>3100-026</v>
          </cell>
          <cell r="B307" t="str">
            <v>应付款-SHANGHAI DONG HUA</v>
          </cell>
          <cell r="C307" t="str">
            <v>Y</v>
          </cell>
          <cell r="D307" t="str">
            <v>N</v>
          </cell>
          <cell r="E307" t="str">
            <v>N</v>
          </cell>
          <cell r="F307" t="str">
            <v>N</v>
          </cell>
          <cell r="G307" t="str">
            <v>N</v>
          </cell>
          <cell r="H307" t="str">
            <v>N</v>
          </cell>
        </row>
        <row r="308">
          <cell r="A308" t="str">
            <v>3100-027</v>
          </cell>
          <cell r="B308" t="str">
            <v>应付款-新加坡保世高</v>
          </cell>
          <cell r="C308" t="str">
            <v>Y</v>
          </cell>
          <cell r="D308" t="str">
            <v>N</v>
          </cell>
          <cell r="E308" t="str">
            <v>N</v>
          </cell>
          <cell r="F308" t="str">
            <v>N</v>
          </cell>
          <cell r="G308" t="str">
            <v>N</v>
          </cell>
          <cell r="H308" t="str">
            <v>N</v>
          </cell>
        </row>
        <row r="309">
          <cell r="A309" t="str">
            <v>3100-028</v>
          </cell>
          <cell r="B309" t="str">
            <v>应付款-广州保士高</v>
          </cell>
          <cell r="C309" t="str">
            <v>Y</v>
          </cell>
          <cell r="D309" t="str">
            <v>N</v>
          </cell>
          <cell r="E309" t="str">
            <v>N</v>
          </cell>
          <cell r="F309" t="str">
            <v>N</v>
          </cell>
          <cell r="G309" t="str">
            <v>N</v>
          </cell>
          <cell r="H309" t="str">
            <v>N</v>
          </cell>
        </row>
        <row r="310">
          <cell r="A310" t="str">
            <v>3100-029</v>
          </cell>
          <cell r="B310" t="str">
            <v>应付款-上海爱毅恩</v>
          </cell>
          <cell r="C310" t="str">
            <v>Y</v>
          </cell>
          <cell r="D310" t="str">
            <v>N</v>
          </cell>
          <cell r="E310" t="str">
            <v>N</v>
          </cell>
          <cell r="F310" t="str">
            <v>N</v>
          </cell>
          <cell r="G310" t="str">
            <v>N</v>
          </cell>
          <cell r="H310" t="str">
            <v>N</v>
          </cell>
        </row>
        <row r="311">
          <cell r="A311" t="str">
            <v>3100-030</v>
          </cell>
          <cell r="B311" t="str">
            <v>应付款-广东粤海</v>
          </cell>
          <cell r="C311" t="str">
            <v>Y</v>
          </cell>
          <cell r="D311" t="str">
            <v>N</v>
          </cell>
          <cell r="E311" t="str">
            <v>N</v>
          </cell>
          <cell r="F311" t="str">
            <v>N</v>
          </cell>
          <cell r="G311" t="str">
            <v>N</v>
          </cell>
          <cell r="H311" t="str">
            <v>N</v>
          </cell>
        </row>
        <row r="312">
          <cell r="A312" t="str">
            <v>3100-031</v>
          </cell>
          <cell r="B312" t="str">
            <v>应付款-北京可诺奈</v>
          </cell>
          <cell r="C312" t="str">
            <v>Y</v>
          </cell>
          <cell r="D312" t="str">
            <v>N</v>
          </cell>
          <cell r="E312" t="str">
            <v>N</v>
          </cell>
          <cell r="F312" t="str">
            <v>N</v>
          </cell>
          <cell r="G312" t="str">
            <v>N</v>
          </cell>
          <cell r="H312" t="str">
            <v>N</v>
          </cell>
        </row>
        <row r="313">
          <cell r="A313" t="str">
            <v>3100-032</v>
          </cell>
          <cell r="B313" t="str">
            <v>应付款-UI FEI TRANSPORT</v>
          </cell>
          <cell r="C313" t="str">
            <v>Y</v>
          </cell>
          <cell r="D313" t="str">
            <v>N</v>
          </cell>
          <cell r="E313" t="str">
            <v>N</v>
          </cell>
          <cell r="F313" t="str">
            <v>N</v>
          </cell>
          <cell r="G313" t="str">
            <v>N</v>
          </cell>
          <cell r="H313" t="str">
            <v>N</v>
          </cell>
        </row>
        <row r="314">
          <cell r="A314" t="str">
            <v>3100-033</v>
          </cell>
          <cell r="B314" t="str">
            <v>应付款-广州乐满家</v>
          </cell>
          <cell r="C314" t="str">
            <v>Y</v>
          </cell>
          <cell r="D314" t="str">
            <v>N</v>
          </cell>
          <cell r="E314" t="str">
            <v>N</v>
          </cell>
          <cell r="F314" t="str">
            <v>N</v>
          </cell>
          <cell r="G314" t="str">
            <v>N</v>
          </cell>
          <cell r="H314" t="str">
            <v>N</v>
          </cell>
        </row>
        <row r="315">
          <cell r="A315" t="str">
            <v>3100-034</v>
          </cell>
          <cell r="B315" t="str">
            <v>应付款-XIN HUI HOLLYWOOD</v>
          </cell>
          <cell r="C315" t="str">
            <v>Y</v>
          </cell>
          <cell r="D315" t="str">
            <v>N</v>
          </cell>
          <cell r="E315" t="str">
            <v>N</v>
          </cell>
          <cell r="F315" t="str">
            <v>N</v>
          </cell>
          <cell r="G315" t="str">
            <v>N</v>
          </cell>
          <cell r="H315" t="str">
            <v>N</v>
          </cell>
        </row>
        <row r="316">
          <cell r="A316" t="str">
            <v>3100-035</v>
          </cell>
          <cell r="B316" t="str">
            <v>应付款-SH IMPORT &amp; EXPORT</v>
          </cell>
          <cell r="C316" t="str">
            <v>Y</v>
          </cell>
          <cell r="D316" t="str">
            <v>N</v>
          </cell>
          <cell r="E316" t="str">
            <v>N</v>
          </cell>
          <cell r="F316" t="str">
            <v>N</v>
          </cell>
          <cell r="G316" t="str">
            <v>N</v>
          </cell>
          <cell r="H316" t="str">
            <v>N</v>
          </cell>
        </row>
        <row r="317">
          <cell r="A317" t="str">
            <v>3100-036</v>
          </cell>
          <cell r="B317" t="str">
            <v>应付款-KUN SHAN ZHONG FU</v>
          </cell>
          <cell r="C317" t="str">
            <v>Y</v>
          </cell>
          <cell r="D317" t="str">
            <v>N</v>
          </cell>
          <cell r="E317" t="str">
            <v>N</v>
          </cell>
          <cell r="F317" t="str">
            <v>N</v>
          </cell>
          <cell r="G317" t="str">
            <v>N</v>
          </cell>
          <cell r="H317" t="str">
            <v>N</v>
          </cell>
        </row>
        <row r="318">
          <cell r="A318" t="str">
            <v>3100-037</v>
          </cell>
          <cell r="B318" t="str">
            <v>应付款-SHANGHAI DA HE PRINT</v>
          </cell>
          <cell r="C318" t="str">
            <v>Y</v>
          </cell>
          <cell r="D318" t="str">
            <v>N</v>
          </cell>
          <cell r="E318" t="str">
            <v>N</v>
          </cell>
          <cell r="F318" t="str">
            <v>N</v>
          </cell>
          <cell r="G318" t="str">
            <v>N</v>
          </cell>
          <cell r="H318" t="str">
            <v>N</v>
          </cell>
        </row>
        <row r="319">
          <cell r="A319" t="str">
            <v>3100-038</v>
          </cell>
          <cell r="B319" t="str">
            <v>应付款-SHANGHAI INCHAPE</v>
          </cell>
          <cell r="C319" t="str">
            <v>Y</v>
          </cell>
          <cell r="D319" t="str">
            <v>N</v>
          </cell>
          <cell r="E319" t="str">
            <v>N</v>
          </cell>
          <cell r="F319" t="str">
            <v>N</v>
          </cell>
          <cell r="G319" t="str">
            <v>N</v>
          </cell>
          <cell r="H319" t="str">
            <v>N</v>
          </cell>
        </row>
        <row r="320">
          <cell r="A320" t="str">
            <v>3100-039</v>
          </cell>
          <cell r="B320" t="str">
            <v>应付款-上海英特尔</v>
          </cell>
          <cell r="C320" t="str">
            <v>Y</v>
          </cell>
          <cell r="D320" t="str">
            <v>N</v>
          </cell>
          <cell r="E320" t="str">
            <v>N</v>
          </cell>
          <cell r="F320" t="str">
            <v>N</v>
          </cell>
          <cell r="G320" t="str">
            <v>N</v>
          </cell>
          <cell r="H320" t="str">
            <v>N</v>
          </cell>
        </row>
        <row r="321">
          <cell r="A321" t="str">
            <v>3100-040</v>
          </cell>
          <cell r="B321" t="str">
            <v>应付款-SHANGHAI KATEL</v>
          </cell>
          <cell r="C321" t="str">
            <v>Y</v>
          </cell>
          <cell r="D321" t="str">
            <v>N</v>
          </cell>
          <cell r="E321" t="str">
            <v>N</v>
          </cell>
          <cell r="F321" t="str">
            <v>N</v>
          </cell>
          <cell r="G321" t="str">
            <v>N</v>
          </cell>
          <cell r="H321" t="str">
            <v>N</v>
          </cell>
        </row>
        <row r="322">
          <cell r="A322" t="str">
            <v>3100-041</v>
          </cell>
          <cell r="B322" t="str">
            <v>应付款-上海味好美</v>
          </cell>
          <cell r="C322" t="str">
            <v>Y</v>
          </cell>
          <cell r="D322" t="str">
            <v>N</v>
          </cell>
          <cell r="E322" t="str">
            <v>N</v>
          </cell>
          <cell r="F322" t="str">
            <v>N</v>
          </cell>
          <cell r="G322" t="str">
            <v>N</v>
          </cell>
          <cell r="H322" t="str">
            <v>N</v>
          </cell>
        </row>
        <row r="323">
          <cell r="A323" t="str">
            <v>3100-042</v>
          </cell>
          <cell r="B323" t="str">
            <v>应付款-BEIJING JI TE FREEZE</v>
          </cell>
          <cell r="C323" t="str">
            <v>Y</v>
          </cell>
          <cell r="D323" t="str">
            <v>N</v>
          </cell>
          <cell r="E323" t="str">
            <v>N</v>
          </cell>
          <cell r="F323" t="str">
            <v>N</v>
          </cell>
          <cell r="G323" t="str">
            <v>N</v>
          </cell>
          <cell r="H323" t="str">
            <v>N</v>
          </cell>
        </row>
        <row r="324">
          <cell r="A324" t="str">
            <v>3100-043</v>
          </cell>
          <cell r="B324" t="str">
            <v>应付款-东莞柯达包装</v>
          </cell>
          <cell r="C324" t="str">
            <v>Y</v>
          </cell>
          <cell r="D324" t="str">
            <v>N</v>
          </cell>
          <cell r="E324" t="str">
            <v>N</v>
          </cell>
          <cell r="F324" t="str">
            <v>N</v>
          </cell>
          <cell r="G324" t="str">
            <v>N</v>
          </cell>
          <cell r="H324" t="str">
            <v>N</v>
          </cell>
        </row>
        <row r="325">
          <cell r="A325" t="str">
            <v>3100-044</v>
          </cell>
          <cell r="B325" t="str">
            <v>应付款-中山鸿兴印刷包装公司</v>
          </cell>
          <cell r="C325" t="str">
            <v>Y</v>
          </cell>
          <cell r="D325" t="str">
            <v>N</v>
          </cell>
          <cell r="E325" t="str">
            <v>N</v>
          </cell>
          <cell r="F325" t="str">
            <v>N</v>
          </cell>
          <cell r="G325" t="str">
            <v>N</v>
          </cell>
          <cell r="H325" t="str">
            <v>N</v>
          </cell>
        </row>
        <row r="326">
          <cell r="A326" t="str">
            <v>3100-045</v>
          </cell>
          <cell r="B326" t="str">
            <v>应付款-JIA JIE CARGRLL</v>
          </cell>
          <cell r="C326" t="str">
            <v>Y</v>
          </cell>
          <cell r="D326" t="str">
            <v>N</v>
          </cell>
          <cell r="E326" t="str">
            <v>N</v>
          </cell>
          <cell r="F326" t="str">
            <v>N</v>
          </cell>
          <cell r="G326" t="str">
            <v>N</v>
          </cell>
          <cell r="H326" t="str">
            <v>N</v>
          </cell>
        </row>
        <row r="327">
          <cell r="A327" t="str">
            <v>3100-047</v>
          </cell>
          <cell r="B327" t="str">
            <v>应付款-汕头育成工贸发展公司</v>
          </cell>
          <cell r="C327" t="str">
            <v>Y</v>
          </cell>
          <cell r="D327" t="str">
            <v>N</v>
          </cell>
          <cell r="E327" t="str">
            <v>N</v>
          </cell>
          <cell r="F327" t="str">
            <v>N</v>
          </cell>
          <cell r="G327" t="str">
            <v>N</v>
          </cell>
          <cell r="H327" t="str">
            <v>N</v>
          </cell>
        </row>
        <row r="328">
          <cell r="A328" t="str">
            <v>3100-048</v>
          </cell>
          <cell r="B328" t="str">
            <v>应付款-东莞长安厦岗兴年印刷厂</v>
          </cell>
          <cell r="C328" t="str">
            <v>Y</v>
          </cell>
          <cell r="D328" t="str">
            <v>N</v>
          </cell>
          <cell r="E328" t="str">
            <v>N</v>
          </cell>
          <cell r="F328" t="str">
            <v>N</v>
          </cell>
          <cell r="G328" t="str">
            <v>N</v>
          </cell>
          <cell r="H328" t="str">
            <v>N</v>
          </cell>
        </row>
        <row r="329">
          <cell r="A329" t="str">
            <v>3100-049</v>
          </cell>
          <cell r="B329" t="str">
            <v>应付款-鹤山德柏纸袋包装品公司</v>
          </cell>
          <cell r="C329" t="str">
            <v>Y</v>
          </cell>
          <cell r="D329" t="str">
            <v>N</v>
          </cell>
          <cell r="E329" t="str">
            <v>N</v>
          </cell>
          <cell r="F329" t="str">
            <v>N</v>
          </cell>
          <cell r="G329" t="str">
            <v>N</v>
          </cell>
          <cell r="H329" t="str">
            <v>N</v>
          </cell>
        </row>
        <row r="330">
          <cell r="A330" t="str">
            <v>3100-050</v>
          </cell>
          <cell r="B330" t="str">
            <v>应付款-泰盛商行</v>
          </cell>
          <cell r="C330" t="str">
            <v>Y</v>
          </cell>
          <cell r="D330" t="str">
            <v>N</v>
          </cell>
          <cell r="E330" t="str">
            <v>N</v>
          </cell>
          <cell r="F330" t="str">
            <v>N</v>
          </cell>
          <cell r="G330" t="str">
            <v>N</v>
          </cell>
          <cell r="H330" t="str">
            <v>N</v>
          </cell>
        </row>
        <row r="331">
          <cell r="A331" t="str">
            <v>3100-051</v>
          </cell>
          <cell r="B331" t="str">
            <v>应付款-SHANYI SHIYE</v>
          </cell>
          <cell r="C331" t="str">
            <v>Y</v>
          </cell>
          <cell r="D331" t="str">
            <v>N</v>
          </cell>
          <cell r="E331" t="str">
            <v>N</v>
          </cell>
          <cell r="F331" t="str">
            <v>N</v>
          </cell>
          <cell r="G331" t="str">
            <v>N</v>
          </cell>
          <cell r="H331" t="str">
            <v>N</v>
          </cell>
        </row>
        <row r="332">
          <cell r="A332" t="str">
            <v>3100-052</v>
          </cell>
          <cell r="B332" t="str">
            <v>应付款-北京怡斯宝特面包</v>
          </cell>
          <cell r="C332" t="str">
            <v>Y</v>
          </cell>
          <cell r="D332" t="str">
            <v>N</v>
          </cell>
          <cell r="E332" t="str">
            <v>N</v>
          </cell>
          <cell r="F332" t="str">
            <v>N</v>
          </cell>
          <cell r="G332" t="str">
            <v>N</v>
          </cell>
          <cell r="H332" t="str">
            <v>N</v>
          </cell>
        </row>
        <row r="333">
          <cell r="A333" t="str">
            <v>3100-053</v>
          </cell>
          <cell r="B333" t="str">
            <v>应付款-GZ DC FUXI</v>
          </cell>
          <cell r="C333" t="str">
            <v>Y</v>
          </cell>
          <cell r="D333" t="str">
            <v>N</v>
          </cell>
          <cell r="E333" t="str">
            <v>N</v>
          </cell>
          <cell r="F333" t="str">
            <v>N</v>
          </cell>
          <cell r="G333" t="str">
            <v>N</v>
          </cell>
          <cell r="H333" t="str">
            <v>N</v>
          </cell>
        </row>
        <row r="334">
          <cell r="A334" t="str">
            <v>3100-054</v>
          </cell>
          <cell r="B334" t="str">
            <v>应付款-人民印刷八厂</v>
          </cell>
          <cell r="C334" t="str">
            <v>Y</v>
          </cell>
          <cell r="D334" t="str">
            <v>N</v>
          </cell>
          <cell r="E334" t="str">
            <v>N</v>
          </cell>
          <cell r="F334" t="str">
            <v>N</v>
          </cell>
          <cell r="G334" t="str">
            <v>N</v>
          </cell>
          <cell r="H334" t="str">
            <v>N</v>
          </cell>
        </row>
        <row r="335">
          <cell r="A335" t="str">
            <v>3100-055</v>
          </cell>
          <cell r="B335" t="str">
            <v>应付款-味可美</v>
          </cell>
          <cell r="C335" t="str">
            <v>Y</v>
          </cell>
          <cell r="D335" t="str">
            <v>N</v>
          </cell>
          <cell r="E335" t="str">
            <v>N</v>
          </cell>
          <cell r="F335" t="str">
            <v>N</v>
          </cell>
          <cell r="G335" t="str">
            <v>N</v>
          </cell>
          <cell r="H335" t="str">
            <v>N</v>
          </cell>
        </row>
        <row r="336">
          <cell r="A336" t="str">
            <v>3100-056</v>
          </cell>
          <cell r="B336" t="str">
            <v>应付款-深雅</v>
          </cell>
          <cell r="C336" t="str">
            <v>Y</v>
          </cell>
          <cell r="D336" t="str">
            <v>N</v>
          </cell>
          <cell r="E336" t="str">
            <v>N</v>
          </cell>
          <cell r="F336" t="str">
            <v>N</v>
          </cell>
          <cell r="G336" t="str">
            <v>N</v>
          </cell>
          <cell r="H336" t="str">
            <v>N</v>
          </cell>
        </row>
        <row r="337">
          <cell r="A337" t="str">
            <v>3100-057</v>
          </cell>
          <cell r="B337" t="str">
            <v>应付款-上海怡斯宝特面包</v>
          </cell>
          <cell r="C337" t="str">
            <v>Y</v>
          </cell>
          <cell r="D337" t="str">
            <v>N</v>
          </cell>
          <cell r="E337" t="str">
            <v>N</v>
          </cell>
          <cell r="F337" t="str">
            <v>N</v>
          </cell>
          <cell r="G337" t="str">
            <v>N</v>
          </cell>
          <cell r="H337" t="str">
            <v>N</v>
          </cell>
        </row>
        <row r="338">
          <cell r="A338" t="str">
            <v>3100-058</v>
          </cell>
          <cell r="B338" t="str">
            <v>应付款-南海粤佳玩具厂</v>
          </cell>
          <cell r="C338" t="str">
            <v>Y</v>
          </cell>
          <cell r="D338" t="str">
            <v>N</v>
          </cell>
          <cell r="E338" t="str">
            <v>N</v>
          </cell>
          <cell r="F338" t="str">
            <v>N</v>
          </cell>
          <cell r="G338" t="str">
            <v>N</v>
          </cell>
          <cell r="H338" t="str">
            <v>N</v>
          </cell>
        </row>
        <row r="339">
          <cell r="A339" t="str">
            <v>3100-059</v>
          </cell>
          <cell r="B339" t="str">
            <v>应付款-捷利货运公司</v>
          </cell>
          <cell r="C339" t="str">
            <v>Y</v>
          </cell>
          <cell r="D339" t="str">
            <v>N</v>
          </cell>
          <cell r="E339" t="str">
            <v>N</v>
          </cell>
          <cell r="F339" t="str">
            <v>N</v>
          </cell>
          <cell r="G339" t="str">
            <v>N</v>
          </cell>
          <cell r="H339" t="str">
            <v>N</v>
          </cell>
        </row>
        <row r="340">
          <cell r="A340" t="str">
            <v>3100-060</v>
          </cell>
          <cell r="B340" t="str">
            <v>应付款-北京奥顺达</v>
          </cell>
          <cell r="C340" t="str">
            <v>Y</v>
          </cell>
          <cell r="D340" t="str">
            <v>N</v>
          </cell>
          <cell r="E340" t="str">
            <v>N</v>
          </cell>
          <cell r="F340" t="str">
            <v>N</v>
          </cell>
          <cell r="G340" t="str">
            <v>N</v>
          </cell>
          <cell r="H340" t="str">
            <v>N</v>
          </cell>
        </row>
        <row r="341">
          <cell r="A341" t="str">
            <v>3100-061</v>
          </cell>
          <cell r="B341" t="str">
            <v>应付款-广州长途汽车运输</v>
          </cell>
          <cell r="C341" t="str">
            <v>Y</v>
          </cell>
          <cell r="D341" t="str">
            <v>N</v>
          </cell>
          <cell r="E341" t="str">
            <v>N</v>
          </cell>
          <cell r="F341" t="str">
            <v>N</v>
          </cell>
          <cell r="G341" t="str">
            <v>N</v>
          </cell>
          <cell r="H341" t="str">
            <v>N</v>
          </cell>
        </row>
        <row r="342">
          <cell r="A342" t="str">
            <v>3100-062</v>
          </cell>
          <cell r="B342" t="str">
            <v>应付款-峻地实业</v>
          </cell>
          <cell r="C342" t="str">
            <v>Y</v>
          </cell>
          <cell r="D342" t="str">
            <v>N</v>
          </cell>
          <cell r="E342" t="str">
            <v>N</v>
          </cell>
          <cell r="F342" t="str">
            <v>N</v>
          </cell>
          <cell r="G342" t="str">
            <v>N</v>
          </cell>
          <cell r="H342" t="str">
            <v>N</v>
          </cell>
        </row>
        <row r="343">
          <cell r="A343" t="str">
            <v>3100-063</v>
          </cell>
          <cell r="B343" t="str">
            <v>应付款-东莞科达包装</v>
          </cell>
          <cell r="C343" t="str">
            <v>Y</v>
          </cell>
          <cell r="D343" t="str">
            <v>N</v>
          </cell>
          <cell r="E343" t="str">
            <v>N</v>
          </cell>
          <cell r="F343" t="str">
            <v>N</v>
          </cell>
          <cell r="G343" t="str">
            <v>N</v>
          </cell>
          <cell r="H343" t="str">
            <v>N</v>
          </cell>
        </row>
        <row r="344">
          <cell r="A344" t="str">
            <v>3100-064</v>
          </cell>
          <cell r="B344" t="str">
            <v>应付款-广州安盛贸易</v>
          </cell>
          <cell r="C344" t="str">
            <v>Y</v>
          </cell>
          <cell r="D344" t="str">
            <v>N</v>
          </cell>
          <cell r="E344" t="str">
            <v>N</v>
          </cell>
          <cell r="F344" t="str">
            <v>N</v>
          </cell>
          <cell r="G344" t="str">
            <v>N</v>
          </cell>
          <cell r="H344" t="str">
            <v>N</v>
          </cell>
        </row>
        <row r="345">
          <cell r="A345" t="str">
            <v>3100-065</v>
          </cell>
          <cell r="B345" t="str">
            <v>应付款-天津卓颖房地产</v>
          </cell>
          <cell r="C345" t="str">
            <v>Y</v>
          </cell>
          <cell r="D345" t="str">
            <v>N</v>
          </cell>
          <cell r="E345" t="str">
            <v>N</v>
          </cell>
          <cell r="F345" t="str">
            <v>N</v>
          </cell>
          <cell r="G345" t="str">
            <v>N</v>
          </cell>
          <cell r="H345" t="str">
            <v>N</v>
          </cell>
        </row>
        <row r="346">
          <cell r="A346" t="str">
            <v>3100-066</v>
          </cell>
          <cell r="B346" t="str">
            <v>应付款-味可美(广州)食品</v>
          </cell>
          <cell r="C346" t="str">
            <v>Y</v>
          </cell>
          <cell r="D346" t="str">
            <v>N</v>
          </cell>
          <cell r="E346" t="str">
            <v>N</v>
          </cell>
          <cell r="F346" t="str">
            <v>N</v>
          </cell>
          <cell r="G346" t="str">
            <v>N</v>
          </cell>
          <cell r="H346" t="str">
            <v>N</v>
          </cell>
        </row>
        <row r="347">
          <cell r="A347" t="str">
            <v>3100-067</v>
          </cell>
          <cell r="B347" t="str">
            <v>应付款-东莞兴发玩具厂</v>
          </cell>
          <cell r="C347" t="str">
            <v>Y</v>
          </cell>
          <cell r="D347" t="str">
            <v>N</v>
          </cell>
          <cell r="E347" t="str">
            <v>N</v>
          </cell>
          <cell r="F347" t="str">
            <v>N</v>
          </cell>
          <cell r="G347" t="str">
            <v>N</v>
          </cell>
          <cell r="H347" t="str">
            <v>N</v>
          </cell>
        </row>
        <row r="348">
          <cell r="A348" t="str">
            <v>3100-068</v>
          </cell>
          <cell r="B348" t="str">
            <v>应付款-UMCI</v>
          </cell>
          <cell r="C348" t="str">
            <v>Y</v>
          </cell>
          <cell r="D348" t="str">
            <v>N</v>
          </cell>
          <cell r="E348" t="str">
            <v>N</v>
          </cell>
          <cell r="F348" t="str">
            <v>N</v>
          </cell>
          <cell r="G348" t="str">
            <v>N</v>
          </cell>
          <cell r="H348" t="str">
            <v>N</v>
          </cell>
        </row>
        <row r="349">
          <cell r="A349" t="str">
            <v>3100-069</v>
          </cell>
          <cell r="B349" t="str">
            <v>应付款-上永印务</v>
          </cell>
          <cell r="C349" t="str">
            <v>Y</v>
          </cell>
          <cell r="D349" t="str">
            <v>N</v>
          </cell>
          <cell r="E349" t="str">
            <v>N</v>
          </cell>
          <cell r="F349" t="str">
            <v>N</v>
          </cell>
          <cell r="G349" t="str">
            <v>N</v>
          </cell>
          <cell r="H349" t="str">
            <v>N</v>
          </cell>
        </row>
        <row r="350">
          <cell r="A350" t="str">
            <v>3100-070</v>
          </cell>
          <cell r="B350" t="str">
            <v>应付款-北京日升贸易</v>
          </cell>
          <cell r="C350" t="str">
            <v>Y</v>
          </cell>
          <cell r="D350" t="str">
            <v>N</v>
          </cell>
          <cell r="E350" t="str">
            <v>N</v>
          </cell>
          <cell r="F350" t="str">
            <v>N</v>
          </cell>
          <cell r="G350" t="str">
            <v>N</v>
          </cell>
          <cell r="H350" t="str">
            <v>N</v>
          </cell>
        </row>
        <row r="351">
          <cell r="A351" t="str">
            <v>3100-071</v>
          </cell>
          <cell r="B351" t="str">
            <v>应付款-PAP(深圳)</v>
          </cell>
          <cell r="C351" t="str">
            <v>Y</v>
          </cell>
          <cell r="D351" t="str">
            <v>N</v>
          </cell>
          <cell r="E351" t="str">
            <v>N</v>
          </cell>
          <cell r="F351" t="str">
            <v>N</v>
          </cell>
          <cell r="G351" t="str">
            <v>N</v>
          </cell>
          <cell r="H351" t="str">
            <v>N</v>
          </cell>
        </row>
        <row r="352">
          <cell r="A352" t="str">
            <v>3100-072</v>
          </cell>
          <cell r="B352" t="str">
            <v>应付款-Jian Er Mei</v>
          </cell>
          <cell r="C352" t="str">
            <v>Y</v>
          </cell>
          <cell r="D352" t="str">
            <v>N</v>
          </cell>
          <cell r="E352" t="str">
            <v>N</v>
          </cell>
          <cell r="F352" t="str">
            <v>N</v>
          </cell>
          <cell r="G352" t="str">
            <v>N</v>
          </cell>
          <cell r="H352" t="str">
            <v>N</v>
          </cell>
        </row>
        <row r="353">
          <cell r="A353" t="str">
            <v>3100-073</v>
          </cell>
          <cell r="B353" t="str">
            <v>应付款-PHOENIX</v>
          </cell>
          <cell r="C353" t="str">
            <v>Y</v>
          </cell>
          <cell r="D353" t="str">
            <v>N</v>
          </cell>
          <cell r="E353" t="str">
            <v>N</v>
          </cell>
          <cell r="F353" t="str">
            <v>N</v>
          </cell>
          <cell r="G353" t="str">
            <v>N</v>
          </cell>
          <cell r="H353" t="str">
            <v>N</v>
          </cell>
        </row>
        <row r="354">
          <cell r="A354" t="str">
            <v>3100-074</v>
          </cell>
          <cell r="B354" t="str">
            <v>应付款-深圳粤发</v>
          </cell>
          <cell r="C354" t="str">
            <v>Y</v>
          </cell>
          <cell r="D354" t="str">
            <v>N</v>
          </cell>
          <cell r="E354" t="str">
            <v>N</v>
          </cell>
          <cell r="F354" t="str">
            <v>N</v>
          </cell>
          <cell r="G354" t="str">
            <v>N</v>
          </cell>
          <cell r="H354" t="str">
            <v>N</v>
          </cell>
        </row>
        <row r="355">
          <cell r="A355" t="str">
            <v>3100-075</v>
          </cell>
          <cell r="B355" t="str">
            <v>应付款-World Wide</v>
          </cell>
          <cell r="C355" t="str">
            <v>Y</v>
          </cell>
          <cell r="D355" t="str">
            <v>N</v>
          </cell>
          <cell r="E355" t="str">
            <v>N</v>
          </cell>
          <cell r="F355" t="str">
            <v>N</v>
          </cell>
          <cell r="G355" t="str">
            <v>N</v>
          </cell>
          <cell r="H355" t="str">
            <v>N</v>
          </cell>
        </row>
        <row r="356">
          <cell r="A356" t="str">
            <v>3100-076</v>
          </cell>
          <cell r="B356" t="str">
            <v>应付款-GRACIOUS</v>
          </cell>
          <cell r="C356" t="str">
            <v>Y</v>
          </cell>
          <cell r="D356" t="str">
            <v>N</v>
          </cell>
          <cell r="E356" t="str">
            <v>N</v>
          </cell>
          <cell r="F356" t="str">
            <v>N</v>
          </cell>
          <cell r="G356" t="str">
            <v>N</v>
          </cell>
          <cell r="H356" t="str">
            <v>N</v>
          </cell>
        </row>
        <row r="357">
          <cell r="A357" t="str">
            <v>3100-077</v>
          </cell>
          <cell r="B357" t="str">
            <v>应付款-腾皇文化发展公司</v>
          </cell>
          <cell r="C357" t="str">
            <v>Y</v>
          </cell>
          <cell r="D357" t="str">
            <v>N</v>
          </cell>
          <cell r="E357" t="str">
            <v>N</v>
          </cell>
          <cell r="F357" t="str">
            <v>N</v>
          </cell>
          <cell r="G357" t="str">
            <v>N</v>
          </cell>
          <cell r="H357" t="str">
            <v>N</v>
          </cell>
        </row>
        <row r="358">
          <cell r="A358" t="str">
            <v>3100-078</v>
          </cell>
          <cell r="B358" t="str">
            <v>应付款-广州华安</v>
          </cell>
          <cell r="C358" t="str">
            <v>Y</v>
          </cell>
          <cell r="D358" t="str">
            <v>N</v>
          </cell>
          <cell r="E358" t="str">
            <v>N</v>
          </cell>
          <cell r="F358" t="str">
            <v>N</v>
          </cell>
          <cell r="G358" t="str">
            <v>N</v>
          </cell>
          <cell r="H358" t="str">
            <v>N</v>
          </cell>
        </row>
        <row r="359">
          <cell r="A359" t="str">
            <v>3100-079</v>
          </cell>
          <cell r="B359" t="str">
            <v>应付款-深圳大通公司</v>
          </cell>
          <cell r="C359" t="str">
            <v>Y</v>
          </cell>
          <cell r="D359" t="str">
            <v>N</v>
          </cell>
          <cell r="E359" t="str">
            <v>N</v>
          </cell>
          <cell r="F359" t="str">
            <v>N</v>
          </cell>
          <cell r="G359" t="str">
            <v>N</v>
          </cell>
          <cell r="H359" t="str">
            <v>N</v>
          </cell>
        </row>
        <row r="360">
          <cell r="A360" t="str">
            <v>3100-080</v>
          </cell>
          <cell r="B360" t="str">
            <v>应付款-保灵印刷</v>
          </cell>
          <cell r="C360" t="str">
            <v>Y</v>
          </cell>
          <cell r="D360" t="str">
            <v>N</v>
          </cell>
          <cell r="E360" t="str">
            <v>N</v>
          </cell>
          <cell r="F360" t="str">
            <v>N</v>
          </cell>
          <cell r="G360" t="str">
            <v>N</v>
          </cell>
          <cell r="H360" t="str">
            <v>N</v>
          </cell>
        </row>
        <row r="361">
          <cell r="A361" t="str">
            <v>3100-081</v>
          </cell>
          <cell r="B361" t="str">
            <v>应付款-铭基食品公司</v>
          </cell>
          <cell r="C361" t="str">
            <v>Y</v>
          </cell>
          <cell r="D361" t="str">
            <v>N</v>
          </cell>
          <cell r="E361" t="str">
            <v>N</v>
          </cell>
          <cell r="F361" t="str">
            <v>N</v>
          </cell>
          <cell r="G361" t="str">
            <v>N</v>
          </cell>
          <cell r="H361" t="str">
            <v>N</v>
          </cell>
        </row>
        <row r="362">
          <cell r="A362" t="str">
            <v>3100-082</v>
          </cell>
          <cell r="B362" t="str">
            <v>应付款-东莞兴年彩印公司</v>
          </cell>
          <cell r="C362" t="str">
            <v>Y</v>
          </cell>
          <cell r="D362" t="str">
            <v>N</v>
          </cell>
          <cell r="E362" t="str">
            <v>N</v>
          </cell>
          <cell r="F362" t="str">
            <v>N</v>
          </cell>
          <cell r="G362" t="str">
            <v>N</v>
          </cell>
          <cell r="H362" t="str">
            <v>N</v>
          </cell>
        </row>
        <row r="363">
          <cell r="A363" t="str">
            <v>3100-083</v>
          </cell>
          <cell r="B363" t="str">
            <v>应付款-上海佳比公司</v>
          </cell>
          <cell r="C363" t="str">
            <v>Y</v>
          </cell>
          <cell r="D363" t="str">
            <v>N</v>
          </cell>
          <cell r="E363" t="str">
            <v>N</v>
          </cell>
          <cell r="F363" t="str">
            <v>N</v>
          </cell>
          <cell r="G363" t="str">
            <v>N</v>
          </cell>
          <cell r="H363" t="str">
            <v>N</v>
          </cell>
        </row>
        <row r="364">
          <cell r="A364" t="str">
            <v>3100-084</v>
          </cell>
          <cell r="B364" t="str">
            <v>应付款-香港太古公司</v>
          </cell>
          <cell r="C364" t="str">
            <v>Y</v>
          </cell>
          <cell r="D364" t="str">
            <v>N</v>
          </cell>
          <cell r="E364" t="str">
            <v>N</v>
          </cell>
          <cell r="F364" t="str">
            <v>N</v>
          </cell>
          <cell r="G364" t="str">
            <v>N</v>
          </cell>
          <cell r="H364" t="str">
            <v>N</v>
          </cell>
        </row>
        <row r="365">
          <cell r="A365" t="str">
            <v>3100-085</v>
          </cell>
          <cell r="B365" t="str">
            <v>应付款-上海卫华实业有限公司</v>
          </cell>
          <cell r="C365" t="str">
            <v>Y</v>
          </cell>
          <cell r="D365" t="str">
            <v>N</v>
          </cell>
          <cell r="E365" t="str">
            <v>N</v>
          </cell>
          <cell r="F365" t="str">
            <v>N</v>
          </cell>
          <cell r="G365" t="str">
            <v>N</v>
          </cell>
          <cell r="H365" t="str">
            <v>N</v>
          </cell>
        </row>
        <row r="366">
          <cell r="A366" t="str">
            <v>3100-086</v>
          </cell>
          <cell r="B366" t="str">
            <v>应付款-亚东国际货运有限公司</v>
          </cell>
          <cell r="C366" t="str">
            <v>Y</v>
          </cell>
          <cell r="D366" t="str">
            <v>N</v>
          </cell>
          <cell r="E366" t="str">
            <v>N</v>
          </cell>
          <cell r="F366" t="str">
            <v>N</v>
          </cell>
          <cell r="G366" t="str">
            <v>N</v>
          </cell>
          <cell r="H366" t="str">
            <v>N</v>
          </cell>
        </row>
        <row r="367">
          <cell r="A367" t="str">
            <v>3100-087</v>
          </cell>
          <cell r="B367" t="str">
            <v>应付款-广东宝供储运公司</v>
          </cell>
          <cell r="C367" t="str">
            <v>Y</v>
          </cell>
          <cell r="D367" t="str">
            <v>N</v>
          </cell>
          <cell r="E367" t="str">
            <v>N</v>
          </cell>
          <cell r="F367" t="str">
            <v>N</v>
          </cell>
          <cell r="G367" t="str">
            <v>N</v>
          </cell>
          <cell r="H367" t="str">
            <v>N</v>
          </cell>
        </row>
        <row r="368">
          <cell r="A368" t="str">
            <v>3100-089</v>
          </cell>
          <cell r="B368" t="str">
            <v>应付款-东莞东洋印刷制品</v>
          </cell>
          <cell r="C368" t="str">
            <v>Y</v>
          </cell>
          <cell r="D368" t="str">
            <v>N</v>
          </cell>
          <cell r="E368" t="str">
            <v>N</v>
          </cell>
          <cell r="F368" t="str">
            <v>N</v>
          </cell>
          <cell r="G368" t="str">
            <v>N</v>
          </cell>
          <cell r="H368" t="str">
            <v>N</v>
          </cell>
        </row>
        <row r="369">
          <cell r="A369" t="str">
            <v>3100-090</v>
          </cell>
          <cell r="B369" t="str">
            <v>应付款-TIANCHEN</v>
          </cell>
          <cell r="C369" t="str">
            <v>Y</v>
          </cell>
          <cell r="D369" t="str">
            <v>N</v>
          </cell>
          <cell r="E369" t="str">
            <v>N</v>
          </cell>
          <cell r="F369" t="str">
            <v>N</v>
          </cell>
          <cell r="G369" t="str">
            <v>N</v>
          </cell>
          <cell r="H369" t="str">
            <v>N</v>
          </cell>
        </row>
        <row r="370">
          <cell r="A370" t="str">
            <v>3100-091</v>
          </cell>
          <cell r="B370" t="str">
            <v>应付款-上海福喜肉饼厂</v>
          </cell>
          <cell r="C370" t="str">
            <v>Y</v>
          </cell>
          <cell r="D370" t="str">
            <v>N</v>
          </cell>
          <cell r="E370" t="str">
            <v>N</v>
          </cell>
          <cell r="F370" t="str">
            <v>N</v>
          </cell>
          <cell r="G370" t="str">
            <v>N</v>
          </cell>
          <cell r="H370" t="str">
            <v>N</v>
          </cell>
        </row>
        <row r="371">
          <cell r="A371" t="str">
            <v>3100-092</v>
          </cell>
          <cell r="B371" t="str">
            <v>应付款-广州约瑟</v>
          </cell>
          <cell r="C371" t="str">
            <v>Y</v>
          </cell>
          <cell r="D371" t="str">
            <v>N</v>
          </cell>
          <cell r="E371" t="str">
            <v>N</v>
          </cell>
          <cell r="F371" t="str">
            <v>N</v>
          </cell>
          <cell r="G371" t="str">
            <v>N</v>
          </cell>
          <cell r="H371" t="str">
            <v>N</v>
          </cell>
        </row>
        <row r="372">
          <cell r="A372" t="str">
            <v>3100-093</v>
          </cell>
          <cell r="B372" t="str">
            <v>应付款-WUJING</v>
          </cell>
          <cell r="C372" t="str">
            <v>Y</v>
          </cell>
          <cell r="D372" t="str">
            <v>N</v>
          </cell>
          <cell r="E372" t="str">
            <v>N</v>
          </cell>
          <cell r="F372" t="str">
            <v>N</v>
          </cell>
          <cell r="G372" t="str">
            <v>N</v>
          </cell>
          <cell r="H372" t="str">
            <v>N</v>
          </cell>
        </row>
        <row r="373">
          <cell r="A373" t="str">
            <v>3100-094</v>
          </cell>
          <cell r="B373" t="str">
            <v>应付款-BONNY</v>
          </cell>
          <cell r="C373" t="str">
            <v>Y</v>
          </cell>
          <cell r="D373" t="str">
            <v>N</v>
          </cell>
          <cell r="E373" t="str">
            <v>N</v>
          </cell>
          <cell r="F373" t="str">
            <v>N</v>
          </cell>
          <cell r="G373" t="str">
            <v>N</v>
          </cell>
          <cell r="H373" t="str">
            <v>N</v>
          </cell>
        </row>
        <row r="374">
          <cell r="A374" t="str">
            <v>3100-095</v>
          </cell>
          <cell r="B374" t="str">
            <v>应付款-上海霍妮</v>
          </cell>
          <cell r="C374" t="str">
            <v>Y</v>
          </cell>
          <cell r="D374" t="str">
            <v>N</v>
          </cell>
          <cell r="E374" t="str">
            <v>N</v>
          </cell>
          <cell r="F374" t="str">
            <v>N</v>
          </cell>
          <cell r="G374" t="str">
            <v>N</v>
          </cell>
          <cell r="H374" t="str">
            <v>N</v>
          </cell>
        </row>
        <row r="375">
          <cell r="A375" t="str">
            <v>3100-096</v>
          </cell>
          <cell r="B375" t="str">
            <v>应付款-天津南侨</v>
          </cell>
          <cell r="C375" t="str">
            <v>Y</v>
          </cell>
          <cell r="D375" t="str">
            <v>N</v>
          </cell>
          <cell r="E375" t="str">
            <v>N</v>
          </cell>
          <cell r="F375" t="str">
            <v>N</v>
          </cell>
          <cell r="G375" t="str">
            <v>N</v>
          </cell>
          <cell r="H375" t="str">
            <v>N</v>
          </cell>
        </row>
        <row r="376">
          <cell r="A376" t="str">
            <v>3100-097</v>
          </cell>
          <cell r="B376" t="str">
            <v>应付款-金红叶纸业</v>
          </cell>
          <cell r="C376" t="str">
            <v>Y</v>
          </cell>
          <cell r="D376" t="str">
            <v>N</v>
          </cell>
          <cell r="E376" t="str">
            <v>N</v>
          </cell>
          <cell r="F376" t="str">
            <v>N</v>
          </cell>
          <cell r="G376" t="str">
            <v>N</v>
          </cell>
          <cell r="H376" t="str">
            <v>N</v>
          </cell>
        </row>
        <row r="377">
          <cell r="A377" t="str">
            <v>3100-098</v>
          </cell>
          <cell r="B377" t="str">
            <v>应付款-上海丸万包装制品</v>
          </cell>
          <cell r="C377" t="str">
            <v>Y</v>
          </cell>
          <cell r="D377" t="str">
            <v>N</v>
          </cell>
          <cell r="E377" t="str">
            <v>N</v>
          </cell>
          <cell r="F377" t="str">
            <v>N</v>
          </cell>
          <cell r="G377" t="str">
            <v>N</v>
          </cell>
          <cell r="H377" t="str">
            <v>N</v>
          </cell>
        </row>
        <row r="378">
          <cell r="A378" t="str">
            <v>3100-099</v>
          </cell>
          <cell r="B378" t="str">
            <v>应付款-DUTY FREE</v>
          </cell>
          <cell r="C378" t="str">
            <v>Y</v>
          </cell>
          <cell r="D378" t="str">
            <v>N</v>
          </cell>
          <cell r="E378" t="str">
            <v>N</v>
          </cell>
          <cell r="F378" t="str">
            <v>N</v>
          </cell>
          <cell r="G378" t="str">
            <v>N</v>
          </cell>
          <cell r="H378" t="str">
            <v>N</v>
          </cell>
        </row>
        <row r="379">
          <cell r="A379" t="str">
            <v>3100-100</v>
          </cell>
          <cell r="B379" t="str">
            <v>应付款-广州维记牛奶</v>
          </cell>
          <cell r="C379" t="str">
            <v>Y</v>
          </cell>
          <cell r="D379" t="str">
            <v>N</v>
          </cell>
          <cell r="E379" t="str">
            <v>N</v>
          </cell>
          <cell r="F379" t="str">
            <v>N</v>
          </cell>
          <cell r="G379" t="str">
            <v>N</v>
          </cell>
          <cell r="H379" t="str">
            <v>N</v>
          </cell>
        </row>
        <row r="380">
          <cell r="A380" t="str">
            <v>3100-101</v>
          </cell>
          <cell r="B380" t="str">
            <v>应付款-AT&amp;T</v>
          </cell>
          <cell r="C380" t="str">
            <v>Y</v>
          </cell>
          <cell r="D380" t="str">
            <v>N</v>
          </cell>
          <cell r="E380" t="str">
            <v>N</v>
          </cell>
          <cell r="F380" t="str">
            <v>N</v>
          </cell>
          <cell r="G380" t="str">
            <v>N</v>
          </cell>
          <cell r="H380" t="str">
            <v>N</v>
          </cell>
        </row>
        <row r="381">
          <cell r="A381" t="str">
            <v>3100-102</v>
          </cell>
          <cell r="B381" t="str">
            <v>应付款-O'BRIEN BUDD</v>
          </cell>
          <cell r="C381" t="str">
            <v>Y</v>
          </cell>
          <cell r="D381" t="str">
            <v>N</v>
          </cell>
          <cell r="E381" t="str">
            <v>N</v>
          </cell>
          <cell r="F381" t="str">
            <v>N</v>
          </cell>
          <cell r="G381" t="str">
            <v>N</v>
          </cell>
          <cell r="H381" t="str">
            <v>N</v>
          </cell>
        </row>
        <row r="382">
          <cell r="A382" t="str">
            <v>3100-103</v>
          </cell>
          <cell r="B382" t="str">
            <v>应付款-深圳天俊粮油食品公司</v>
          </cell>
          <cell r="C382" t="str">
            <v>Y</v>
          </cell>
          <cell r="D382" t="str">
            <v>N</v>
          </cell>
          <cell r="E382" t="str">
            <v>N</v>
          </cell>
          <cell r="F382" t="str">
            <v>N</v>
          </cell>
          <cell r="G382" t="str">
            <v>N</v>
          </cell>
          <cell r="H382" t="str">
            <v>N</v>
          </cell>
        </row>
        <row r="383">
          <cell r="A383" t="str">
            <v>3100-104</v>
          </cell>
          <cell r="B383" t="str">
            <v>应付款-北京荷美尔食品有限公司</v>
          </cell>
          <cell r="C383" t="str">
            <v>Y</v>
          </cell>
          <cell r="D383" t="str">
            <v>N</v>
          </cell>
          <cell r="E383" t="str">
            <v>N</v>
          </cell>
          <cell r="F383" t="str">
            <v>N</v>
          </cell>
          <cell r="G383" t="str">
            <v>N</v>
          </cell>
          <cell r="H383" t="str">
            <v>N</v>
          </cell>
        </row>
        <row r="384">
          <cell r="A384" t="str">
            <v>3100-105</v>
          </cell>
          <cell r="B384" t="str">
            <v>应付款-中山齐伟贸易</v>
          </cell>
          <cell r="C384" t="str">
            <v>Y</v>
          </cell>
          <cell r="D384" t="str">
            <v>N</v>
          </cell>
          <cell r="E384" t="str">
            <v>N</v>
          </cell>
          <cell r="F384" t="str">
            <v>N</v>
          </cell>
          <cell r="G384" t="str">
            <v>N</v>
          </cell>
          <cell r="H384" t="str">
            <v>N</v>
          </cell>
        </row>
        <row r="385">
          <cell r="A385" t="str">
            <v>3100-106</v>
          </cell>
          <cell r="B385" t="str">
            <v>应付款-津丰保利奶</v>
          </cell>
          <cell r="C385" t="str">
            <v>Y</v>
          </cell>
          <cell r="D385" t="str">
            <v>N</v>
          </cell>
          <cell r="E385" t="str">
            <v>N</v>
          </cell>
          <cell r="F385" t="str">
            <v>N</v>
          </cell>
          <cell r="G385" t="str">
            <v>N</v>
          </cell>
          <cell r="H385" t="str">
            <v>N</v>
          </cell>
        </row>
        <row r="386">
          <cell r="A386" t="str">
            <v>3100-108</v>
          </cell>
          <cell r="B386" t="str">
            <v>应付款-上海侨泰机械有限公司</v>
          </cell>
          <cell r="C386" t="str">
            <v>Y</v>
          </cell>
          <cell r="D386" t="str">
            <v>N</v>
          </cell>
          <cell r="E386" t="str">
            <v>N</v>
          </cell>
          <cell r="F386" t="str">
            <v>N</v>
          </cell>
          <cell r="G386" t="str">
            <v>N</v>
          </cell>
          <cell r="H386" t="str">
            <v>N</v>
          </cell>
        </row>
        <row r="387">
          <cell r="A387" t="str">
            <v>3100-109</v>
          </cell>
          <cell r="B387" t="str">
            <v>应付款-上海达信印刷有限公司</v>
          </cell>
          <cell r="C387" t="str">
            <v>Y</v>
          </cell>
          <cell r="D387" t="str">
            <v>N</v>
          </cell>
          <cell r="E387" t="str">
            <v>N</v>
          </cell>
          <cell r="F387" t="str">
            <v>N</v>
          </cell>
          <cell r="G387" t="str">
            <v>N</v>
          </cell>
          <cell r="H387" t="str">
            <v>N</v>
          </cell>
        </row>
        <row r="388">
          <cell r="A388" t="str">
            <v>3100-110</v>
          </cell>
          <cell r="B388" t="str">
            <v>应付款-远东制杯深圳有限公司</v>
          </cell>
          <cell r="C388" t="str">
            <v>Y</v>
          </cell>
          <cell r="D388" t="str">
            <v>N</v>
          </cell>
          <cell r="E388" t="str">
            <v>N</v>
          </cell>
          <cell r="F388" t="str">
            <v>N</v>
          </cell>
          <cell r="G388" t="str">
            <v>N</v>
          </cell>
          <cell r="H388" t="str">
            <v>N</v>
          </cell>
        </row>
        <row r="389">
          <cell r="A389" t="str">
            <v>3100-111</v>
          </cell>
          <cell r="B389" t="str">
            <v>应付款-新路达华联吉买盛店</v>
          </cell>
          <cell r="C389" t="str">
            <v>Y</v>
          </cell>
          <cell r="D389" t="str">
            <v>N</v>
          </cell>
          <cell r="E389" t="str">
            <v>N</v>
          </cell>
          <cell r="F389" t="str">
            <v>N</v>
          </cell>
          <cell r="G389" t="str">
            <v>N</v>
          </cell>
          <cell r="H389" t="str">
            <v>N</v>
          </cell>
        </row>
        <row r="390">
          <cell r="A390" t="str">
            <v>3100-112</v>
          </cell>
          <cell r="B390" t="str">
            <v>应付款-上海繁星广告装潢</v>
          </cell>
          <cell r="C390" t="str">
            <v>Y</v>
          </cell>
          <cell r="D390" t="str">
            <v>N</v>
          </cell>
          <cell r="E390" t="str">
            <v>N</v>
          </cell>
          <cell r="F390" t="str">
            <v>N</v>
          </cell>
          <cell r="G390" t="str">
            <v>N</v>
          </cell>
          <cell r="H390" t="str">
            <v>N</v>
          </cell>
        </row>
        <row r="391">
          <cell r="A391" t="str">
            <v>3100-113</v>
          </cell>
          <cell r="B391" t="str">
            <v>应付款-纳贝斯克食品苏州</v>
          </cell>
          <cell r="C391" t="str">
            <v>Y</v>
          </cell>
          <cell r="D391" t="str">
            <v>N</v>
          </cell>
          <cell r="E391" t="str">
            <v>N</v>
          </cell>
          <cell r="F391" t="str">
            <v>N</v>
          </cell>
          <cell r="G391" t="str">
            <v>N</v>
          </cell>
          <cell r="H391" t="str">
            <v>N</v>
          </cell>
        </row>
        <row r="392">
          <cell r="A392" t="str">
            <v>3100-114</v>
          </cell>
          <cell r="B392" t="str">
            <v>应付款-Greennet</v>
          </cell>
          <cell r="C392" t="str">
            <v>Y</v>
          </cell>
          <cell r="D392" t="str">
            <v>N</v>
          </cell>
          <cell r="E392" t="str">
            <v>N</v>
          </cell>
          <cell r="F392" t="str">
            <v>N</v>
          </cell>
          <cell r="G392" t="str">
            <v>N</v>
          </cell>
          <cell r="H392" t="str">
            <v>N</v>
          </cell>
        </row>
        <row r="393">
          <cell r="A393" t="str">
            <v>3100-115</v>
          </cell>
          <cell r="B393" t="str">
            <v>应付款-珠海捷荣食品有限公司</v>
          </cell>
          <cell r="C393" t="str">
            <v>Y</v>
          </cell>
          <cell r="D393" t="str">
            <v>N</v>
          </cell>
          <cell r="E393" t="str">
            <v>N</v>
          </cell>
          <cell r="F393" t="str">
            <v>N</v>
          </cell>
          <cell r="G393" t="str">
            <v>N</v>
          </cell>
          <cell r="H393" t="str">
            <v>N</v>
          </cell>
        </row>
        <row r="394">
          <cell r="A394" t="str">
            <v>3100-116</v>
          </cell>
          <cell r="B394" t="str">
            <v>应付款-上海泓隆实业有限公司</v>
          </cell>
          <cell r="C394" t="str">
            <v>Y</v>
          </cell>
          <cell r="D394" t="str">
            <v>N</v>
          </cell>
          <cell r="E394" t="str">
            <v>N</v>
          </cell>
          <cell r="F394" t="str">
            <v>N</v>
          </cell>
          <cell r="G394" t="str">
            <v>N</v>
          </cell>
          <cell r="H394" t="str">
            <v>N</v>
          </cell>
        </row>
        <row r="395">
          <cell r="A395" t="str">
            <v>3100-117</v>
          </cell>
          <cell r="B395" t="str">
            <v>应付款-上海红宝石</v>
          </cell>
          <cell r="C395" t="str">
            <v>Y</v>
          </cell>
          <cell r="D395" t="str">
            <v>N</v>
          </cell>
          <cell r="E395" t="str">
            <v>N</v>
          </cell>
          <cell r="F395" t="str">
            <v>N</v>
          </cell>
          <cell r="G395" t="str">
            <v>N</v>
          </cell>
          <cell r="H395" t="str">
            <v>N</v>
          </cell>
        </row>
        <row r="396">
          <cell r="A396" t="str">
            <v>3100-118</v>
          </cell>
          <cell r="B396" t="str">
            <v>应付款-上海怡佳贸易</v>
          </cell>
          <cell r="C396" t="str">
            <v>Y</v>
          </cell>
          <cell r="D396" t="str">
            <v>N</v>
          </cell>
          <cell r="E396" t="str">
            <v>N</v>
          </cell>
          <cell r="F396" t="str">
            <v>N</v>
          </cell>
          <cell r="G396" t="str">
            <v>N</v>
          </cell>
          <cell r="H396" t="str">
            <v>N</v>
          </cell>
        </row>
        <row r="397">
          <cell r="A397" t="str">
            <v>3100-119</v>
          </cell>
          <cell r="B397" t="str">
            <v>应付款-百事饮料</v>
          </cell>
          <cell r="C397" t="str">
            <v>Y</v>
          </cell>
          <cell r="D397" t="str">
            <v>N</v>
          </cell>
          <cell r="E397" t="str">
            <v>N</v>
          </cell>
          <cell r="F397" t="str">
            <v>N</v>
          </cell>
          <cell r="G397" t="str">
            <v>N</v>
          </cell>
          <cell r="H397" t="str">
            <v>N</v>
          </cell>
        </row>
        <row r="398">
          <cell r="A398" t="str">
            <v>3100-120</v>
          </cell>
          <cell r="B398" t="str">
            <v>应付款-上海宾华实业公司</v>
          </cell>
          <cell r="C398" t="str">
            <v>Y</v>
          </cell>
          <cell r="D398" t="str">
            <v>N</v>
          </cell>
          <cell r="E398" t="str">
            <v>N</v>
          </cell>
          <cell r="F398" t="str">
            <v>N</v>
          </cell>
          <cell r="G398" t="str">
            <v>N</v>
          </cell>
          <cell r="H398" t="str">
            <v>N</v>
          </cell>
        </row>
        <row r="399">
          <cell r="A399" t="str">
            <v>3100-121</v>
          </cell>
          <cell r="B399" t="str">
            <v>应付款-浦东机场佳美航空食品</v>
          </cell>
          <cell r="C399" t="str">
            <v>Y</v>
          </cell>
          <cell r="D399" t="str">
            <v>N</v>
          </cell>
          <cell r="E399" t="str">
            <v>N</v>
          </cell>
          <cell r="F399" t="str">
            <v>N</v>
          </cell>
          <cell r="G399" t="str">
            <v>N</v>
          </cell>
          <cell r="H399" t="str">
            <v>N</v>
          </cell>
        </row>
        <row r="400">
          <cell r="A400" t="str">
            <v>3100-122</v>
          </cell>
          <cell r="B400" t="str">
            <v>应付款-爱芬食品(北京)有限公司</v>
          </cell>
          <cell r="C400" t="str">
            <v>Y</v>
          </cell>
          <cell r="D400" t="str">
            <v>N</v>
          </cell>
          <cell r="E400" t="str">
            <v>N</v>
          </cell>
          <cell r="F400" t="str">
            <v>N</v>
          </cell>
          <cell r="G400" t="str">
            <v>N</v>
          </cell>
          <cell r="H400" t="str">
            <v>N</v>
          </cell>
        </row>
        <row r="401">
          <cell r="A401" t="str">
            <v>3100-123</v>
          </cell>
          <cell r="B401" t="str">
            <v>应付款-北京京华印刷总厂</v>
          </cell>
          <cell r="C401" t="str">
            <v>Y</v>
          </cell>
          <cell r="D401" t="str">
            <v>N</v>
          </cell>
          <cell r="E401" t="str">
            <v>N</v>
          </cell>
          <cell r="F401" t="str">
            <v>N</v>
          </cell>
          <cell r="G401" t="str">
            <v>N</v>
          </cell>
          <cell r="H401" t="str">
            <v>N</v>
          </cell>
        </row>
        <row r="402">
          <cell r="A402" t="str">
            <v>3100-124</v>
          </cell>
          <cell r="B402" t="str">
            <v>应付款-上海莱迪士食品有限公司</v>
          </cell>
          <cell r="C402" t="str">
            <v>Y</v>
          </cell>
          <cell r="D402" t="str">
            <v>N</v>
          </cell>
          <cell r="E402" t="str">
            <v>N</v>
          </cell>
          <cell r="F402" t="str">
            <v>N</v>
          </cell>
          <cell r="G402" t="str">
            <v>N</v>
          </cell>
          <cell r="H402" t="str">
            <v>N</v>
          </cell>
        </row>
        <row r="403">
          <cell r="A403" t="str">
            <v>3100-125</v>
          </cell>
          <cell r="B403" t="str">
            <v>应付款-上海铸英实业</v>
          </cell>
          <cell r="C403" t="str">
            <v>Y</v>
          </cell>
          <cell r="D403" t="str">
            <v>N</v>
          </cell>
          <cell r="E403" t="str">
            <v>N</v>
          </cell>
          <cell r="F403" t="str">
            <v>N</v>
          </cell>
          <cell r="G403" t="str">
            <v>N</v>
          </cell>
          <cell r="H403" t="str">
            <v>N</v>
          </cell>
        </row>
        <row r="404">
          <cell r="A404" t="str">
            <v>3100-126</v>
          </cell>
          <cell r="B404" t="str">
            <v>应付款-深圳天俊实业（运费）</v>
          </cell>
          <cell r="C404" t="str">
            <v>Y</v>
          </cell>
          <cell r="D404" t="str">
            <v>N</v>
          </cell>
          <cell r="E404" t="str">
            <v>N</v>
          </cell>
          <cell r="F404" t="str">
            <v>N</v>
          </cell>
          <cell r="G404" t="str">
            <v>N</v>
          </cell>
          <cell r="H404" t="str">
            <v>N</v>
          </cell>
        </row>
        <row r="405">
          <cell r="A405" t="str">
            <v>3100-127</v>
          </cell>
          <cell r="B405" t="str">
            <v>应付款-常州伊斯特北京分公司</v>
          </cell>
          <cell r="C405" t="str">
            <v>Y</v>
          </cell>
          <cell r="D405" t="str">
            <v>N</v>
          </cell>
          <cell r="E405" t="str">
            <v>N</v>
          </cell>
          <cell r="F405" t="str">
            <v>N</v>
          </cell>
          <cell r="G405" t="str">
            <v>N</v>
          </cell>
          <cell r="H405" t="str">
            <v>N</v>
          </cell>
        </row>
        <row r="406">
          <cell r="A406" t="str">
            <v>3100-128</v>
          </cell>
          <cell r="B406" t="str">
            <v>应付款-富士胶卷</v>
          </cell>
          <cell r="C406" t="str">
            <v>Y</v>
          </cell>
          <cell r="D406" t="str">
            <v>N</v>
          </cell>
          <cell r="E406" t="str">
            <v>N</v>
          </cell>
          <cell r="F406" t="str">
            <v>N</v>
          </cell>
          <cell r="G406" t="str">
            <v>N</v>
          </cell>
          <cell r="H406" t="str">
            <v>N</v>
          </cell>
        </row>
        <row r="407">
          <cell r="A407" t="str">
            <v>3100-129</v>
          </cell>
          <cell r="B407" t="str">
            <v>应付款-广州可口可乐公司</v>
          </cell>
          <cell r="C407" t="str">
            <v>Y</v>
          </cell>
          <cell r="D407" t="str">
            <v>N</v>
          </cell>
          <cell r="E407" t="str">
            <v>N</v>
          </cell>
          <cell r="F407" t="str">
            <v>N</v>
          </cell>
          <cell r="G407" t="str">
            <v>N</v>
          </cell>
          <cell r="H407" t="str">
            <v>N</v>
          </cell>
        </row>
        <row r="408">
          <cell r="A408" t="str">
            <v>3100-130</v>
          </cell>
          <cell r="B408" t="str">
            <v>应付款-金茂君锐</v>
          </cell>
          <cell r="C408" t="str">
            <v>Y</v>
          </cell>
          <cell r="D408" t="str">
            <v>N</v>
          </cell>
          <cell r="E408" t="str">
            <v>N</v>
          </cell>
          <cell r="F408" t="str">
            <v>N</v>
          </cell>
          <cell r="G408" t="str">
            <v>N</v>
          </cell>
          <cell r="H408" t="str">
            <v>N</v>
          </cell>
        </row>
        <row r="409">
          <cell r="A409" t="str">
            <v>3100-150</v>
          </cell>
          <cell r="B409" t="str">
            <v>应付款-珠海可口可乐公司</v>
          </cell>
          <cell r="C409" t="str">
            <v>Y</v>
          </cell>
          <cell r="D409" t="str">
            <v>N</v>
          </cell>
          <cell r="E409" t="str">
            <v>N</v>
          </cell>
          <cell r="F409" t="str">
            <v>N</v>
          </cell>
          <cell r="G409" t="str">
            <v>N</v>
          </cell>
          <cell r="H409" t="str">
            <v>N</v>
          </cell>
        </row>
        <row r="410">
          <cell r="A410" t="str">
            <v>3100-199</v>
          </cell>
          <cell r="B410" t="str">
            <v>应付款-其他供应商</v>
          </cell>
          <cell r="C410" t="str">
            <v>Y</v>
          </cell>
          <cell r="D410" t="str">
            <v>N</v>
          </cell>
          <cell r="E410" t="str">
            <v>N</v>
          </cell>
          <cell r="F410" t="str">
            <v>N</v>
          </cell>
          <cell r="G410" t="str">
            <v>N</v>
          </cell>
          <cell r="H410" t="str">
            <v>N</v>
          </cell>
        </row>
        <row r="411">
          <cell r="A411" t="str">
            <v>3100-202</v>
          </cell>
          <cell r="B411" t="str">
            <v>应付款-高登快递费</v>
          </cell>
          <cell r="C411" t="str">
            <v>Y</v>
          </cell>
          <cell r="D411" t="str">
            <v>N</v>
          </cell>
          <cell r="E411" t="str">
            <v>N</v>
          </cell>
          <cell r="F411" t="str">
            <v>N</v>
          </cell>
          <cell r="G411" t="str">
            <v>N</v>
          </cell>
          <cell r="H411" t="str">
            <v>N</v>
          </cell>
        </row>
        <row r="412">
          <cell r="A412" t="str">
            <v>3100-203</v>
          </cell>
          <cell r="B412" t="str">
            <v>应付款-公共交通卡公司</v>
          </cell>
          <cell r="C412" t="str">
            <v>Y</v>
          </cell>
          <cell r="D412" t="str">
            <v>N</v>
          </cell>
          <cell r="E412" t="str">
            <v>N</v>
          </cell>
          <cell r="F412" t="str">
            <v>N</v>
          </cell>
          <cell r="G412" t="str">
            <v>N</v>
          </cell>
          <cell r="H412" t="str">
            <v>N</v>
          </cell>
        </row>
        <row r="413">
          <cell r="A413" t="str">
            <v>3100-204</v>
          </cell>
          <cell r="B413" t="str">
            <v>应付款-捐款</v>
          </cell>
          <cell r="C413" t="str">
            <v>Y</v>
          </cell>
          <cell r="D413" t="str">
            <v>N</v>
          </cell>
          <cell r="E413" t="str">
            <v>N</v>
          </cell>
          <cell r="F413" t="str">
            <v>N</v>
          </cell>
          <cell r="G413" t="str">
            <v>N</v>
          </cell>
          <cell r="H413" t="str">
            <v>N</v>
          </cell>
        </row>
        <row r="414">
          <cell r="A414" t="str">
            <v>3100-205</v>
          </cell>
          <cell r="B414" t="str">
            <v>应付款-华联可颂坊券手续费</v>
          </cell>
          <cell r="C414" t="str">
            <v>Y</v>
          </cell>
          <cell r="D414" t="str">
            <v>N</v>
          </cell>
          <cell r="E414" t="str">
            <v>N</v>
          </cell>
          <cell r="F414" t="str">
            <v>N</v>
          </cell>
          <cell r="G414" t="str">
            <v>N</v>
          </cell>
          <cell r="H414" t="str">
            <v>N</v>
          </cell>
        </row>
        <row r="415">
          <cell r="A415" t="str">
            <v>3100-206</v>
          </cell>
          <cell r="B415" t="str">
            <v>应付款-爱心伞押金</v>
          </cell>
          <cell r="C415" t="str">
            <v>Y</v>
          </cell>
          <cell r="D415" t="str">
            <v>N</v>
          </cell>
          <cell r="E415" t="str">
            <v>N</v>
          </cell>
          <cell r="F415" t="str">
            <v>N</v>
          </cell>
          <cell r="G415" t="str">
            <v>N</v>
          </cell>
          <cell r="H415" t="str">
            <v>N</v>
          </cell>
        </row>
        <row r="416">
          <cell r="A416" t="str">
            <v>3100-207</v>
          </cell>
          <cell r="B416" t="str">
            <v>应付款-常州伊斯特北京公司</v>
          </cell>
          <cell r="C416" t="str">
            <v>Y</v>
          </cell>
          <cell r="D416" t="str">
            <v>N</v>
          </cell>
          <cell r="E416" t="str">
            <v>N</v>
          </cell>
          <cell r="F416" t="str">
            <v>N</v>
          </cell>
          <cell r="G416" t="str">
            <v>N</v>
          </cell>
          <cell r="H416" t="str">
            <v>N</v>
          </cell>
        </row>
        <row r="417">
          <cell r="A417" t="str">
            <v>3100-301</v>
          </cell>
          <cell r="B417" t="str">
            <v>应付款-Create(促销玩具)</v>
          </cell>
          <cell r="C417" t="str">
            <v>Y</v>
          </cell>
          <cell r="D417" t="str">
            <v>N</v>
          </cell>
          <cell r="E417" t="str">
            <v>N</v>
          </cell>
          <cell r="F417" t="str">
            <v>N</v>
          </cell>
          <cell r="G417" t="str">
            <v>N</v>
          </cell>
          <cell r="H417" t="str">
            <v>N</v>
          </cell>
        </row>
        <row r="418">
          <cell r="A418" t="str">
            <v>3100-302</v>
          </cell>
          <cell r="B418" t="str">
            <v>应付款-北京训练中心</v>
          </cell>
          <cell r="C418" t="str">
            <v>Y</v>
          </cell>
          <cell r="D418" t="str">
            <v>N</v>
          </cell>
          <cell r="E418" t="str">
            <v>N</v>
          </cell>
          <cell r="F418" t="str">
            <v>N</v>
          </cell>
          <cell r="G418" t="str">
            <v>N</v>
          </cell>
          <cell r="H418" t="str">
            <v>N</v>
          </cell>
        </row>
        <row r="419">
          <cell r="A419" t="str">
            <v>3100-303</v>
          </cell>
          <cell r="B419" t="str">
            <v>应付款-TMSW(促销玩具)</v>
          </cell>
          <cell r="C419" t="str">
            <v>Y</v>
          </cell>
          <cell r="D419" t="str">
            <v>N</v>
          </cell>
          <cell r="E419" t="str">
            <v>N</v>
          </cell>
          <cell r="F419" t="str">
            <v>N</v>
          </cell>
          <cell r="G419" t="str">
            <v>N</v>
          </cell>
          <cell r="H419" t="str">
            <v>N</v>
          </cell>
        </row>
        <row r="420">
          <cell r="A420" t="str">
            <v>3101-000</v>
          </cell>
          <cell r="B420" t="str">
            <v>应付款-员工股权代扣税</v>
          </cell>
          <cell r="C420" t="str">
            <v>Y</v>
          </cell>
          <cell r="D420" t="str">
            <v>N</v>
          </cell>
          <cell r="E420" t="str">
            <v>N</v>
          </cell>
          <cell r="F420" t="str">
            <v>N</v>
          </cell>
          <cell r="G420" t="str">
            <v>N</v>
          </cell>
          <cell r="H420" t="str">
            <v>N</v>
          </cell>
        </row>
        <row r="421">
          <cell r="A421" t="str">
            <v>3101-001</v>
          </cell>
          <cell r="B421" t="str">
            <v>应付款-中国区营运年会</v>
          </cell>
          <cell r="C421" t="str">
            <v>Y</v>
          </cell>
          <cell r="D421" t="str">
            <v>N</v>
          </cell>
          <cell r="E421" t="str">
            <v>N</v>
          </cell>
          <cell r="F421" t="str">
            <v>N</v>
          </cell>
          <cell r="G421" t="str">
            <v>N</v>
          </cell>
          <cell r="H421" t="str">
            <v>N</v>
          </cell>
        </row>
        <row r="422">
          <cell r="A422" t="str">
            <v>3102-000</v>
          </cell>
          <cell r="B422" t="str">
            <v>应付工程款</v>
          </cell>
          <cell r="C422" t="str">
            <v>Y</v>
          </cell>
          <cell r="D422" t="str">
            <v>N</v>
          </cell>
          <cell r="E422" t="str">
            <v>N</v>
          </cell>
          <cell r="F422" t="str">
            <v>N</v>
          </cell>
          <cell r="G422" t="str">
            <v>N</v>
          </cell>
          <cell r="H422" t="str">
            <v>N</v>
          </cell>
        </row>
        <row r="423">
          <cell r="A423" t="str">
            <v>3120-000</v>
          </cell>
          <cell r="B423" t="str">
            <v>资产清理-关店</v>
          </cell>
          <cell r="C423" t="str">
            <v>Y</v>
          </cell>
          <cell r="D423" t="str">
            <v>N</v>
          </cell>
          <cell r="E423" t="str">
            <v>N</v>
          </cell>
          <cell r="F423" t="str">
            <v>N</v>
          </cell>
          <cell r="G423" t="str">
            <v>N</v>
          </cell>
          <cell r="H423" t="str">
            <v>N</v>
          </cell>
        </row>
        <row r="424">
          <cell r="A424" t="str">
            <v>3181-000</v>
          </cell>
          <cell r="B424" t="str">
            <v>预提所得税-特许权费</v>
          </cell>
          <cell r="C424" t="str">
            <v>Y</v>
          </cell>
          <cell r="D424" t="str">
            <v>N</v>
          </cell>
          <cell r="E424" t="str">
            <v>N</v>
          </cell>
          <cell r="F424" t="str">
            <v>N</v>
          </cell>
          <cell r="G424" t="str">
            <v>N</v>
          </cell>
          <cell r="H424" t="str">
            <v>N</v>
          </cell>
        </row>
        <row r="425">
          <cell r="A425" t="str">
            <v>3181-001</v>
          </cell>
          <cell r="B425" t="str">
            <v>预提所得税-奥林匹克费</v>
          </cell>
          <cell r="C425" t="str">
            <v>Y</v>
          </cell>
          <cell r="D425" t="str">
            <v>N</v>
          </cell>
          <cell r="E425" t="str">
            <v>N</v>
          </cell>
          <cell r="F425" t="str">
            <v>N</v>
          </cell>
          <cell r="G425" t="str">
            <v>N</v>
          </cell>
          <cell r="H425" t="str">
            <v>N</v>
          </cell>
        </row>
        <row r="426">
          <cell r="A426" t="str">
            <v>3181-002</v>
          </cell>
          <cell r="B426" t="str">
            <v>预提代扣营业税-开店费</v>
          </cell>
          <cell r="C426" t="str">
            <v>Y</v>
          </cell>
          <cell r="D426" t="str">
            <v>N</v>
          </cell>
          <cell r="E426" t="str">
            <v>N</v>
          </cell>
          <cell r="F426" t="str">
            <v>N</v>
          </cell>
          <cell r="G426" t="str">
            <v>N</v>
          </cell>
          <cell r="H426" t="str">
            <v>N</v>
          </cell>
        </row>
        <row r="427">
          <cell r="A427" t="str">
            <v>3200-000</v>
          </cell>
          <cell r="B427" t="str">
            <v>预提企业所得税</v>
          </cell>
          <cell r="C427" t="str">
            <v>Y</v>
          </cell>
          <cell r="D427" t="str">
            <v>N</v>
          </cell>
          <cell r="E427" t="str">
            <v>N</v>
          </cell>
          <cell r="F427" t="str">
            <v>N</v>
          </cell>
          <cell r="G427" t="str">
            <v>N</v>
          </cell>
          <cell r="H427" t="str">
            <v>N</v>
          </cell>
        </row>
        <row r="428">
          <cell r="A428" t="str">
            <v>3300-001</v>
          </cell>
          <cell r="B428" t="str">
            <v>预提-电费</v>
          </cell>
          <cell r="C428" t="str">
            <v>Y</v>
          </cell>
          <cell r="D428" t="str">
            <v>N</v>
          </cell>
          <cell r="E428" t="str">
            <v>N</v>
          </cell>
          <cell r="F428" t="str">
            <v>N</v>
          </cell>
          <cell r="G428" t="str">
            <v>N</v>
          </cell>
          <cell r="H428" t="str">
            <v>N</v>
          </cell>
        </row>
        <row r="429">
          <cell r="A429" t="str">
            <v>3300-003</v>
          </cell>
          <cell r="B429" t="str">
            <v>预提-水费</v>
          </cell>
          <cell r="C429" t="str">
            <v>Y</v>
          </cell>
          <cell r="D429" t="str">
            <v>N</v>
          </cell>
          <cell r="E429" t="str">
            <v>N</v>
          </cell>
          <cell r="F429" t="str">
            <v>N</v>
          </cell>
          <cell r="G429" t="str">
            <v>N</v>
          </cell>
          <cell r="H429" t="str">
            <v>N</v>
          </cell>
        </row>
        <row r="430">
          <cell r="A430" t="str">
            <v>3300-004</v>
          </cell>
          <cell r="B430" t="str">
            <v>预提-电话费</v>
          </cell>
          <cell r="C430" t="str">
            <v>Y</v>
          </cell>
          <cell r="D430" t="str">
            <v>N</v>
          </cell>
          <cell r="E430" t="str">
            <v>N</v>
          </cell>
          <cell r="F430" t="str">
            <v>N</v>
          </cell>
          <cell r="G430" t="str">
            <v>N</v>
          </cell>
          <cell r="H430" t="str">
            <v>N</v>
          </cell>
        </row>
        <row r="431">
          <cell r="A431" t="str">
            <v>3300-005</v>
          </cell>
          <cell r="B431" t="str">
            <v>预提-餐厅其他费用</v>
          </cell>
          <cell r="C431" t="str">
            <v>Y</v>
          </cell>
          <cell r="D431" t="str">
            <v>N</v>
          </cell>
          <cell r="E431" t="str">
            <v>N</v>
          </cell>
          <cell r="F431" t="str">
            <v>N</v>
          </cell>
          <cell r="G431" t="str">
            <v>N</v>
          </cell>
          <cell r="H431" t="str">
            <v>N</v>
          </cell>
        </row>
        <row r="432">
          <cell r="A432" t="str">
            <v>3300-006</v>
          </cell>
          <cell r="B432" t="str">
            <v>预提-保养费</v>
          </cell>
          <cell r="C432" t="str">
            <v>Y</v>
          </cell>
          <cell r="D432" t="str">
            <v>N</v>
          </cell>
          <cell r="E432" t="str">
            <v>N</v>
          </cell>
          <cell r="F432" t="str">
            <v>N</v>
          </cell>
          <cell r="G432" t="str">
            <v>N</v>
          </cell>
          <cell r="H432" t="str">
            <v>N</v>
          </cell>
        </row>
        <row r="433">
          <cell r="A433" t="str">
            <v>3300-007</v>
          </cell>
          <cell r="B433" t="str">
            <v>预提-外部服务费</v>
          </cell>
          <cell r="C433" t="str">
            <v>Y</v>
          </cell>
          <cell r="D433" t="str">
            <v>N</v>
          </cell>
          <cell r="E433" t="str">
            <v>N</v>
          </cell>
          <cell r="F433" t="str">
            <v>N</v>
          </cell>
          <cell r="G433" t="str">
            <v>N</v>
          </cell>
          <cell r="H433" t="str">
            <v>N</v>
          </cell>
        </row>
        <row r="434">
          <cell r="A434" t="str">
            <v>3301-000</v>
          </cell>
          <cell r="B434" t="str">
            <v>应付工资-管理人员</v>
          </cell>
          <cell r="C434" t="str">
            <v>Y</v>
          </cell>
          <cell r="D434" t="str">
            <v>N</v>
          </cell>
          <cell r="E434" t="str">
            <v>N</v>
          </cell>
          <cell r="F434" t="str">
            <v>N</v>
          </cell>
          <cell r="G434" t="str">
            <v>N</v>
          </cell>
          <cell r="H434" t="str">
            <v>N</v>
          </cell>
        </row>
        <row r="435">
          <cell r="A435" t="str">
            <v>3301-001</v>
          </cell>
          <cell r="B435" t="str">
            <v>预提养老保险</v>
          </cell>
          <cell r="C435" t="str">
            <v>Y</v>
          </cell>
          <cell r="D435" t="str">
            <v>N</v>
          </cell>
          <cell r="E435" t="str">
            <v>N</v>
          </cell>
          <cell r="F435" t="str">
            <v>N</v>
          </cell>
          <cell r="G435" t="str">
            <v>N</v>
          </cell>
          <cell r="H435" t="str">
            <v>N</v>
          </cell>
        </row>
        <row r="436">
          <cell r="A436" t="str">
            <v>3301-002</v>
          </cell>
          <cell r="B436" t="str">
            <v>预提失业保险</v>
          </cell>
          <cell r="C436" t="str">
            <v>Y</v>
          </cell>
          <cell r="D436" t="str">
            <v>N</v>
          </cell>
          <cell r="E436" t="str">
            <v>N</v>
          </cell>
          <cell r="F436" t="str">
            <v>N</v>
          </cell>
          <cell r="G436" t="str">
            <v>N</v>
          </cell>
          <cell r="H436" t="str">
            <v>N</v>
          </cell>
        </row>
        <row r="437">
          <cell r="A437" t="str">
            <v>3301-003</v>
          </cell>
          <cell r="B437" t="str">
            <v>预提住房公积金</v>
          </cell>
          <cell r="C437" t="str">
            <v>Y</v>
          </cell>
          <cell r="D437" t="str">
            <v>N</v>
          </cell>
          <cell r="E437" t="str">
            <v>N</v>
          </cell>
          <cell r="F437" t="str">
            <v>N</v>
          </cell>
          <cell r="G437" t="str">
            <v>N</v>
          </cell>
          <cell r="H437" t="str">
            <v>N</v>
          </cell>
        </row>
        <row r="438">
          <cell r="A438" t="str">
            <v>3301-004</v>
          </cell>
          <cell r="B438" t="str">
            <v>预提奖励基金</v>
          </cell>
          <cell r="C438" t="str">
            <v>Y</v>
          </cell>
          <cell r="D438" t="str">
            <v>N</v>
          </cell>
          <cell r="E438" t="str">
            <v>N</v>
          </cell>
          <cell r="F438" t="str">
            <v>N</v>
          </cell>
          <cell r="G438" t="str">
            <v>N</v>
          </cell>
          <cell r="H438" t="str">
            <v>N</v>
          </cell>
        </row>
        <row r="439">
          <cell r="A439" t="str">
            <v>3301-005</v>
          </cell>
          <cell r="B439" t="str">
            <v>预提13月工资-管理人员</v>
          </cell>
          <cell r="C439" t="str">
            <v>Y</v>
          </cell>
          <cell r="D439" t="str">
            <v>N</v>
          </cell>
          <cell r="E439" t="str">
            <v>N</v>
          </cell>
          <cell r="F439" t="str">
            <v>N</v>
          </cell>
          <cell r="G439" t="str">
            <v>N</v>
          </cell>
          <cell r="H439" t="str">
            <v>N</v>
          </cell>
        </row>
        <row r="440">
          <cell r="A440" t="str">
            <v>3301-006</v>
          </cell>
          <cell r="B440" t="str">
            <v>预提医疗保险</v>
          </cell>
          <cell r="C440" t="str">
            <v>Y</v>
          </cell>
          <cell r="D440" t="str">
            <v>N</v>
          </cell>
          <cell r="E440" t="str">
            <v>N</v>
          </cell>
          <cell r="F440" t="str">
            <v>N</v>
          </cell>
          <cell r="G440" t="str">
            <v>N</v>
          </cell>
          <cell r="H440" t="str">
            <v>N</v>
          </cell>
        </row>
        <row r="441">
          <cell r="A441" t="str">
            <v>3303-000</v>
          </cell>
          <cell r="B441" t="str">
            <v>应付工资-员工</v>
          </cell>
          <cell r="C441" t="str">
            <v>Y</v>
          </cell>
          <cell r="D441" t="str">
            <v>N</v>
          </cell>
          <cell r="E441" t="str">
            <v>N</v>
          </cell>
          <cell r="F441" t="str">
            <v>N</v>
          </cell>
          <cell r="G441" t="str">
            <v>N</v>
          </cell>
          <cell r="H441" t="str">
            <v>N</v>
          </cell>
        </row>
        <row r="442">
          <cell r="A442" t="str">
            <v>3303-001</v>
          </cell>
          <cell r="B442" t="str">
            <v>预提13月工资-员工</v>
          </cell>
          <cell r="C442" t="str">
            <v>Y</v>
          </cell>
          <cell r="D442" t="str">
            <v>N</v>
          </cell>
          <cell r="E442" t="str">
            <v>N</v>
          </cell>
          <cell r="F442" t="str">
            <v>N</v>
          </cell>
          <cell r="G442" t="str">
            <v>N</v>
          </cell>
          <cell r="H442" t="str">
            <v>N</v>
          </cell>
        </row>
        <row r="443">
          <cell r="A443" t="str">
            <v>3315-000</v>
          </cell>
          <cell r="B443" t="str">
            <v>应付营业税</v>
          </cell>
          <cell r="C443" t="str">
            <v>Y</v>
          </cell>
          <cell r="D443" t="str">
            <v>N</v>
          </cell>
          <cell r="E443" t="str">
            <v>N</v>
          </cell>
          <cell r="F443" t="str">
            <v>N</v>
          </cell>
          <cell r="G443" t="str">
            <v>N</v>
          </cell>
          <cell r="H443" t="str">
            <v>N</v>
          </cell>
        </row>
        <row r="444">
          <cell r="A444" t="str">
            <v>3315-001</v>
          </cell>
          <cell r="B444" t="str">
            <v>应付代扣营业税－特许权费</v>
          </cell>
          <cell r="C444" t="str">
            <v>Y</v>
          </cell>
          <cell r="D444" t="str">
            <v>N</v>
          </cell>
          <cell r="E444" t="str">
            <v>N</v>
          </cell>
          <cell r="F444" t="str">
            <v>N</v>
          </cell>
          <cell r="G444" t="str">
            <v>N</v>
          </cell>
          <cell r="H444" t="str">
            <v>N</v>
          </cell>
        </row>
        <row r="445">
          <cell r="A445" t="str">
            <v>3315-002</v>
          </cell>
          <cell r="B445" t="str">
            <v>应付河道费</v>
          </cell>
          <cell r="C445" t="str">
            <v>Y</v>
          </cell>
          <cell r="D445" t="str">
            <v>N</v>
          </cell>
          <cell r="E445" t="str">
            <v>N</v>
          </cell>
          <cell r="F445" t="str">
            <v>N</v>
          </cell>
          <cell r="G445" t="str">
            <v>N</v>
          </cell>
          <cell r="H445" t="str">
            <v>N</v>
          </cell>
        </row>
        <row r="446">
          <cell r="A446" t="str">
            <v>3315-003</v>
          </cell>
          <cell r="B446" t="str">
            <v>应付义优金</v>
          </cell>
          <cell r="C446" t="str">
            <v>Y</v>
          </cell>
          <cell r="D446" t="str">
            <v>N</v>
          </cell>
          <cell r="E446" t="str">
            <v>N</v>
          </cell>
          <cell r="F446" t="str">
            <v>N</v>
          </cell>
          <cell r="G446" t="str">
            <v>N</v>
          </cell>
          <cell r="H446" t="str">
            <v>N</v>
          </cell>
        </row>
        <row r="447">
          <cell r="A447" t="str">
            <v>3322-000</v>
          </cell>
          <cell r="B447" t="str">
            <v>预提贷款利息</v>
          </cell>
          <cell r="C447" t="str">
            <v>Y</v>
          </cell>
          <cell r="D447" t="str">
            <v>N</v>
          </cell>
          <cell r="E447" t="str">
            <v>N</v>
          </cell>
          <cell r="F447" t="str">
            <v>N</v>
          </cell>
          <cell r="G447" t="str">
            <v>N</v>
          </cell>
          <cell r="H447" t="str">
            <v>N</v>
          </cell>
        </row>
        <row r="448">
          <cell r="A448" t="str">
            <v>3346-000</v>
          </cell>
          <cell r="B448" t="str">
            <v>预提个人调节税</v>
          </cell>
          <cell r="C448" t="str">
            <v>Y</v>
          </cell>
          <cell r="D448" t="str">
            <v>N</v>
          </cell>
          <cell r="E448" t="str">
            <v>N</v>
          </cell>
          <cell r="F448" t="str">
            <v>N</v>
          </cell>
          <cell r="G448" t="str">
            <v>N</v>
          </cell>
          <cell r="H448" t="str">
            <v>N</v>
          </cell>
        </row>
        <row r="449">
          <cell r="A449" t="str">
            <v>3358-001</v>
          </cell>
          <cell r="B449" t="str">
            <v>餐券出售</v>
          </cell>
          <cell r="C449" t="str">
            <v>Y</v>
          </cell>
          <cell r="D449" t="str">
            <v>N</v>
          </cell>
          <cell r="E449" t="str">
            <v>N</v>
          </cell>
          <cell r="F449" t="str">
            <v>N</v>
          </cell>
          <cell r="G449" t="str">
            <v>N</v>
          </cell>
          <cell r="H449" t="str">
            <v>N</v>
          </cell>
        </row>
        <row r="450">
          <cell r="A450" t="str">
            <v>3358-002</v>
          </cell>
          <cell r="B450" t="str">
            <v>餐券回收</v>
          </cell>
          <cell r="C450" t="str">
            <v>Y</v>
          </cell>
          <cell r="D450" t="str">
            <v>N</v>
          </cell>
          <cell r="E450" t="str">
            <v>N</v>
          </cell>
          <cell r="F450" t="str">
            <v>N</v>
          </cell>
          <cell r="G450" t="str">
            <v>N</v>
          </cell>
          <cell r="H450" t="str">
            <v>N</v>
          </cell>
        </row>
        <row r="451">
          <cell r="A451" t="str">
            <v>3358-003</v>
          </cell>
          <cell r="B451" t="str">
            <v>餐厅领用餐券</v>
          </cell>
          <cell r="C451" t="str">
            <v>Y</v>
          </cell>
          <cell r="D451" t="str">
            <v>N</v>
          </cell>
          <cell r="E451" t="str">
            <v>N</v>
          </cell>
          <cell r="F451" t="str">
            <v>N</v>
          </cell>
          <cell r="G451" t="str">
            <v>N</v>
          </cell>
          <cell r="H451" t="str">
            <v>N</v>
          </cell>
        </row>
        <row r="452">
          <cell r="A452" t="str">
            <v>3358-004</v>
          </cell>
          <cell r="B452" t="str">
            <v>公司餐券</v>
          </cell>
          <cell r="C452" t="str">
            <v>Y</v>
          </cell>
          <cell r="D452" t="str">
            <v>N</v>
          </cell>
          <cell r="E452" t="str">
            <v>N</v>
          </cell>
          <cell r="F452" t="str">
            <v>N</v>
          </cell>
          <cell r="G452" t="str">
            <v>N</v>
          </cell>
          <cell r="H452" t="str">
            <v>N</v>
          </cell>
        </row>
        <row r="453">
          <cell r="A453" t="str">
            <v>3358-005</v>
          </cell>
          <cell r="B453" t="str">
            <v>餐券-中美史克</v>
          </cell>
          <cell r="C453" t="str">
            <v>Y</v>
          </cell>
          <cell r="D453" t="str">
            <v>N</v>
          </cell>
          <cell r="E453" t="str">
            <v>N</v>
          </cell>
          <cell r="F453" t="str">
            <v>N</v>
          </cell>
          <cell r="G453" t="str">
            <v>N</v>
          </cell>
          <cell r="H453" t="str">
            <v>N</v>
          </cell>
        </row>
        <row r="454">
          <cell r="A454" t="str">
            <v>3370-001</v>
          </cell>
          <cell r="B454" t="str">
            <v>预提款-食品成本差异</v>
          </cell>
          <cell r="C454" t="str">
            <v>Y</v>
          </cell>
          <cell r="D454" t="str">
            <v>N</v>
          </cell>
          <cell r="E454" t="str">
            <v>N</v>
          </cell>
          <cell r="F454" t="str">
            <v>N</v>
          </cell>
          <cell r="G454" t="str">
            <v>N</v>
          </cell>
          <cell r="H454" t="str">
            <v>N</v>
          </cell>
        </row>
        <row r="455">
          <cell r="A455" t="str">
            <v>3370-002</v>
          </cell>
          <cell r="B455" t="str">
            <v>预提款-运输费成本差异</v>
          </cell>
          <cell r="C455" t="str">
            <v>Y</v>
          </cell>
          <cell r="D455" t="str">
            <v>N</v>
          </cell>
          <cell r="E455" t="str">
            <v>N</v>
          </cell>
          <cell r="F455" t="str">
            <v>N</v>
          </cell>
          <cell r="G455" t="str">
            <v>N</v>
          </cell>
          <cell r="H455" t="str">
            <v>N</v>
          </cell>
        </row>
        <row r="456">
          <cell r="A456" t="str">
            <v>3370-003</v>
          </cell>
          <cell r="B456" t="str">
            <v>预提款-货物盘点差异</v>
          </cell>
          <cell r="C456" t="str">
            <v>Y</v>
          </cell>
          <cell r="D456" t="str">
            <v>N</v>
          </cell>
          <cell r="E456" t="str">
            <v>N</v>
          </cell>
          <cell r="F456" t="str">
            <v>N</v>
          </cell>
          <cell r="G456" t="str">
            <v>N</v>
          </cell>
          <cell r="H456" t="str">
            <v>N</v>
          </cell>
        </row>
        <row r="457">
          <cell r="A457" t="str">
            <v>3370-004</v>
          </cell>
          <cell r="B457" t="str">
            <v>预提款-损坏货物</v>
          </cell>
          <cell r="C457" t="str">
            <v>Y</v>
          </cell>
          <cell r="D457" t="str">
            <v>N</v>
          </cell>
          <cell r="E457" t="str">
            <v>N</v>
          </cell>
          <cell r="F457" t="str">
            <v>N</v>
          </cell>
          <cell r="G457" t="str">
            <v>N</v>
          </cell>
          <cell r="H457" t="str">
            <v>N</v>
          </cell>
        </row>
        <row r="458">
          <cell r="A458" t="str">
            <v>3370-007</v>
          </cell>
          <cell r="B458" t="str">
            <v>预提款-玩具成本差异</v>
          </cell>
          <cell r="C458" t="str">
            <v>Y</v>
          </cell>
          <cell r="D458" t="str">
            <v>N</v>
          </cell>
          <cell r="E458" t="str">
            <v>N</v>
          </cell>
          <cell r="F458" t="str">
            <v>N</v>
          </cell>
          <cell r="G458" t="str">
            <v>N</v>
          </cell>
          <cell r="H458" t="str">
            <v>N</v>
          </cell>
        </row>
        <row r="459">
          <cell r="A459" t="str">
            <v>3370-022</v>
          </cell>
          <cell r="B459" t="str">
            <v>预提款-现金报销</v>
          </cell>
          <cell r="C459" t="str">
            <v>Y</v>
          </cell>
          <cell r="D459" t="str">
            <v>N</v>
          </cell>
          <cell r="E459" t="str">
            <v>N</v>
          </cell>
          <cell r="F459" t="str">
            <v>N</v>
          </cell>
          <cell r="G459" t="str">
            <v>N</v>
          </cell>
          <cell r="H459" t="str">
            <v>N</v>
          </cell>
        </row>
        <row r="460">
          <cell r="A460" t="str">
            <v>3370-100</v>
          </cell>
          <cell r="B460" t="str">
            <v>预提款-AOC课程费</v>
          </cell>
          <cell r="C460" t="str">
            <v>Y</v>
          </cell>
          <cell r="D460" t="str">
            <v>N</v>
          </cell>
          <cell r="E460" t="str">
            <v>N</v>
          </cell>
          <cell r="F460" t="str">
            <v>N</v>
          </cell>
          <cell r="G460" t="str">
            <v>N</v>
          </cell>
          <cell r="H460" t="str">
            <v>N</v>
          </cell>
        </row>
        <row r="461">
          <cell r="A461" t="str">
            <v>3370-101</v>
          </cell>
          <cell r="B461" t="str">
            <v>预提款-经理会议</v>
          </cell>
          <cell r="C461" t="str">
            <v>Y</v>
          </cell>
          <cell r="D461" t="str">
            <v>N</v>
          </cell>
          <cell r="E461" t="str">
            <v>N</v>
          </cell>
          <cell r="F461" t="str">
            <v>N</v>
          </cell>
          <cell r="G461" t="str">
            <v>N</v>
          </cell>
          <cell r="H461" t="str">
            <v>N</v>
          </cell>
        </row>
        <row r="462">
          <cell r="A462" t="str">
            <v>3370-102</v>
          </cell>
          <cell r="B462" t="str">
            <v>预提款-副理年会</v>
          </cell>
          <cell r="C462" t="str">
            <v>Y</v>
          </cell>
          <cell r="D462" t="str">
            <v>N</v>
          </cell>
          <cell r="E462" t="str">
            <v>N</v>
          </cell>
          <cell r="F462" t="str">
            <v>N</v>
          </cell>
          <cell r="G462" t="str">
            <v>N</v>
          </cell>
          <cell r="H462" t="str">
            <v>N</v>
          </cell>
        </row>
        <row r="463">
          <cell r="A463" t="str">
            <v>3370-103</v>
          </cell>
          <cell r="B463" t="str">
            <v>预提款-营运年会</v>
          </cell>
          <cell r="C463" t="str">
            <v>Y</v>
          </cell>
          <cell r="D463" t="str">
            <v>N</v>
          </cell>
          <cell r="E463" t="str">
            <v>N</v>
          </cell>
          <cell r="F463" t="str">
            <v>N</v>
          </cell>
          <cell r="G463" t="str">
            <v>N</v>
          </cell>
          <cell r="H463" t="str">
            <v>N</v>
          </cell>
        </row>
        <row r="464">
          <cell r="A464" t="str">
            <v>3370-104</v>
          </cell>
          <cell r="B464" t="str">
            <v>预提款-McMoney</v>
          </cell>
          <cell r="C464" t="str">
            <v>Y</v>
          </cell>
          <cell r="D464" t="str">
            <v>N</v>
          </cell>
          <cell r="E464" t="str">
            <v>N</v>
          </cell>
          <cell r="F464" t="str">
            <v>N</v>
          </cell>
          <cell r="G464" t="str">
            <v>N</v>
          </cell>
          <cell r="H464" t="str">
            <v>N</v>
          </cell>
        </row>
        <row r="465">
          <cell r="A465" t="str">
            <v>3370-105</v>
          </cell>
          <cell r="B465" t="str">
            <v>预提款-全明星大赛</v>
          </cell>
          <cell r="C465" t="str">
            <v>Y</v>
          </cell>
          <cell r="D465" t="str">
            <v>N</v>
          </cell>
          <cell r="E465" t="str">
            <v>N</v>
          </cell>
          <cell r="F465" t="str">
            <v>N</v>
          </cell>
          <cell r="G465" t="str">
            <v>N</v>
          </cell>
          <cell r="H465" t="str">
            <v>N</v>
          </cell>
        </row>
        <row r="466">
          <cell r="A466" t="str">
            <v>3370-107</v>
          </cell>
          <cell r="B466" t="str">
            <v>预提款-接待员会议</v>
          </cell>
          <cell r="C466" t="str">
            <v>Y</v>
          </cell>
          <cell r="D466" t="str">
            <v>N</v>
          </cell>
          <cell r="E466" t="str">
            <v>N</v>
          </cell>
          <cell r="F466" t="str">
            <v>N</v>
          </cell>
          <cell r="G466" t="str">
            <v>N</v>
          </cell>
          <cell r="H466" t="str">
            <v>N</v>
          </cell>
        </row>
        <row r="467">
          <cell r="A467" t="str">
            <v>3370-108</v>
          </cell>
          <cell r="B467" t="str">
            <v>预提款-CRR / ASR 费用</v>
          </cell>
          <cell r="C467" t="str">
            <v>Y</v>
          </cell>
          <cell r="D467" t="str">
            <v>N</v>
          </cell>
          <cell r="E467" t="str">
            <v>N</v>
          </cell>
          <cell r="F467" t="str">
            <v>N</v>
          </cell>
          <cell r="G467" t="str">
            <v>N</v>
          </cell>
          <cell r="H467" t="str">
            <v>N</v>
          </cell>
        </row>
        <row r="468">
          <cell r="A468" t="str">
            <v>3370-109</v>
          </cell>
          <cell r="B468" t="str">
            <v>预提款-员工激励</v>
          </cell>
          <cell r="C468" t="str">
            <v>Y</v>
          </cell>
          <cell r="D468" t="str">
            <v>N</v>
          </cell>
          <cell r="E468" t="str">
            <v>N</v>
          </cell>
          <cell r="F468" t="str">
            <v>N</v>
          </cell>
          <cell r="G468" t="str">
            <v>N</v>
          </cell>
          <cell r="H468" t="str">
            <v>N</v>
          </cell>
        </row>
        <row r="469">
          <cell r="A469" t="str">
            <v>3370-110</v>
          </cell>
          <cell r="B469" t="str">
            <v>预提款-世界杯之旅</v>
          </cell>
          <cell r="C469" t="str">
            <v>Y</v>
          </cell>
          <cell r="D469" t="str">
            <v>N</v>
          </cell>
          <cell r="E469" t="str">
            <v>N</v>
          </cell>
          <cell r="F469" t="str">
            <v>N</v>
          </cell>
          <cell r="G469" t="str">
            <v>N</v>
          </cell>
          <cell r="H469" t="str">
            <v>N</v>
          </cell>
        </row>
        <row r="470">
          <cell r="A470" t="str">
            <v>3370-111</v>
          </cell>
          <cell r="B470" t="str">
            <v>预提款-经理激励</v>
          </cell>
          <cell r="C470" t="str">
            <v>Y</v>
          </cell>
          <cell r="D470" t="str">
            <v>N</v>
          </cell>
          <cell r="E470" t="str">
            <v>N</v>
          </cell>
          <cell r="F470" t="str">
            <v>N</v>
          </cell>
          <cell r="G470" t="str">
            <v>N</v>
          </cell>
          <cell r="H470" t="str">
            <v>N</v>
          </cell>
        </row>
        <row r="471">
          <cell r="A471" t="str">
            <v>3370-301</v>
          </cell>
          <cell r="B471" t="str">
            <v>预提广告费-播放费</v>
          </cell>
          <cell r="C471" t="str">
            <v>Y</v>
          </cell>
          <cell r="D471" t="str">
            <v>N</v>
          </cell>
          <cell r="E471" t="str">
            <v>N</v>
          </cell>
          <cell r="F471" t="str">
            <v>N</v>
          </cell>
          <cell r="G471" t="str">
            <v>N</v>
          </cell>
          <cell r="H471" t="str">
            <v>N</v>
          </cell>
        </row>
        <row r="472">
          <cell r="A472" t="str">
            <v>3370-302</v>
          </cell>
          <cell r="B472" t="str">
            <v>预提广告费-制作费</v>
          </cell>
          <cell r="C472" t="str">
            <v>Y</v>
          </cell>
          <cell r="D472" t="str">
            <v>N</v>
          </cell>
          <cell r="E472" t="str">
            <v>N</v>
          </cell>
          <cell r="F472" t="str">
            <v>N</v>
          </cell>
          <cell r="G472" t="str">
            <v>N</v>
          </cell>
          <cell r="H472" t="str">
            <v>N</v>
          </cell>
        </row>
        <row r="473">
          <cell r="A473" t="str">
            <v>3370-304</v>
          </cell>
          <cell r="B473" t="str">
            <v>预提广告费-代理费</v>
          </cell>
          <cell r="C473" t="str">
            <v>Y</v>
          </cell>
          <cell r="D473" t="str">
            <v>N</v>
          </cell>
          <cell r="E473" t="str">
            <v>N</v>
          </cell>
          <cell r="F473" t="str">
            <v>N</v>
          </cell>
          <cell r="G473" t="str">
            <v>N</v>
          </cell>
          <cell r="H473" t="str">
            <v>N</v>
          </cell>
        </row>
        <row r="474">
          <cell r="A474" t="str">
            <v>3370-401</v>
          </cell>
          <cell r="B474" t="str">
            <v>预提促销费- PDP</v>
          </cell>
          <cell r="C474" t="str">
            <v>Y</v>
          </cell>
          <cell r="D474" t="str">
            <v>N</v>
          </cell>
          <cell r="E474" t="str">
            <v>N</v>
          </cell>
          <cell r="F474" t="str">
            <v>N</v>
          </cell>
          <cell r="G474" t="str">
            <v>N</v>
          </cell>
          <cell r="H474" t="str">
            <v>N</v>
          </cell>
        </row>
        <row r="475">
          <cell r="A475" t="str">
            <v>3370-402</v>
          </cell>
          <cell r="B475" t="str">
            <v>预提促销费-HM开心乐园餐</v>
          </cell>
          <cell r="C475" t="str">
            <v>Y</v>
          </cell>
          <cell r="D475" t="str">
            <v>N</v>
          </cell>
          <cell r="E475" t="str">
            <v>N</v>
          </cell>
          <cell r="F475" t="str">
            <v>N</v>
          </cell>
          <cell r="G475" t="str">
            <v>N</v>
          </cell>
          <cell r="H475" t="str">
            <v>N</v>
          </cell>
        </row>
        <row r="476">
          <cell r="A476" t="str">
            <v>3370-403</v>
          </cell>
          <cell r="B476" t="str">
            <v>预提促销费-其他</v>
          </cell>
          <cell r="C476" t="str">
            <v>Y</v>
          </cell>
          <cell r="D476" t="str">
            <v>N</v>
          </cell>
          <cell r="E476" t="str">
            <v>N</v>
          </cell>
          <cell r="F476" t="str">
            <v>N</v>
          </cell>
          <cell r="G476" t="str">
            <v>N</v>
          </cell>
          <cell r="H476" t="str">
            <v>N</v>
          </cell>
        </row>
        <row r="477">
          <cell r="A477" t="str">
            <v>3370-540</v>
          </cell>
          <cell r="B477" t="str">
            <v>预提款-审计费</v>
          </cell>
          <cell r="C477" t="str">
            <v>Y</v>
          </cell>
          <cell r="D477" t="str">
            <v>N</v>
          </cell>
          <cell r="E477" t="str">
            <v>N</v>
          </cell>
          <cell r="F477" t="str">
            <v>N</v>
          </cell>
          <cell r="G477" t="str">
            <v>N</v>
          </cell>
          <cell r="H477" t="str">
            <v>N</v>
          </cell>
        </row>
        <row r="478">
          <cell r="A478" t="str">
            <v>3370-590</v>
          </cell>
          <cell r="B478" t="str">
            <v>预提款-杂费</v>
          </cell>
          <cell r="C478" t="str">
            <v>Y</v>
          </cell>
          <cell r="D478" t="str">
            <v>N</v>
          </cell>
          <cell r="E478" t="str">
            <v>N</v>
          </cell>
          <cell r="F478" t="str">
            <v>N</v>
          </cell>
          <cell r="G478" t="str">
            <v>N</v>
          </cell>
          <cell r="H478" t="str">
            <v>N</v>
          </cell>
        </row>
        <row r="479">
          <cell r="A479" t="str">
            <v>3370-591</v>
          </cell>
          <cell r="B479" t="str">
            <v>预提款-办公室杂费</v>
          </cell>
          <cell r="C479" t="str">
            <v>Y</v>
          </cell>
          <cell r="D479" t="str">
            <v>N</v>
          </cell>
          <cell r="E479" t="str">
            <v>N</v>
          </cell>
          <cell r="F479" t="str">
            <v>N</v>
          </cell>
          <cell r="G479" t="str">
            <v>N</v>
          </cell>
          <cell r="H479" t="str">
            <v>N</v>
          </cell>
        </row>
        <row r="480">
          <cell r="A480" t="str">
            <v>3370-594</v>
          </cell>
          <cell r="B480" t="str">
            <v>预提款-工程部KPlan</v>
          </cell>
          <cell r="C480" t="str">
            <v>Y</v>
          </cell>
          <cell r="D480" t="str">
            <v>N</v>
          </cell>
          <cell r="E480" t="str">
            <v>N</v>
          </cell>
          <cell r="F480" t="str">
            <v>N</v>
          </cell>
          <cell r="G480" t="str">
            <v>N</v>
          </cell>
          <cell r="H480" t="str">
            <v>N</v>
          </cell>
        </row>
        <row r="481">
          <cell r="A481" t="str">
            <v>3370-650</v>
          </cell>
          <cell r="B481" t="str">
            <v>预提款-餐厅租金</v>
          </cell>
          <cell r="C481" t="str">
            <v>Y</v>
          </cell>
          <cell r="D481" t="str">
            <v>N</v>
          </cell>
          <cell r="E481" t="str">
            <v>N</v>
          </cell>
          <cell r="F481" t="str">
            <v>N</v>
          </cell>
          <cell r="G481" t="str">
            <v>N</v>
          </cell>
          <cell r="H481" t="str">
            <v>N</v>
          </cell>
        </row>
        <row r="482">
          <cell r="A482" t="str">
            <v>3370-800</v>
          </cell>
          <cell r="B482" t="str">
            <v>预提款-关店处理</v>
          </cell>
          <cell r="C482" t="str">
            <v>Y</v>
          </cell>
          <cell r="D482" t="str">
            <v>N</v>
          </cell>
          <cell r="E482" t="str">
            <v>N</v>
          </cell>
          <cell r="F482" t="str">
            <v>N</v>
          </cell>
          <cell r="G482" t="str">
            <v>N</v>
          </cell>
          <cell r="H482" t="str">
            <v>N</v>
          </cell>
        </row>
        <row r="483">
          <cell r="A483" t="str">
            <v>4001-000</v>
          </cell>
          <cell r="B483" t="str">
            <v>长期贷款-抵押贷款</v>
          </cell>
          <cell r="C483" t="str">
            <v>Y</v>
          </cell>
          <cell r="D483" t="str">
            <v>N</v>
          </cell>
          <cell r="E483" t="str">
            <v>N</v>
          </cell>
          <cell r="F483" t="str">
            <v>N</v>
          </cell>
          <cell r="G483" t="str">
            <v>N</v>
          </cell>
          <cell r="H483" t="str">
            <v>N</v>
          </cell>
        </row>
        <row r="484">
          <cell r="A484" t="str">
            <v>5001-000</v>
          </cell>
          <cell r="B484" t="str">
            <v>制服押金</v>
          </cell>
          <cell r="C484" t="str">
            <v>Y</v>
          </cell>
          <cell r="D484" t="str">
            <v>N</v>
          </cell>
          <cell r="E484" t="str">
            <v>N</v>
          </cell>
          <cell r="F484" t="str">
            <v>N</v>
          </cell>
          <cell r="G484" t="str">
            <v>N</v>
          </cell>
          <cell r="H484" t="str">
            <v>N</v>
          </cell>
        </row>
        <row r="485">
          <cell r="A485" t="str">
            <v>5100-000</v>
          </cell>
          <cell r="B485" t="str">
            <v>递延税款</v>
          </cell>
          <cell r="C485" t="str">
            <v>Y</v>
          </cell>
          <cell r="D485" t="str">
            <v>N</v>
          </cell>
          <cell r="E485" t="str">
            <v>N</v>
          </cell>
          <cell r="F485" t="str">
            <v>N</v>
          </cell>
          <cell r="G485" t="str">
            <v>N</v>
          </cell>
          <cell r="H485" t="str">
            <v>N</v>
          </cell>
        </row>
        <row r="486">
          <cell r="A486" t="str">
            <v>5410-000</v>
          </cell>
          <cell r="B486" t="str">
            <v>本期利润分配</v>
          </cell>
          <cell r="C486" t="str">
            <v>Y</v>
          </cell>
          <cell r="D486" t="str">
            <v>N</v>
          </cell>
          <cell r="E486" t="str">
            <v>N</v>
          </cell>
          <cell r="F486" t="str">
            <v>N</v>
          </cell>
          <cell r="G486" t="str">
            <v>N</v>
          </cell>
          <cell r="H486" t="str">
            <v>N</v>
          </cell>
        </row>
        <row r="487">
          <cell r="A487" t="str">
            <v>5702-000</v>
          </cell>
          <cell r="B487" t="str">
            <v>注册资金</v>
          </cell>
          <cell r="C487" t="str">
            <v>Y</v>
          </cell>
          <cell r="D487" t="str">
            <v>N</v>
          </cell>
          <cell r="E487" t="str">
            <v>N</v>
          </cell>
          <cell r="F487" t="str">
            <v>N</v>
          </cell>
          <cell r="G487" t="str">
            <v>N</v>
          </cell>
          <cell r="H487" t="str">
            <v>N</v>
          </cell>
        </row>
        <row r="488">
          <cell r="A488" t="str">
            <v>5703-000</v>
          </cell>
          <cell r="B488" t="str">
            <v>注册资金</v>
          </cell>
          <cell r="C488" t="str">
            <v>Y</v>
          </cell>
          <cell r="D488" t="str">
            <v>N</v>
          </cell>
          <cell r="E488" t="str">
            <v>N</v>
          </cell>
          <cell r="F488" t="str">
            <v>N</v>
          </cell>
          <cell r="G488" t="str">
            <v>N</v>
          </cell>
          <cell r="H488" t="str">
            <v>N</v>
          </cell>
        </row>
        <row r="489">
          <cell r="A489" t="str">
            <v>5704-000</v>
          </cell>
          <cell r="B489" t="str">
            <v>累计利润</v>
          </cell>
          <cell r="C489" t="str">
            <v>Y</v>
          </cell>
          <cell r="D489" t="str">
            <v>N</v>
          </cell>
          <cell r="E489" t="str">
            <v>N</v>
          </cell>
          <cell r="F489" t="str">
            <v>N</v>
          </cell>
          <cell r="G489" t="str">
            <v>N</v>
          </cell>
          <cell r="H489" t="str">
            <v>N</v>
          </cell>
        </row>
        <row r="490">
          <cell r="A490" t="str">
            <v>5704-001</v>
          </cell>
          <cell r="B490" t="str">
            <v>应付利润</v>
          </cell>
          <cell r="C490" t="str">
            <v>Y</v>
          </cell>
          <cell r="D490" t="str">
            <v>N</v>
          </cell>
          <cell r="E490" t="str">
            <v>N</v>
          </cell>
          <cell r="F490" t="str">
            <v>N</v>
          </cell>
          <cell r="G490" t="str">
            <v>N</v>
          </cell>
          <cell r="H490" t="str">
            <v>N</v>
          </cell>
        </row>
        <row r="491">
          <cell r="A491" t="str">
            <v>5704-999</v>
          </cell>
          <cell r="B491" t="str">
            <v>累计利润</v>
          </cell>
          <cell r="C491" t="str">
            <v>Y</v>
          </cell>
          <cell r="D491" t="str">
            <v>N</v>
          </cell>
          <cell r="E491" t="str">
            <v>N</v>
          </cell>
          <cell r="F491" t="str">
            <v>N</v>
          </cell>
          <cell r="G491" t="str">
            <v>N</v>
          </cell>
          <cell r="H491" t="str">
            <v>N</v>
          </cell>
        </row>
        <row r="492">
          <cell r="A492" t="str">
            <v>5800-000</v>
          </cell>
          <cell r="B492" t="str">
            <v>少数股东权益</v>
          </cell>
          <cell r="C492" t="str">
            <v>Y</v>
          </cell>
          <cell r="D492" t="str">
            <v>N</v>
          </cell>
          <cell r="E492" t="str">
            <v>N</v>
          </cell>
          <cell r="F492" t="str">
            <v>N</v>
          </cell>
          <cell r="G492" t="str">
            <v>N</v>
          </cell>
          <cell r="H492" t="str">
            <v>N</v>
          </cell>
        </row>
        <row r="493">
          <cell r="A493" t="str">
            <v>6001-000</v>
          </cell>
          <cell r="B493" t="str">
            <v>产品销售收入(Closed)</v>
          </cell>
          <cell r="C493" t="str">
            <v>Y</v>
          </cell>
          <cell r="D493" t="str">
            <v>N</v>
          </cell>
          <cell r="E493" t="str">
            <v>N</v>
          </cell>
          <cell r="F493" t="str">
            <v>N</v>
          </cell>
          <cell r="G493" t="str">
            <v>N</v>
          </cell>
          <cell r="H493" t="str">
            <v>N</v>
          </cell>
        </row>
        <row r="494">
          <cell r="A494" t="str">
            <v>6001-001</v>
          </cell>
          <cell r="B494" t="str">
            <v>产品销售收入</v>
          </cell>
          <cell r="C494" t="str">
            <v>Y</v>
          </cell>
          <cell r="D494" t="str">
            <v>N</v>
          </cell>
          <cell r="E494" t="str">
            <v>N</v>
          </cell>
          <cell r="F494" t="str">
            <v>N</v>
          </cell>
          <cell r="G494" t="str">
            <v>N</v>
          </cell>
          <cell r="H494" t="str">
            <v>N</v>
          </cell>
        </row>
        <row r="495">
          <cell r="A495" t="str">
            <v>6002-000</v>
          </cell>
          <cell r="B495" t="str">
            <v>产品销售税金</v>
          </cell>
          <cell r="C495" t="str">
            <v>Y</v>
          </cell>
          <cell r="D495" t="str">
            <v>N</v>
          </cell>
          <cell r="E495" t="str">
            <v>N</v>
          </cell>
          <cell r="F495" t="str">
            <v>N</v>
          </cell>
          <cell r="G495" t="str">
            <v>N</v>
          </cell>
          <cell r="H495" t="str">
            <v>N</v>
          </cell>
        </row>
        <row r="496">
          <cell r="A496" t="str">
            <v>6002-002</v>
          </cell>
          <cell r="B496" t="str">
            <v>非产品销售税金</v>
          </cell>
          <cell r="C496" t="str">
            <v>Y</v>
          </cell>
          <cell r="D496" t="str">
            <v>N</v>
          </cell>
          <cell r="E496" t="str">
            <v>N</v>
          </cell>
          <cell r="F496" t="str">
            <v>N</v>
          </cell>
          <cell r="G496" t="str">
            <v>N</v>
          </cell>
          <cell r="H496" t="str">
            <v>N</v>
          </cell>
        </row>
        <row r="497">
          <cell r="A497" t="str">
            <v>6006-000</v>
          </cell>
          <cell r="B497" t="str">
            <v>非产品销售收入</v>
          </cell>
          <cell r="C497" t="str">
            <v>Y</v>
          </cell>
          <cell r="D497" t="str">
            <v>N</v>
          </cell>
          <cell r="E497" t="str">
            <v>N</v>
          </cell>
          <cell r="F497" t="str">
            <v>N</v>
          </cell>
          <cell r="G497" t="str">
            <v>N</v>
          </cell>
          <cell r="H497" t="str">
            <v>N</v>
          </cell>
        </row>
        <row r="498">
          <cell r="A498" t="str">
            <v>6140-000</v>
          </cell>
          <cell r="B498" t="str">
            <v>其他费用</v>
          </cell>
          <cell r="C498" t="str">
            <v>Y</v>
          </cell>
          <cell r="D498" t="str">
            <v>N</v>
          </cell>
          <cell r="E498" t="str">
            <v>N</v>
          </cell>
          <cell r="F498" t="str">
            <v>N</v>
          </cell>
          <cell r="G498" t="str">
            <v>N</v>
          </cell>
          <cell r="H498" t="str">
            <v>N</v>
          </cell>
        </row>
        <row r="499">
          <cell r="A499" t="str">
            <v>6301-000</v>
          </cell>
          <cell r="B499" t="str">
            <v>一次性开办费收入</v>
          </cell>
          <cell r="C499" t="str">
            <v>Y</v>
          </cell>
          <cell r="D499" t="str">
            <v>N</v>
          </cell>
          <cell r="E499" t="str">
            <v>N</v>
          </cell>
          <cell r="F499" t="str">
            <v>N</v>
          </cell>
          <cell r="G499" t="str">
            <v>N</v>
          </cell>
          <cell r="H499" t="str">
            <v>N</v>
          </cell>
        </row>
        <row r="500">
          <cell r="A500" t="str">
            <v>6501-000</v>
          </cell>
          <cell r="B500" t="str">
            <v>银行利息收入</v>
          </cell>
          <cell r="C500" t="str">
            <v>Y</v>
          </cell>
          <cell r="D500" t="str">
            <v>N</v>
          </cell>
          <cell r="E500" t="str">
            <v>N</v>
          </cell>
          <cell r="F500" t="str">
            <v>N</v>
          </cell>
          <cell r="G500" t="str">
            <v>N</v>
          </cell>
          <cell r="H500" t="str">
            <v>N</v>
          </cell>
        </row>
        <row r="501">
          <cell r="A501" t="str">
            <v>6531-000</v>
          </cell>
          <cell r="B501" t="str">
            <v>固定资产处理-BLDG/LHI</v>
          </cell>
          <cell r="C501" t="str">
            <v>Y</v>
          </cell>
          <cell r="D501" t="str">
            <v>N</v>
          </cell>
          <cell r="E501" t="str">
            <v>N</v>
          </cell>
          <cell r="F501" t="str">
            <v>N</v>
          </cell>
          <cell r="G501" t="str">
            <v>N</v>
          </cell>
          <cell r="H501" t="str">
            <v>N</v>
          </cell>
        </row>
        <row r="502">
          <cell r="A502" t="str">
            <v>6531-001</v>
          </cell>
          <cell r="B502" t="str">
            <v>其他收支</v>
          </cell>
          <cell r="C502" t="str">
            <v>Y</v>
          </cell>
          <cell r="D502" t="str">
            <v>N</v>
          </cell>
          <cell r="E502" t="str">
            <v>N</v>
          </cell>
          <cell r="F502" t="str">
            <v>N</v>
          </cell>
          <cell r="G502" t="str">
            <v>N</v>
          </cell>
          <cell r="H502" t="str">
            <v>N</v>
          </cell>
        </row>
        <row r="503">
          <cell r="A503" t="str">
            <v>6531-002</v>
          </cell>
          <cell r="B503" t="str">
            <v>其他收支-LHI</v>
          </cell>
          <cell r="C503" t="str">
            <v>Y</v>
          </cell>
          <cell r="D503" t="str">
            <v>N</v>
          </cell>
          <cell r="E503" t="str">
            <v>N</v>
          </cell>
          <cell r="F503" t="str">
            <v>N</v>
          </cell>
          <cell r="G503" t="str">
            <v>N</v>
          </cell>
          <cell r="H503" t="str">
            <v>N</v>
          </cell>
        </row>
        <row r="504">
          <cell r="A504" t="str">
            <v>6531-003</v>
          </cell>
          <cell r="B504" t="str">
            <v>其他支出</v>
          </cell>
          <cell r="C504" t="str">
            <v>Y</v>
          </cell>
          <cell r="D504" t="str">
            <v>N</v>
          </cell>
          <cell r="E504" t="str">
            <v>N</v>
          </cell>
          <cell r="F504" t="str">
            <v>N</v>
          </cell>
          <cell r="G504" t="str">
            <v>N</v>
          </cell>
          <cell r="H504" t="str">
            <v>N</v>
          </cell>
        </row>
        <row r="505">
          <cell r="A505" t="str">
            <v>6539-002</v>
          </cell>
          <cell r="B505" t="str">
            <v>关店处理费</v>
          </cell>
          <cell r="C505" t="str">
            <v>Y</v>
          </cell>
          <cell r="D505" t="str">
            <v>N</v>
          </cell>
          <cell r="E505" t="str">
            <v>N</v>
          </cell>
          <cell r="F505" t="str">
            <v>N</v>
          </cell>
          <cell r="G505" t="str">
            <v>N</v>
          </cell>
          <cell r="H505" t="str">
            <v>N</v>
          </cell>
        </row>
        <row r="506">
          <cell r="A506" t="str">
            <v>6539-003</v>
          </cell>
          <cell r="B506" t="str">
            <v>固定资产处理(ESSD)</v>
          </cell>
          <cell r="C506" t="str">
            <v>Y</v>
          </cell>
          <cell r="D506" t="str">
            <v>N</v>
          </cell>
          <cell r="E506" t="str">
            <v>N</v>
          </cell>
          <cell r="F506" t="str">
            <v>N</v>
          </cell>
          <cell r="G506" t="str">
            <v>N</v>
          </cell>
          <cell r="H506" t="str">
            <v>N</v>
          </cell>
        </row>
        <row r="507">
          <cell r="A507" t="str">
            <v>6540-000</v>
          </cell>
          <cell r="B507" t="str">
            <v>营业外收支(Closed)</v>
          </cell>
          <cell r="C507" t="str">
            <v>Y</v>
          </cell>
          <cell r="D507" t="str">
            <v>N</v>
          </cell>
          <cell r="E507" t="str">
            <v>N</v>
          </cell>
          <cell r="F507" t="str">
            <v>N</v>
          </cell>
          <cell r="G507" t="str">
            <v>N</v>
          </cell>
          <cell r="H507" t="str">
            <v>N</v>
          </cell>
        </row>
        <row r="508">
          <cell r="A508" t="str">
            <v>6540-001</v>
          </cell>
          <cell r="B508" t="str">
            <v>营业外收入</v>
          </cell>
          <cell r="C508" t="str">
            <v>Y</v>
          </cell>
          <cell r="D508" t="str">
            <v>N</v>
          </cell>
          <cell r="E508" t="str">
            <v>N</v>
          </cell>
          <cell r="F508" t="str">
            <v>N</v>
          </cell>
          <cell r="G508" t="str">
            <v>N</v>
          </cell>
          <cell r="H508" t="str">
            <v>N</v>
          </cell>
        </row>
        <row r="509">
          <cell r="A509" t="str">
            <v>6540-002</v>
          </cell>
          <cell r="B509" t="str">
            <v>营业外支出</v>
          </cell>
          <cell r="C509" t="str">
            <v>Y</v>
          </cell>
          <cell r="D509" t="str">
            <v>N</v>
          </cell>
          <cell r="E509" t="str">
            <v>N</v>
          </cell>
          <cell r="F509" t="str">
            <v>N</v>
          </cell>
          <cell r="G509" t="str">
            <v>N</v>
          </cell>
          <cell r="H509" t="str">
            <v>N</v>
          </cell>
        </row>
        <row r="510">
          <cell r="A510" t="str">
            <v>6540-003</v>
          </cell>
          <cell r="B510" t="str">
            <v>营业外支出-特许权营业税</v>
          </cell>
          <cell r="C510" t="str">
            <v>Y</v>
          </cell>
          <cell r="D510" t="str">
            <v>N</v>
          </cell>
          <cell r="E510" t="str">
            <v>N</v>
          </cell>
          <cell r="F510" t="str">
            <v>N</v>
          </cell>
          <cell r="G510" t="str">
            <v>N</v>
          </cell>
          <cell r="H510" t="str">
            <v>N</v>
          </cell>
        </row>
        <row r="511">
          <cell r="A511" t="str">
            <v>6540-004</v>
          </cell>
          <cell r="B511" t="str">
            <v>营业外支出-一次性开办费营业税</v>
          </cell>
          <cell r="C511" t="str">
            <v>Y</v>
          </cell>
          <cell r="D511" t="str">
            <v>N</v>
          </cell>
          <cell r="E511" t="str">
            <v>N</v>
          </cell>
          <cell r="F511" t="str">
            <v>N</v>
          </cell>
          <cell r="G511" t="str">
            <v>N</v>
          </cell>
          <cell r="H511" t="str">
            <v>N</v>
          </cell>
        </row>
        <row r="512">
          <cell r="A512" t="str">
            <v>6550-000</v>
          </cell>
          <cell r="B512" t="str">
            <v>投资收益</v>
          </cell>
          <cell r="C512" t="str">
            <v>Y</v>
          </cell>
          <cell r="D512" t="str">
            <v>N</v>
          </cell>
          <cell r="E512" t="str">
            <v>N</v>
          </cell>
          <cell r="F512" t="str">
            <v>N</v>
          </cell>
          <cell r="G512" t="str">
            <v>N</v>
          </cell>
          <cell r="H512" t="str">
            <v>N</v>
          </cell>
        </row>
        <row r="513">
          <cell r="A513" t="str">
            <v>6561-000</v>
          </cell>
          <cell r="B513" t="str">
            <v>对换损益</v>
          </cell>
          <cell r="C513" t="str">
            <v>Y</v>
          </cell>
          <cell r="D513" t="str">
            <v>N</v>
          </cell>
          <cell r="E513" t="str">
            <v>N</v>
          </cell>
          <cell r="F513" t="str">
            <v>N</v>
          </cell>
          <cell r="G513" t="str">
            <v>N</v>
          </cell>
          <cell r="H513" t="str">
            <v>N</v>
          </cell>
        </row>
        <row r="514">
          <cell r="A514" t="str">
            <v>6901-000</v>
          </cell>
          <cell r="B514" t="str">
            <v>I/C 餐厅用地成本收入</v>
          </cell>
          <cell r="C514" t="str">
            <v>Y</v>
          </cell>
          <cell r="D514" t="str">
            <v>N</v>
          </cell>
          <cell r="E514" t="str">
            <v>N</v>
          </cell>
          <cell r="F514" t="str">
            <v>N</v>
          </cell>
          <cell r="G514" t="str">
            <v>N</v>
          </cell>
          <cell r="H514" t="str">
            <v>N</v>
          </cell>
        </row>
        <row r="515">
          <cell r="A515" t="str">
            <v>6902-000</v>
          </cell>
          <cell r="B515" t="str">
            <v>I/C 餐厅用地成本</v>
          </cell>
          <cell r="C515" t="str">
            <v>Y</v>
          </cell>
          <cell r="D515" t="str">
            <v>N</v>
          </cell>
          <cell r="E515" t="str">
            <v>N</v>
          </cell>
          <cell r="F515" t="str">
            <v>N</v>
          </cell>
          <cell r="G515" t="str">
            <v>N</v>
          </cell>
          <cell r="H515" t="str">
            <v>N</v>
          </cell>
        </row>
        <row r="516">
          <cell r="A516" t="str">
            <v>6920-000</v>
          </cell>
          <cell r="B516" t="str">
            <v>特许权合约费-MCOPCO</v>
          </cell>
          <cell r="C516" t="str">
            <v>Y</v>
          </cell>
          <cell r="D516" t="str">
            <v>N</v>
          </cell>
          <cell r="E516" t="str">
            <v>N</v>
          </cell>
          <cell r="F516" t="str">
            <v>N</v>
          </cell>
          <cell r="G516" t="str">
            <v>N</v>
          </cell>
          <cell r="H516" t="str">
            <v>N</v>
          </cell>
        </row>
        <row r="517">
          <cell r="A517" t="str">
            <v>6921-000</v>
          </cell>
          <cell r="B517" t="str">
            <v>特许权合约费-奥林匹克费</v>
          </cell>
          <cell r="C517" t="str">
            <v>Y</v>
          </cell>
          <cell r="D517" t="str">
            <v>N</v>
          </cell>
          <cell r="E517" t="str">
            <v>N</v>
          </cell>
          <cell r="F517" t="str">
            <v>N</v>
          </cell>
          <cell r="G517" t="str">
            <v>N</v>
          </cell>
          <cell r="H517" t="str">
            <v>N</v>
          </cell>
        </row>
        <row r="518">
          <cell r="A518" t="str">
            <v>6921-001</v>
          </cell>
          <cell r="B518" t="str">
            <v>特许权合约费-MCOPCO</v>
          </cell>
          <cell r="C518" t="str">
            <v>Y</v>
          </cell>
          <cell r="D518" t="str">
            <v>N</v>
          </cell>
          <cell r="E518" t="str">
            <v>N</v>
          </cell>
          <cell r="F518" t="str">
            <v>N</v>
          </cell>
          <cell r="G518" t="str">
            <v>N</v>
          </cell>
          <cell r="H518" t="str">
            <v>N</v>
          </cell>
        </row>
        <row r="519">
          <cell r="A519" t="str">
            <v>6922-000</v>
          </cell>
          <cell r="B519" t="str">
            <v>特许权合约费收入-MCOPCO</v>
          </cell>
          <cell r="C519" t="str">
            <v>Y</v>
          </cell>
          <cell r="D519" t="str">
            <v>N</v>
          </cell>
          <cell r="E519" t="str">
            <v>N</v>
          </cell>
          <cell r="F519" t="str">
            <v>N</v>
          </cell>
          <cell r="G519" t="str">
            <v>N</v>
          </cell>
          <cell r="H519" t="str">
            <v>N</v>
          </cell>
        </row>
        <row r="520">
          <cell r="A520" t="str">
            <v>6923-000</v>
          </cell>
          <cell r="B520" t="str">
            <v>特许权合约费收入-奥林匹克费</v>
          </cell>
          <cell r="C520" t="str">
            <v>Y</v>
          </cell>
          <cell r="D520" t="str">
            <v>N</v>
          </cell>
          <cell r="E520" t="str">
            <v>N</v>
          </cell>
          <cell r="F520" t="str">
            <v>N</v>
          </cell>
          <cell r="G520" t="str">
            <v>N</v>
          </cell>
          <cell r="H520" t="str">
            <v>N</v>
          </cell>
        </row>
        <row r="521">
          <cell r="A521" t="str">
            <v>6930-000</v>
          </cell>
          <cell r="B521" t="str">
            <v>餐厅会计服务收入</v>
          </cell>
          <cell r="C521" t="str">
            <v>Y</v>
          </cell>
          <cell r="D521" t="str">
            <v>Y</v>
          </cell>
          <cell r="E521" t="str">
            <v>N</v>
          </cell>
          <cell r="F521" t="str">
            <v>N</v>
          </cell>
          <cell r="G521" t="str">
            <v>N</v>
          </cell>
          <cell r="H521" t="str">
            <v>N</v>
          </cell>
        </row>
        <row r="522">
          <cell r="A522" t="str">
            <v>6940-000</v>
          </cell>
          <cell r="B522" t="str">
            <v>I/C 利息收入-ESSD</v>
          </cell>
          <cell r="C522" t="str">
            <v>Y</v>
          </cell>
          <cell r="D522" t="str">
            <v>N</v>
          </cell>
          <cell r="E522" t="str">
            <v>N</v>
          </cell>
          <cell r="F522" t="str">
            <v>N</v>
          </cell>
          <cell r="G522" t="str">
            <v>N</v>
          </cell>
          <cell r="H522" t="str">
            <v>N</v>
          </cell>
        </row>
        <row r="523">
          <cell r="A523" t="str">
            <v>6945-000</v>
          </cell>
          <cell r="B523" t="str">
            <v>I/C 利息支出-ESSD</v>
          </cell>
          <cell r="C523" t="str">
            <v>Y</v>
          </cell>
          <cell r="D523" t="str">
            <v>N</v>
          </cell>
          <cell r="E523" t="str">
            <v>N</v>
          </cell>
          <cell r="F523" t="str">
            <v>N</v>
          </cell>
          <cell r="G523" t="str">
            <v>N</v>
          </cell>
          <cell r="H523" t="str">
            <v>N</v>
          </cell>
        </row>
        <row r="524">
          <cell r="A524" t="str">
            <v>6946-000</v>
          </cell>
          <cell r="B524" t="str">
            <v>I/C 利息支出-LHI</v>
          </cell>
          <cell r="C524" t="str">
            <v>Y</v>
          </cell>
          <cell r="D524" t="str">
            <v>N</v>
          </cell>
          <cell r="E524" t="str">
            <v>N</v>
          </cell>
          <cell r="F524" t="str">
            <v>N</v>
          </cell>
          <cell r="G524" t="str">
            <v>N</v>
          </cell>
          <cell r="H524" t="str">
            <v>N</v>
          </cell>
        </row>
        <row r="525">
          <cell r="A525" t="str">
            <v>6948-000</v>
          </cell>
          <cell r="B525" t="str">
            <v>I/C 利息收入-LHI</v>
          </cell>
          <cell r="C525" t="str">
            <v>Y</v>
          </cell>
          <cell r="D525" t="str">
            <v>N</v>
          </cell>
          <cell r="E525" t="str">
            <v>N</v>
          </cell>
          <cell r="F525" t="str">
            <v>N</v>
          </cell>
          <cell r="G525" t="str">
            <v>N</v>
          </cell>
          <cell r="H525" t="str">
            <v>N</v>
          </cell>
        </row>
        <row r="526">
          <cell r="A526" t="str">
            <v>6982-000</v>
          </cell>
          <cell r="B526" t="str">
            <v>一次性开办费</v>
          </cell>
          <cell r="C526" t="str">
            <v>Y</v>
          </cell>
          <cell r="D526" t="str">
            <v>N</v>
          </cell>
          <cell r="E526" t="str">
            <v>N</v>
          </cell>
          <cell r="F526" t="str">
            <v>N</v>
          </cell>
          <cell r="G526" t="str">
            <v>N</v>
          </cell>
          <cell r="H526" t="str">
            <v>N</v>
          </cell>
        </row>
        <row r="527">
          <cell r="A527" t="str">
            <v>7001-000</v>
          </cell>
          <cell r="B527" t="str">
            <v>餐料</v>
          </cell>
          <cell r="C527" t="str">
            <v>Y</v>
          </cell>
          <cell r="D527" t="str">
            <v>N</v>
          </cell>
          <cell r="E527" t="str">
            <v>N</v>
          </cell>
          <cell r="F527" t="str">
            <v>N</v>
          </cell>
          <cell r="G527" t="str">
            <v>N</v>
          </cell>
          <cell r="H527" t="str">
            <v>N</v>
          </cell>
        </row>
        <row r="528">
          <cell r="A528" t="str">
            <v>7001-001</v>
          </cell>
          <cell r="B528" t="str">
            <v>店员工工餐-食品成本</v>
          </cell>
          <cell r="C528" t="str">
            <v>Y</v>
          </cell>
          <cell r="D528" t="str">
            <v>N</v>
          </cell>
          <cell r="E528" t="str">
            <v>N</v>
          </cell>
          <cell r="F528" t="str">
            <v>N</v>
          </cell>
          <cell r="G528" t="str">
            <v>N</v>
          </cell>
          <cell r="H528" t="str">
            <v>N</v>
          </cell>
        </row>
        <row r="529">
          <cell r="A529" t="str">
            <v>7001-002</v>
          </cell>
          <cell r="B529" t="str">
            <v>月历回收成本</v>
          </cell>
          <cell r="C529" t="str">
            <v>Y</v>
          </cell>
          <cell r="D529" t="str">
            <v>N</v>
          </cell>
          <cell r="E529" t="str">
            <v>N</v>
          </cell>
          <cell r="F529" t="str">
            <v>N</v>
          </cell>
          <cell r="G529" t="str">
            <v>N</v>
          </cell>
          <cell r="H529" t="str">
            <v>N</v>
          </cell>
        </row>
        <row r="530">
          <cell r="A530" t="str">
            <v>7009-000</v>
          </cell>
          <cell r="B530" t="str">
            <v>关税/运费</v>
          </cell>
          <cell r="C530" t="str">
            <v>Y</v>
          </cell>
          <cell r="D530" t="str">
            <v>N</v>
          </cell>
          <cell r="E530" t="str">
            <v>N</v>
          </cell>
          <cell r="F530" t="str">
            <v>N</v>
          </cell>
          <cell r="G530" t="str">
            <v>N</v>
          </cell>
          <cell r="H530" t="str">
            <v>N</v>
          </cell>
        </row>
        <row r="531">
          <cell r="A531" t="str">
            <v>7030-000</v>
          </cell>
          <cell r="B531" t="str">
            <v>包装纸</v>
          </cell>
          <cell r="C531" t="str">
            <v>Y</v>
          </cell>
          <cell r="D531" t="str">
            <v>N</v>
          </cell>
          <cell r="E531" t="str">
            <v>N</v>
          </cell>
          <cell r="F531" t="str">
            <v>N</v>
          </cell>
          <cell r="G531" t="str">
            <v>N</v>
          </cell>
          <cell r="H531" t="str">
            <v>N</v>
          </cell>
        </row>
        <row r="532">
          <cell r="A532" t="str">
            <v>7030-001</v>
          </cell>
          <cell r="B532" t="str">
            <v>店员工工餐-包装成本</v>
          </cell>
          <cell r="C532" t="str">
            <v>Y</v>
          </cell>
          <cell r="D532" t="str">
            <v>N</v>
          </cell>
          <cell r="E532" t="str">
            <v>N</v>
          </cell>
          <cell r="F532" t="str">
            <v>N</v>
          </cell>
          <cell r="G532" t="str">
            <v>N</v>
          </cell>
          <cell r="H532" t="str">
            <v>N</v>
          </cell>
        </row>
        <row r="533">
          <cell r="A533" t="str">
            <v>7111-000</v>
          </cell>
          <cell r="B533" t="str">
            <v>店员工工资</v>
          </cell>
          <cell r="C533" t="str">
            <v>Y</v>
          </cell>
          <cell r="D533" t="str">
            <v>N</v>
          </cell>
          <cell r="E533" t="str">
            <v>N</v>
          </cell>
          <cell r="F533" t="str">
            <v>N</v>
          </cell>
          <cell r="G533" t="str">
            <v>N</v>
          </cell>
          <cell r="H533" t="str">
            <v>N</v>
          </cell>
        </row>
        <row r="534">
          <cell r="A534" t="str">
            <v>7111-001</v>
          </cell>
          <cell r="B534" t="str">
            <v>社会保险-员工</v>
          </cell>
          <cell r="C534" t="str">
            <v>Y</v>
          </cell>
          <cell r="D534" t="str">
            <v>N</v>
          </cell>
          <cell r="E534" t="str">
            <v>N</v>
          </cell>
          <cell r="F534" t="str">
            <v>N</v>
          </cell>
          <cell r="G534" t="str">
            <v>N</v>
          </cell>
          <cell r="H534" t="str">
            <v>N</v>
          </cell>
        </row>
        <row r="535">
          <cell r="A535" t="str">
            <v>7111-002</v>
          </cell>
          <cell r="B535" t="str">
            <v>员工福利</v>
          </cell>
          <cell r="C535" t="str">
            <v>Y</v>
          </cell>
          <cell r="D535" t="str">
            <v>N</v>
          </cell>
          <cell r="E535" t="str">
            <v>N</v>
          </cell>
          <cell r="F535" t="str">
            <v>N</v>
          </cell>
          <cell r="G535" t="str">
            <v>N</v>
          </cell>
          <cell r="H535" t="str">
            <v>N</v>
          </cell>
        </row>
        <row r="536">
          <cell r="A536" t="str">
            <v>7111-003</v>
          </cell>
          <cell r="B536" t="str">
            <v>员工基金</v>
          </cell>
          <cell r="C536" t="str">
            <v>Y</v>
          </cell>
          <cell r="D536" t="str">
            <v>N</v>
          </cell>
          <cell r="E536" t="str">
            <v>N</v>
          </cell>
          <cell r="F536" t="str">
            <v>N</v>
          </cell>
          <cell r="G536" t="str">
            <v>N</v>
          </cell>
          <cell r="H536" t="str">
            <v>N</v>
          </cell>
        </row>
        <row r="537">
          <cell r="A537" t="str">
            <v>7111-004</v>
          </cell>
          <cell r="B537" t="str">
            <v>店员工13个月工资</v>
          </cell>
          <cell r="C537" t="str">
            <v>Y</v>
          </cell>
          <cell r="D537" t="str">
            <v>N</v>
          </cell>
          <cell r="E537" t="str">
            <v>N</v>
          </cell>
          <cell r="F537" t="str">
            <v>N</v>
          </cell>
          <cell r="G537" t="str">
            <v>N</v>
          </cell>
          <cell r="H537" t="str">
            <v>N</v>
          </cell>
        </row>
        <row r="538">
          <cell r="A538" t="str">
            <v>7112-000</v>
          </cell>
          <cell r="B538" t="str">
            <v>店管理人员薪金</v>
          </cell>
          <cell r="C538" t="str">
            <v>Y</v>
          </cell>
          <cell r="D538" t="str">
            <v>N</v>
          </cell>
          <cell r="E538" t="str">
            <v>N</v>
          </cell>
          <cell r="F538" t="str">
            <v>N</v>
          </cell>
          <cell r="G538" t="str">
            <v>N</v>
          </cell>
          <cell r="H538" t="str">
            <v>N</v>
          </cell>
        </row>
        <row r="539">
          <cell r="A539" t="str">
            <v>7112-001</v>
          </cell>
          <cell r="B539" t="str">
            <v>店管理人员社会保险</v>
          </cell>
          <cell r="C539" t="str">
            <v>Y</v>
          </cell>
          <cell r="D539" t="str">
            <v>N</v>
          </cell>
          <cell r="E539" t="str">
            <v>N</v>
          </cell>
          <cell r="F539" t="str">
            <v>N</v>
          </cell>
          <cell r="G539" t="str">
            <v>N</v>
          </cell>
          <cell r="H539" t="str">
            <v>N</v>
          </cell>
        </row>
        <row r="540">
          <cell r="A540" t="str">
            <v>7112-002</v>
          </cell>
          <cell r="B540" t="str">
            <v>店管理人员福利</v>
          </cell>
          <cell r="C540" t="str">
            <v>Y</v>
          </cell>
          <cell r="D540" t="str">
            <v>N</v>
          </cell>
          <cell r="E540" t="str">
            <v>N</v>
          </cell>
          <cell r="F540" t="str">
            <v>N</v>
          </cell>
          <cell r="G540" t="str">
            <v>N</v>
          </cell>
          <cell r="H540" t="str">
            <v>N</v>
          </cell>
        </row>
        <row r="541">
          <cell r="A541" t="str">
            <v>7112-003</v>
          </cell>
          <cell r="B541" t="str">
            <v>店管理人员13月工资</v>
          </cell>
          <cell r="C541" t="str">
            <v>Y</v>
          </cell>
          <cell r="D541" t="str">
            <v>N</v>
          </cell>
          <cell r="E541" t="str">
            <v>N</v>
          </cell>
          <cell r="F541" t="str">
            <v>N</v>
          </cell>
          <cell r="G541" t="str">
            <v>N</v>
          </cell>
          <cell r="H541" t="str">
            <v>N</v>
          </cell>
        </row>
        <row r="542">
          <cell r="A542" t="str">
            <v>7113-000</v>
          </cell>
          <cell r="B542" t="str">
            <v>店管理人员津贴</v>
          </cell>
          <cell r="C542" t="str">
            <v>Y</v>
          </cell>
          <cell r="D542" t="str">
            <v>N</v>
          </cell>
          <cell r="E542" t="str">
            <v>N</v>
          </cell>
          <cell r="F542" t="str">
            <v>N</v>
          </cell>
          <cell r="G542" t="str">
            <v>N</v>
          </cell>
          <cell r="H542" t="str">
            <v>N</v>
          </cell>
        </row>
        <row r="543">
          <cell r="A543" t="str">
            <v>7114-000</v>
          </cell>
          <cell r="B543" t="str">
            <v>店管理人员奖金</v>
          </cell>
          <cell r="C543" t="str">
            <v>Y</v>
          </cell>
          <cell r="D543" t="str">
            <v>N</v>
          </cell>
          <cell r="E543" t="str">
            <v>N</v>
          </cell>
          <cell r="F543" t="str">
            <v>N</v>
          </cell>
          <cell r="G543" t="str">
            <v>N</v>
          </cell>
          <cell r="H543" t="str">
            <v>N</v>
          </cell>
        </row>
        <row r="544">
          <cell r="A544" t="str">
            <v>7121-000</v>
          </cell>
          <cell r="B544" t="str">
            <v>店管理人员薪金税</v>
          </cell>
          <cell r="C544" t="str">
            <v>Y</v>
          </cell>
          <cell r="D544" t="str">
            <v>N</v>
          </cell>
          <cell r="E544" t="str">
            <v>N</v>
          </cell>
          <cell r="F544" t="str">
            <v>N</v>
          </cell>
          <cell r="G544" t="str">
            <v>N</v>
          </cell>
          <cell r="H544" t="str">
            <v>N</v>
          </cell>
        </row>
        <row r="545">
          <cell r="A545" t="str">
            <v>7210-000</v>
          </cell>
          <cell r="B545" t="str">
            <v>租金支出-固定金额</v>
          </cell>
          <cell r="C545" t="str">
            <v>Y</v>
          </cell>
          <cell r="D545" t="str">
            <v>N</v>
          </cell>
          <cell r="E545" t="str">
            <v>N</v>
          </cell>
          <cell r="F545" t="str">
            <v>N</v>
          </cell>
          <cell r="G545" t="str">
            <v>N</v>
          </cell>
          <cell r="H545" t="str">
            <v>N</v>
          </cell>
        </row>
        <row r="546">
          <cell r="A546" t="str">
            <v>7210-100</v>
          </cell>
          <cell r="B546" t="str">
            <v>租金支出-百分比金额</v>
          </cell>
          <cell r="C546" t="str">
            <v>Y</v>
          </cell>
          <cell r="D546" t="str">
            <v>N</v>
          </cell>
          <cell r="E546" t="str">
            <v>N</v>
          </cell>
          <cell r="F546" t="str">
            <v>N</v>
          </cell>
          <cell r="G546" t="str">
            <v>N</v>
          </cell>
          <cell r="H546" t="str">
            <v>N</v>
          </cell>
        </row>
        <row r="547">
          <cell r="A547" t="str">
            <v>7301-000</v>
          </cell>
          <cell r="B547" t="str">
            <v>折旧-餐厅设备</v>
          </cell>
          <cell r="C547" t="str">
            <v>Y</v>
          </cell>
          <cell r="D547" t="str">
            <v>N</v>
          </cell>
          <cell r="E547" t="str">
            <v>N</v>
          </cell>
          <cell r="F547" t="str">
            <v>N</v>
          </cell>
          <cell r="G547" t="str">
            <v>N</v>
          </cell>
          <cell r="H547" t="str">
            <v>N</v>
          </cell>
        </row>
        <row r="548">
          <cell r="A548" t="str">
            <v>7301-001</v>
          </cell>
          <cell r="B548" t="str">
            <v>折旧-餐厅招牌</v>
          </cell>
          <cell r="C548" t="str">
            <v>Y</v>
          </cell>
          <cell r="D548" t="str">
            <v>N</v>
          </cell>
          <cell r="E548" t="str">
            <v>N</v>
          </cell>
          <cell r="F548" t="str">
            <v>N</v>
          </cell>
          <cell r="G548" t="str">
            <v>N</v>
          </cell>
          <cell r="H548" t="str">
            <v>N</v>
          </cell>
        </row>
        <row r="549">
          <cell r="A549" t="str">
            <v>7301-002</v>
          </cell>
          <cell r="B549" t="str">
            <v>折旧-餐厅座位</v>
          </cell>
          <cell r="C549" t="str">
            <v>Y</v>
          </cell>
          <cell r="D549" t="str">
            <v>N</v>
          </cell>
          <cell r="E549" t="str">
            <v>N</v>
          </cell>
          <cell r="F549" t="str">
            <v>N</v>
          </cell>
          <cell r="G549" t="str">
            <v>N</v>
          </cell>
          <cell r="H549" t="str">
            <v>N</v>
          </cell>
        </row>
        <row r="550">
          <cell r="A550" t="str">
            <v>7301-003</v>
          </cell>
          <cell r="B550" t="str">
            <v>折旧-餐厅装饰</v>
          </cell>
          <cell r="C550" t="str">
            <v>Y</v>
          </cell>
          <cell r="D550" t="str">
            <v>N</v>
          </cell>
          <cell r="E550" t="str">
            <v>N</v>
          </cell>
          <cell r="F550" t="str">
            <v>N</v>
          </cell>
          <cell r="G550" t="str">
            <v>N</v>
          </cell>
          <cell r="H550" t="str">
            <v>N</v>
          </cell>
        </row>
        <row r="551">
          <cell r="A551" t="str">
            <v>7305-000</v>
          </cell>
          <cell r="B551" t="str">
            <v>折旧-餐厅租赁改良</v>
          </cell>
          <cell r="C551" t="str">
            <v>Y</v>
          </cell>
          <cell r="D551" t="str">
            <v>N</v>
          </cell>
          <cell r="E551" t="str">
            <v>N</v>
          </cell>
          <cell r="F551" t="str">
            <v>N</v>
          </cell>
          <cell r="G551" t="str">
            <v>N</v>
          </cell>
          <cell r="H551" t="str">
            <v>N</v>
          </cell>
        </row>
        <row r="552">
          <cell r="A552" t="str">
            <v>7305-067</v>
          </cell>
          <cell r="B552" t="str">
            <v>折旧-CIC COST</v>
          </cell>
          <cell r="C552" t="str">
            <v>Y</v>
          </cell>
          <cell r="D552" t="str">
            <v>N</v>
          </cell>
          <cell r="E552" t="str">
            <v>N</v>
          </cell>
          <cell r="F552" t="str">
            <v>N</v>
          </cell>
          <cell r="G552" t="str">
            <v>N</v>
          </cell>
          <cell r="H552" t="str">
            <v>N</v>
          </cell>
        </row>
        <row r="553">
          <cell r="A553" t="str">
            <v>7370-000</v>
          </cell>
          <cell r="B553" t="str">
            <v>折旧-餐厅土地使用权</v>
          </cell>
          <cell r="C553" t="str">
            <v>Y</v>
          </cell>
          <cell r="D553" t="str">
            <v>N</v>
          </cell>
          <cell r="E553" t="str">
            <v>N</v>
          </cell>
          <cell r="F553" t="str">
            <v>N</v>
          </cell>
          <cell r="G553" t="str">
            <v>N</v>
          </cell>
          <cell r="H553" t="str">
            <v>N</v>
          </cell>
        </row>
        <row r="554">
          <cell r="A554" t="str">
            <v>7401-000</v>
          </cell>
          <cell r="B554" t="str">
            <v>广告费-媒体(Closed)</v>
          </cell>
          <cell r="C554" t="str">
            <v>Y</v>
          </cell>
          <cell r="D554" t="str">
            <v>N</v>
          </cell>
          <cell r="E554" t="str">
            <v>N</v>
          </cell>
          <cell r="F554" t="str">
            <v>N</v>
          </cell>
          <cell r="G554" t="str">
            <v>N</v>
          </cell>
          <cell r="H554" t="str">
            <v>N</v>
          </cell>
        </row>
        <row r="555">
          <cell r="A555" t="str">
            <v>7402-000</v>
          </cell>
          <cell r="B555" t="str">
            <v>广告费</v>
          </cell>
          <cell r="C555" t="str">
            <v>Y</v>
          </cell>
          <cell r="D555" t="str">
            <v>N</v>
          </cell>
          <cell r="E555" t="str">
            <v>N</v>
          </cell>
          <cell r="F555" t="str">
            <v>N</v>
          </cell>
          <cell r="G555" t="str">
            <v>N</v>
          </cell>
          <cell r="H555" t="str">
            <v>N</v>
          </cell>
        </row>
        <row r="556">
          <cell r="A556" t="str">
            <v>7405-000</v>
          </cell>
          <cell r="B556" t="str">
            <v>电费</v>
          </cell>
          <cell r="C556" t="str">
            <v>Y</v>
          </cell>
          <cell r="D556" t="str">
            <v>N</v>
          </cell>
          <cell r="E556" t="str">
            <v>N</v>
          </cell>
          <cell r="F556" t="str">
            <v>N</v>
          </cell>
          <cell r="G556" t="str">
            <v>N</v>
          </cell>
          <cell r="H556" t="str">
            <v>N</v>
          </cell>
        </row>
        <row r="557">
          <cell r="A557" t="str">
            <v>7405-002</v>
          </cell>
          <cell r="B557" t="str">
            <v>水费</v>
          </cell>
          <cell r="C557" t="str">
            <v>Y</v>
          </cell>
          <cell r="D557" t="str">
            <v>N</v>
          </cell>
          <cell r="E557" t="str">
            <v>N</v>
          </cell>
          <cell r="F557" t="str">
            <v>N</v>
          </cell>
          <cell r="G557" t="str">
            <v>N</v>
          </cell>
          <cell r="H557" t="str">
            <v>N</v>
          </cell>
        </row>
        <row r="558">
          <cell r="A558" t="str">
            <v>7405-003</v>
          </cell>
          <cell r="B558" t="str">
            <v>电话费</v>
          </cell>
          <cell r="C558" t="str">
            <v>Y</v>
          </cell>
          <cell r="D558" t="str">
            <v>N</v>
          </cell>
          <cell r="E558" t="str">
            <v>N</v>
          </cell>
          <cell r="F558" t="str">
            <v>N</v>
          </cell>
          <cell r="G558" t="str">
            <v>N</v>
          </cell>
          <cell r="H558" t="str">
            <v>N</v>
          </cell>
        </row>
        <row r="559">
          <cell r="A559" t="str">
            <v>7415-120</v>
          </cell>
          <cell r="B559" t="str">
            <v>维修费-其他设备</v>
          </cell>
          <cell r="C559" t="str">
            <v>Y</v>
          </cell>
          <cell r="D559" t="str">
            <v>N</v>
          </cell>
          <cell r="E559" t="str">
            <v>N</v>
          </cell>
          <cell r="F559" t="str">
            <v>N</v>
          </cell>
          <cell r="G559" t="str">
            <v>N</v>
          </cell>
          <cell r="H559" t="str">
            <v>N</v>
          </cell>
        </row>
        <row r="560">
          <cell r="A560" t="str">
            <v>7415-121</v>
          </cell>
          <cell r="B560" t="str">
            <v>维修费-煎炉/炸炉</v>
          </cell>
          <cell r="C560" t="str">
            <v>Y</v>
          </cell>
          <cell r="D560" t="str">
            <v>N</v>
          </cell>
          <cell r="E560" t="str">
            <v>N</v>
          </cell>
          <cell r="F560" t="str">
            <v>N</v>
          </cell>
          <cell r="G560" t="str">
            <v>N</v>
          </cell>
          <cell r="H560" t="str">
            <v>N</v>
          </cell>
        </row>
        <row r="561">
          <cell r="A561" t="str">
            <v>7415-122</v>
          </cell>
          <cell r="B561" t="str">
            <v>维修费-奶昔圣代机</v>
          </cell>
          <cell r="C561" t="str">
            <v>Y</v>
          </cell>
          <cell r="D561" t="str">
            <v>N</v>
          </cell>
          <cell r="E561" t="str">
            <v>N</v>
          </cell>
          <cell r="F561" t="str">
            <v>N</v>
          </cell>
          <cell r="G561" t="str">
            <v>N</v>
          </cell>
          <cell r="H561" t="str">
            <v>N</v>
          </cell>
        </row>
        <row r="562">
          <cell r="A562" t="str">
            <v>7415-126</v>
          </cell>
          <cell r="B562" t="str">
            <v>维修费-制冰机</v>
          </cell>
          <cell r="C562" t="str">
            <v>Y</v>
          </cell>
          <cell r="D562" t="str">
            <v>N</v>
          </cell>
          <cell r="E562" t="str">
            <v>N</v>
          </cell>
          <cell r="F562" t="str">
            <v>N</v>
          </cell>
          <cell r="G562" t="str">
            <v>N</v>
          </cell>
          <cell r="H562" t="str">
            <v>N</v>
          </cell>
        </row>
        <row r="563">
          <cell r="A563" t="str">
            <v>7415-127</v>
          </cell>
          <cell r="B563" t="str">
            <v>维修费-饮料机</v>
          </cell>
          <cell r="C563" t="str">
            <v>Y</v>
          </cell>
          <cell r="D563" t="str">
            <v>N</v>
          </cell>
          <cell r="E563" t="str">
            <v>N</v>
          </cell>
          <cell r="F563" t="str">
            <v>N</v>
          </cell>
          <cell r="G563" t="str">
            <v>N</v>
          </cell>
          <cell r="H563" t="str">
            <v>N</v>
          </cell>
        </row>
        <row r="564">
          <cell r="A564" t="str">
            <v>7415-129</v>
          </cell>
          <cell r="B564" t="str">
            <v>维修费-冻库</v>
          </cell>
          <cell r="C564" t="str">
            <v>Y</v>
          </cell>
          <cell r="D564" t="str">
            <v>N</v>
          </cell>
          <cell r="E564" t="str">
            <v>N</v>
          </cell>
          <cell r="F564" t="str">
            <v>N</v>
          </cell>
          <cell r="G564" t="str">
            <v>N</v>
          </cell>
          <cell r="H564" t="str">
            <v>N</v>
          </cell>
        </row>
        <row r="565">
          <cell r="A565" t="str">
            <v>7415-131</v>
          </cell>
          <cell r="B565" t="str">
            <v>维修费-收银机</v>
          </cell>
          <cell r="C565" t="str">
            <v>Y</v>
          </cell>
          <cell r="D565" t="str">
            <v>N</v>
          </cell>
          <cell r="E565" t="str">
            <v>N</v>
          </cell>
          <cell r="F565" t="str">
            <v>N</v>
          </cell>
          <cell r="G565" t="str">
            <v>N</v>
          </cell>
          <cell r="H565" t="str">
            <v>N</v>
          </cell>
        </row>
        <row r="566">
          <cell r="A566" t="str">
            <v>7415-139</v>
          </cell>
          <cell r="B566" t="str">
            <v>维修费-零配件</v>
          </cell>
          <cell r="C566" t="str">
            <v>Y</v>
          </cell>
          <cell r="D566" t="str">
            <v>N</v>
          </cell>
          <cell r="E566" t="str">
            <v>N</v>
          </cell>
          <cell r="F566" t="str">
            <v>N</v>
          </cell>
          <cell r="G566" t="str">
            <v>N</v>
          </cell>
          <cell r="H566" t="str">
            <v>N</v>
          </cell>
        </row>
        <row r="567">
          <cell r="A567" t="str">
            <v>7415-141</v>
          </cell>
          <cell r="B567" t="str">
            <v>维修费-计算机/考勤钟</v>
          </cell>
          <cell r="C567" t="str">
            <v>Y</v>
          </cell>
          <cell r="D567" t="str">
            <v>N</v>
          </cell>
          <cell r="E567" t="str">
            <v>N</v>
          </cell>
          <cell r="F567" t="str">
            <v>N</v>
          </cell>
          <cell r="G567" t="str">
            <v>N</v>
          </cell>
          <cell r="H567" t="str">
            <v>N</v>
          </cell>
        </row>
        <row r="568">
          <cell r="A568" t="str">
            <v>7415-201</v>
          </cell>
          <cell r="B568" t="str">
            <v>维修费-座椅</v>
          </cell>
          <cell r="C568" t="str">
            <v>Y</v>
          </cell>
          <cell r="D568" t="str">
            <v>N</v>
          </cell>
          <cell r="E568" t="str">
            <v>N</v>
          </cell>
          <cell r="F568" t="str">
            <v>N</v>
          </cell>
          <cell r="G568" t="str">
            <v>N</v>
          </cell>
          <cell r="H568" t="str">
            <v>N</v>
          </cell>
        </row>
        <row r="569">
          <cell r="A569" t="str">
            <v>7415-301</v>
          </cell>
          <cell r="B569" t="str">
            <v>维修费-招牌</v>
          </cell>
          <cell r="C569" t="str">
            <v>Y</v>
          </cell>
          <cell r="D569" t="str">
            <v>N</v>
          </cell>
          <cell r="E569" t="str">
            <v>N</v>
          </cell>
          <cell r="F569" t="str">
            <v>N</v>
          </cell>
          <cell r="G569" t="str">
            <v>N</v>
          </cell>
          <cell r="H569" t="str">
            <v>N</v>
          </cell>
        </row>
        <row r="570">
          <cell r="A570" t="str">
            <v>7415-501</v>
          </cell>
          <cell r="B570" t="str">
            <v>维修费-其他工程</v>
          </cell>
          <cell r="C570" t="str">
            <v>Y</v>
          </cell>
          <cell r="D570" t="str">
            <v>N</v>
          </cell>
          <cell r="E570" t="str">
            <v>N</v>
          </cell>
          <cell r="F570" t="str">
            <v>N</v>
          </cell>
          <cell r="G570" t="str">
            <v>N</v>
          </cell>
          <cell r="H570" t="str">
            <v>N</v>
          </cell>
        </row>
        <row r="571">
          <cell r="A571" t="str">
            <v>7415-505</v>
          </cell>
          <cell r="B571" t="str">
            <v>维修费-水电工程</v>
          </cell>
          <cell r="C571" t="str">
            <v>Y</v>
          </cell>
          <cell r="D571" t="str">
            <v>N</v>
          </cell>
          <cell r="E571" t="str">
            <v>N</v>
          </cell>
          <cell r="F571" t="str">
            <v>N</v>
          </cell>
          <cell r="G571" t="str">
            <v>N</v>
          </cell>
          <cell r="H571" t="str">
            <v>N</v>
          </cell>
        </row>
        <row r="572">
          <cell r="A572" t="str">
            <v>7415-507</v>
          </cell>
          <cell r="B572" t="str">
            <v>维修费-空调</v>
          </cell>
          <cell r="C572" t="str">
            <v>Y</v>
          </cell>
          <cell r="D572" t="str">
            <v>N</v>
          </cell>
          <cell r="E572" t="str">
            <v>N</v>
          </cell>
          <cell r="F572" t="str">
            <v>N</v>
          </cell>
          <cell r="G572" t="str">
            <v>N</v>
          </cell>
          <cell r="H572" t="str">
            <v>N</v>
          </cell>
        </row>
        <row r="573">
          <cell r="A573" t="str">
            <v>7415-508</v>
          </cell>
          <cell r="B573" t="str">
            <v>维修费-消防系统</v>
          </cell>
          <cell r="C573" t="str">
            <v>Y</v>
          </cell>
          <cell r="D573" t="str">
            <v>N</v>
          </cell>
          <cell r="E573" t="str">
            <v>N</v>
          </cell>
          <cell r="F573" t="str">
            <v>N</v>
          </cell>
          <cell r="G573" t="str">
            <v>N</v>
          </cell>
          <cell r="H573" t="str">
            <v>N</v>
          </cell>
        </row>
        <row r="574">
          <cell r="A574" t="str">
            <v>7420-000</v>
          </cell>
          <cell r="B574" t="str">
            <v>营运物料</v>
          </cell>
          <cell r="C574" t="str">
            <v>Y</v>
          </cell>
          <cell r="D574" t="str">
            <v>N</v>
          </cell>
          <cell r="E574" t="str">
            <v>N</v>
          </cell>
          <cell r="F574" t="str">
            <v>N</v>
          </cell>
          <cell r="G574" t="str">
            <v>N</v>
          </cell>
          <cell r="H574" t="str">
            <v>N</v>
          </cell>
        </row>
        <row r="575">
          <cell r="A575" t="str">
            <v>7425-003</v>
          </cell>
          <cell r="B575" t="str">
            <v>市场促销-全市场促销活动</v>
          </cell>
          <cell r="C575" t="str">
            <v>Y</v>
          </cell>
          <cell r="D575" t="str">
            <v>N</v>
          </cell>
          <cell r="E575" t="str">
            <v>N</v>
          </cell>
          <cell r="F575" t="str">
            <v>N</v>
          </cell>
          <cell r="G575" t="str">
            <v>N</v>
          </cell>
          <cell r="H575" t="str">
            <v>N</v>
          </cell>
        </row>
        <row r="576">
          <cell r="A576" t="str">
            <v>7425-004</v>
          </cell>
          <cell r="B576" t="str">
            <v>市场促销-食品成本(上海)</v>
          </cell>
          <cell r="C576" t="str">
            <v>Y</v>
          </cell>
          <cell r="D576" t="str">
            <v>N</v>
          </cell>
          <cell r="E576" t="str">
            <v>N</v>
          </cell>
          <cell r="F576" t="str">
            <v>N</v>
          </cell>
          <cell r="G576" t="str">
            <v>N</v>
          </cell>
          <cell r="H576" t="str">
            <v>N</v>
          </cell>
        </row>
        <row r="577">
          <cell r="A577" t="str">
            <v>7425-005</v>
          </cell>
          <cell r="B577" t="str">
            <v>市场促销-餐厅促销费用(MSM)</v>
          </cell>
          <cell r="C577" t="str">
            <v>Y</v>
          </cell>
          <cell r="D577" t="str">
            <v>N</v>
          </cell>
          <cell r="E577" t="str">
            <v>N</v>
          </cell>
          <cell r="F577" t="str">
            <v>N</v>
          </cell>
          <cell r="G577" t="str">
            <v>N</v>
          </cell>
          <cell r="H577" t="str">
            <v>N</v>
          </cell>
        </row>
        <row r="578">
          <cell r="A578" t="str">
            <v>7425-011</v>
          </cell>
          <cell r="B578" t="str">
            <v>市场促销-开心乐园餐</v>
          </cell>
          <cell r="C578" t="str">
            <v>Y</v>
          </cell>
          <cell r="D578" t="str">
            <v>N</v>
          </cell>
          <cell r="E578" t="str">
            <v>N</v>
          </cell>
          <cell r="F578" t="str">
            <v>N</v>
          </cell>
          <cell r="G578" t="str">
            <v>N</v>
          </cell>
          <cell r="H578" t="str">
            <v>N</v>
          </cell>
        </row>
        <row r="579">
          <cell r="A579" t="str">
            <v>7425-031</v>
          </cell>
          <cell r="B579" t="str">
            <v>市场促销-食品成本(MCDC)</v>
          </cell>
          <cell r="C579" t="str">
            <v>Y</v>
          </cell>
          <cell r="D579" t="str">
            <v>N</v>
          </cell>
          <cell r="E579" t="str">
            <v>N</v>
          </cell>
          <cell r="F579" t="str">
            <v>N</v>
          </cell>
          <cell r="G579" t="str">
            <v>N</v>
          </cell>
          <cell r="H579" t="str">
            <v>N</v>
          </cell>
        </row>
        <row r="580">
          <cell r="A580" t="str">
            <v>7425-032</v>
          </cell>
          <cell r="B580" t="str">
            <v>市场促销-PDP</v>
          </cell>
          <cell r="C580" t="str">
            <v>Y</v>
          </cell>
          <cell r="D580" t="str">
            <v>N</v>
          </cell>
          <cell r="E580" t="str">
            <v>N</v>
          </cell>
          <cell r="F580" t="str">
            <v>N</v>
          </cell>
          <cell r="G580" t="str">
            <v>N</v>
          </cell>
          <cell r="H580" t="str">
            <v>N</v>
          </cell>
        </row>
        <row r="581">
          <cell r="A581" t="str">
            <v>7426-000</v>
          </cell>
          <cell r="B581" t="str">
            <v>非产品成本</v>
          </cell>
          <cell r="C581" t="str">
            <v>Y</v>
          </cell>
          <cell r="D581" t="str">
            <v>N</v>
          </cell>
          <cell r="E581" t="str">
            <v>N</v>
          </cell>
          <cell r="F581" t="str">
            <v>N</v>
          </cell>
          <cell r="G581" t="str">
            <v>N</v>
          </cell>
          <cell r="H581" t="str">
            <v>N</v>
          </cell>
        </row>
        <row r="582">
          <cell r="A582" t="str">
            <v>7437-000</v>
          </cell>
          <cell r="B582" t="str">
            <v>外部服务费</v>
          </cell>
          <cell r="C582" t="str">
            <v>Y</v>
          </cell>
          <cell r="D582" t="str">
            <v>N</v>
          </cell>
          <cell r="E582" t="str">
            <v>N</v>
          </cell>
          <cell r="F582" t="str">
            <v>N</v>
          </cell>
          <cell r="G582" t="str">
            <v>N</v>
          </cell>
          <cell r="H582" t="str">
            <v>N</v>
          </cell>
        </row>
        <row r="583">
          <cell r="A583" t="str">
            <v>7440-000</v>
          </cell>
          <cell r="B583" t="str">
            <v>制服</v>
          </cell>
          <cell r="C583" t="str">
            <v>Y</v>
          </cell>
          <cell r="D583" t="str">
            <v>N</v>
          </cell>
          <cell r="E583" t="str">
            <v>N</v>
          </cell>
          <cell r="F583" t="str">
            <v>N</v>
          </cell>
          <cell r="G583" t="str">
            <v>N</v>
          </cell>
          <cell r="H583" t="str">
            <v>N</v>
          </cell>
        </row>
        <row r="584">
          <cell r="A584" t="str">
            <v>7455-000</v>
          </cell>
          <cell r="B584" t="str">
            <v>餐厅办公用品</v>
          </cell>
          <cell r="C584" t="str">
            <v>Y</v>
          </cell>
          <cell r="D584" t="str">
            <v>N</v>
          </cell>
          <cell r="E584" t="str">
            <v>N</v>
          </cell>
          <cell r="F584" t="str">
            <v>N</v>
          </cell>
          <cell r="G584" t="str">
            <v>N</v>
          </cell>
          <cell r="H584" t="str">
            <v>N</v>
          </cell>
        </row>
        <row r="585">
          <cell r="A585" t="str">
            <v>7458-000</v>
          </cell>
          <cell r="B585" t="str">
            <v>现金短缺(Closed)</v>
          </cell>
          <cell r="C585" t="str">
            <v>Y</v>
          </cell>
          <cell r="D585" t="str">
            <v>N</v>
          </cell>
          <cell r="E585" t="str">
            <v>N</v>
          </cell>
          <cell r="F585" t="str">
            <v>N</v>
          </cell>
          <cell r="G585" t="str">
            <v>N</v>
          </cell>
          <cell r="H585" t="str">
            <v>N</v>
          </cell>
        </row>
        <row r="586">
          <cell r="A586" t="str">
            <v>7458-001</v>
          </cell>
          <cell r="B586" t="str">
            <v>现金短缺</v>
          </cell>
          <cell r="C586" t="str">
            <v>Y</v>
          </cell>
          <cell r="D586" t="str">
            <v>N</v>
          </cell>
          <cell r="E586" t="str">
            <v>N</v>
          </cell>
          <cell r="F586" t="str">
            <v>N</v>
          </cell>
          <cell r="G586" t="str">
            <v>N</v>
          </cell>
          <cell r="H586" t="str">
            <v>N</v>
          </cell>
        </row>
        <row r="587">
          <cell r="A587" t="str">
            <v>7458-002</v>
          </cell>
          <cell r="B587" t="str">
            <v>现金盈余</v>
          </cell>
          <cell r="C587" t="str">
            <v>Y</v>
          </cell>
          <cell r="D587" t="str">
            <v>N</v>
          </cell>
          <cell r="E587" t="str">
            <v>N</v>
          </cell>
          <cell r="F587" t="str">
            <v>N</v>
          </cell>
          <cell r="G587" t="str">
            <v>N</v>
          </cell>
          <cell r="H587" t="str">
            <v>N</v>
          </cell>
        </row>
        <row r="588">
          <cell r="A588" t="str">
            <v>7501-000</v>
          </cell>
          <cell r="B588" t="str">
            <v>餐厅房产税/执照费</v>
          </cell>
          <cell r="C588" t="str">
            <v>Y</v>
          </cell>
          <cell r="D588" t="str">
            <v>N</v>
          </cell>
          <cell r="E588" t="str">
            <v>N</v>
          </cell>
          <cell r="F588" t="str">
            <v>N</v>
          </cell>
          <cell r="G588" t="str">
            <v>N</v>
          </cell>
          <cell r="H588" t="str">
            <v>N</v>
          </cell>
        </row>
        <row r="589">
          <cell r="A589" t="str">
            <v>7501-001</v>
          </cell>
          <cell r="B589" t="str">
            <v>餐厅其他税费-河道费</v>
          </cell>
          <cell r="C589" t="str">
            <v>Y</v>
          </cell>
          <cell r="D589" t="str">
            <v>N</v>
          </cell>
          <cell r="E589" t="str">
            <v>N</v>
          </cell>
          <cell r="F589" t="str">
            <v>N</v>
          </cell>
          <cell r="G589" t="str">
            <v>N</v>
          </cell>
          <cell r="H589" t="str">
            <v>N</v>
          </cell>
        </row>
        <row r="590">
          <cell r="A590" t="str">
            <v>7501-002</v>
          </cell>
          <cell r="B590" t="str">
            <v>餐厅其他税费-义优金</v>
          </cell>
          <cell r="C590" t="str">
            <v>Y</v>
          </cell>
          <cell r="D590" t="str">
            <v>N</v>
          </cell>
          <cell r="E590" t="str">
            <v>N</v>
          </cell>
          <cell r="F590" t="str">
            <v>N</v>
          </cell>
          <cell r="G590" t="str">
            <v>N</v>
          </cell>
          <cell r="H590" t="str">
            <v>N</v>
          </cell>
        </row>
        <row r="591">
          <cell r="A591" t="str">
            <v>7505-000</v>
          </cell>
          <cell r="B591" t="str">
            <v>财产保险</v>
          </cell>
          <cell r="C591" t="str">
            <v>Y</v>
          </cell>
          <cell r="D591" t="str">
            <v>N</v>
          </cell>
          <cell r="E591" t="str">
            <v>N</v>
          </cell>
          <cell r="F591" t="str">
            <v>N</v>
          </cell>
          <cell r="G591" t="str">
            <v>N</v>
          </cell>
          <cell r="H591" t="str">
            <v>N</v>
          </cell>
        </row>
        <row r="592">
          <cell r="A592" t="str">
            <v>7505-001</v>
          </cell>
          <cell r="B592" t="str">
            <v>员工保险</v>
          </cell>
          <cell r="C592" t="str">
            <v>Y</v>
          </cell>
          <cell r="D592" t="str">
            <v>N</v>
          </cell>
          <cell r="E592" t="str">
            <v>N</v>
          </cell>
          <cell r="F592" t="str">
            <v>N</v>
          </cell>
          <cell r="G592" t="str">
            <v>N</v>
          </cell>
          <cell r="H592" t="str">
            <v>N</v>
          </cell>
        </row>
        <row r="593">
          <cell r="A593" t="str">
            <v>7521-000</v>
          </cell>
          <cell r="B593" t="str">
            <v>持牌人合约费</v>
          </cell>
          <cell r="C593" t="str">
            <v>Y</v>
          </cell>
          <cell r="D593" t="str">
            <v>N</v>
          </cell>
          <cell r="E593" t="str">
            <v>N</v>
          </cell>
          <cell r="F593" t="str">
            <v>N</v>
          </cell>
          <cell r="G593" t="str">
            <v>N</v>
          </cell>
          <cell r="H593" t="str">
            <v>N</v>
          </cell>
        </row>
        <row r="594">
          <cell r="A594" t="str">
            <v>7532-000</v>
          </cell>
          <cell r="B594" t="str">
            <v>餐厅杂费(不可控部分)</v>
          </cell>
          <cell r="C594" t="str">
            <v>Y</v>
          </cell>
          <cell r="D594" t="str">
            <v>N</v>
          </cell>
          <cell r="E594" t="str">
            <v>N</v>
          </cell>
          <cell r="F594" t="str">
            <v>N</v>
          </cell>
          <cell r="G594" t="str">
            <v>N</v>
          </cell>
          <cell r="H594" t="str">
            <v>N</v>
          </cell>
        </row>
        <row r="595">
          <cell r="A595" t="str">
            <v>7536-000</v>
          </cell>
          <cell r="B595" t="str">
            <v>餐厅会计服务费</v>
          </cell>
          <cell r="C595" t="str">
            <v>Y</v>
          </cell>
          <cell r="D595" t="str">
            <v>N</v>
          </cell>
          <cell r="E595" t="str">
            <v>N</v>
          </cell>
          <cell r="F595" t="str">
            <v>N</v>
          </cell>
          <cell r="G595" t="str">
            <v>N</v>
          </cell>
          <cell r="H595" t="str">
            <v>N</v>
          </cell>
        </row>
        <row r="596">
          <cell r="A596" t="str">
            <v>7575-000</v>
          </cell>
          <cell r="B596" t="str">
            <v>以前年度调整</v>
          </cell>
          <cell r="C596" t="str">
            <v>Y</v>
          </cell>
          <cell r="D596" t="str">
            <v>N</v>
          </cell>
          <cell r="E596" t="str">
            <v>N</v>
          </cell>
          <cell r="F596" t="str">
            <v>N</v>
          </cell>
          <cell r="G596" t="str">
            <v>N</v>
          </cell>
          <cell r="H596" t="str">
            <v>N</v>
          </cell>
        </row>
        <row r="597">
          <cell r="A597" t="str">
            <v>7580-000</v>
          </cell>
          <cell r="B597" t="str">
            <v>餐厅杂费(可控部分)</v>
          </cell>
          <cell r="C597" t="str">
            <v>Y</v>
          </cell>
          <cell r="D597" t="str">
            <v>N</v>
          </cell>
          <cell r="E597" t="str">
            <v>N</v>
          </cell>
          <cell r="F597" t="str">
            <v>N</v>
          </cell>
          <cell r="G597" t="str">
            <v>N</v>
          </cell>
          <cell r="H597" t="str">
            <v>N</v>
          </cell>
        </row>
        <row r="598">
          <cell r="A598" t="str">
            <v>7580-001</v>
          </cell>
          <cell r="B598" t="str">
            <v>应酬费</v>
          </cell>
          <cell r="C598" t="str">
            <v>Y</v>
          </cell>
          <cell r="D598" t="str">
            <v>N</v>
          </cell>
          <cell r="E598" t="str">
            <v>N</v>
          </cell>
          <cell r="F598" t="str">
            <v>N</v>
          </cell>
          <cell r="G598" t="str">
            <v>N</v>
          </cell>
          <cell r="H598" t="str">
            <v>N</v>
          </cell>
        </row>
        <row r="599">
          <cell r="A599" t="str">
            <v>7580-010</v>
          </cell>
          <cell r="B599" t="str">
            <v>员工杂费</v>
          </cell>
          <cell r="C599" t="str">
            <v>Y</v>
          </cell>
          <cell r="D599" t="str">
            <v>N</v>
          </cell>
          <cell r="E599" t="str">
            <v>N</v>
          </cell>
          <cell r="F599" t="str">
            <v>N</v>
          </cell>
          <cell r="G599" t="str">
            <v>N</v>
          </cell>
          <cell r="H599" t="str">
            <v>N</v>
          </cell>
        </row>
        <row r="600">
          <cell r="A600" t="str">
            <v>7580-011</v>
          </cell>
          <cell r="B600" t="str">
            <v>开业前杂费-外围城市差旅费</v>
          </cell>
          <cell r="C600" t="str">
            <v>Y</v>
          </cell>
          <cell r="D600" t="str">
            <v>N</v>
          </cell>
          <cell r="E600" t="str">
            <v>N</v>
          </cell>
          <cell r="F600" t="str">
            <v>N</v>
          </cell>
          <cell r="G600" t="str">
            <v>N</v>
          </cell>
          <cell r="H600" t="str">
            <v>N</v>
          </cell>
        </row>
        <row r="601">
          <cell r="A601" t="str">
            <v>7580-020</v>
          </cell>
          <cell r="B601" t="str">
            <v>银行手续费-餐厅</v>
          </cell>
          <cell r="C601" t="str">
            <v>Y</v>
          </cell>
          <cell r="D601" t="str">
            <v>N</v>
          </cell>
          <cell r="E601" t="str">
            <v>N</v>
          </cell>
          <cell r="F601" t="str">
            <v>N</v>
          </cell>
          <cell r="G601" t="str">
            <v>N</v>
          </cell>
          <cell r="H601" t="str">
            <v>N</v>
          </cell>
        </row>
        <row r="602">
          <cell r="A602" t="str">
            <v>7580-021</v>
          </cell>
          <cell r="B602" t="str">
            <v>员工活动费</v>
          </cell>
          <cell r="C602" t="str">
            <v>Y</v>
          </cell>
          <cell r="D602" t="str">
            <v>N</v>
          </cell>
          <cell r="E602" t="str">
            <v>N</v>
          </cell>
          <cell r="F602" t="str">
            <v>N</v>
          </cell>
          <cell r="G602" t="str">
            <v>N</v>
          </cell>
          <cell r="H602" t="str">
            <v>N</v>
          </cell>
        </row>
        <row r="603">
          <cell r="A603" t="str">
            <v>7580-039</v>
          </cell>
          <cell r="B603" t="str">
            <v>开业前杂费</v>
          </cell>
          <cell r="C603" t="str">
            <v>Y</v>
          </cell>
          <cell r="D603" t="str">
            <v>N</v>
          </cell>
          <cell r="E603" t="str">
            <v>N</v>
          </cell>
          <cell r="F603" t="str">
            <v>N</v>
          </cell>
          <cell r="G603" t="str">
            <v>N</v>
          </cell>
          <cell r="H603" t="str">
            <v>N</v>
          </cell>
        </row>
        <row r="604">
          <cell r="A604" t="str">
            <v>7580-101</v>
          </cell>
          <cell r="B604" t="str">
            <v>快递费</v>
          </cell>
          <cell r="C604" t="str">
            <v>Y</v>
          </cell>
          <cell r="D604" t="str">
            <v>N</v>
          </cell>
          <cell r="E604" t="str">
            <v>N</v>
          </cell>
          <cell r="F604" t="str">
            <v>N</v>
          </cell>
          <cell r="G604" t="str">
            <v>N</v>
          </cell>
          <cell r="H604" t="str">
            <v>N</v>
          </cell>
        </row>
        <row r="605">
          <cell r="A605" t="str">
            <v>7580-102</v>
          </cell>
          <cell r="B605" t="str">
            <v>印刷品及训练资料</v>
          </cell>
          <cell r="C605" t="str">
            <v>Y</v>
          </cell>
          <cell r="D605" t="str">
            <v>N</v>
          </cell>
          <cell r="E605" t="str">
            <v>N</v>
          </cell>
          <cell r="F605" t="str">
            <v>N</v>
          </cell>
          <cell r="G605" t="str">
            <v>N</v>
          </cell>
          <cell r="H605" t="str">
            <v>N</v>
          </cell>
        </row>
        <row r="606">
          <cell r="A606" t="str">
            <v>7580-103</v>
          </cell>
          <cell r="B606" t="str">
            <v>办公杂费</v>
          </cell>
          <cell r="C606" t="str">
            <v>Y</v>
          </cell>
          <cell r="D606" t="str">
            <v>N</v>
          </cell>
          <cell r="E606" t="str">
            <v>N</v>
          </cell>
          <cell r="F606" t="str">
            <v>N</v>
          </cell>
          <cell r="G606" t="str">
            <v>N</v>
          </cell>
          <cell r="H606" t="str">
            <v>N</v>
          </cell>
        </row>
        <row r="607">
          <cell r="A607" t="str">
            <v>7580-104</v>
          </cell>
          <cell r="B607" t="str">
            <v>礼品及BOG卡</v>
          </cell>
          <cell r="C607" t="str">
            <v>Y</v>
          </cell>
          <cell r="D607" t="str">
            <v>N</v>
          </cell>
          <cell r="E607" t="str">
            <v>N</v>
          </cell>
          <cell r="F607" t="str">
            <v>N</v>
          </cell>
          <cell r="G607" t="str">
            <v>N</v>
          </cell>
          <cell r="H607" t="str">
            <v>N</v>
          </cell>
        </row>
        <row r="608">
          <cell r="A608" t="str">
            <v>7580-105</v>
          </cell>
          <cell r="B608" t="str">
            <v>装饰费用</v>
          </cell>
          <cell r="C608" t="str">
            <v>Y</v>
          </cell>
          <cell r="D608" t="str">
            <v>N</v>
          </cell>
          <cell r="E608" t="str">
            <v>N</v>
          </cell>
          <cell r="F608" t="str">
            <v>N</v>
          </cell>
          <cell r="G608" t="str">
            <v>N</v>
          </cell>
          <cell r="H608" t="str">
            <v>N</v>
          </cell>
        </row>
        <row r="609">
          <cell r="A609" t="str">
            <v>7580-106</v>
          </cell>
          <cell r="B609" t="str">
            <v>年度招募费(OJE)</v>
          </cell>
          <cell r="C609" t="str">
            <v>Y</v>
          </cell>
          <cell r="D609" t="str">
            <v>N</v>
          </cell>
          <cell r="E609" t="str">
            <v>N</v>
          </cell>
          <cell r="F609" t="str">
            <v>N</v>
          </cell>
          <cell r="G609" t="str">
            <v>N</v>
          </cell>
          <cell r="H609" t="str">
            <v>N</v>
          </cell>
        </row>
        <row r="610">
          <cell r="A610" t="str">
            <v>7580-107</v>
          </cell>
          <cell r="B610" t="str">
            <v>奖品</v>
          </cell>
          <cell r="C610" t="str">
            <v>Y</v>
          </cell>
          <cell r="D610" t="str">
            <v>N</v>
          </cell>
          <cell r="E610" t="str">
            <v>N</v>
          </cell>
          <cell r="F610" t="str">
            <v>N</v>
          </cell>
          <cell r="G610" t="str">
            <v>N</v>
          </cell>
          <cell r="H610" t="str">
            <v>N</v>
          </cell>
        </row>
        <row r="611">
          <cell r="A611" t="str">
            <v>7580-108</v>
          </cell>
          <cell r="B611" t="str">
            <v>年检费</v>
          </cell>
          <cell r="C611" t="str">
            <v>Y</v>
          </cell>
          <cell r="D611" t="str">
            <v>N</v>
          </cell>
          <cell r="E611" t="str">
            <v>N</v>
          </cell>
          <cell r="F611" t="str">
            <v>N</v>
          </cell>
          <cell r="G611" t="str">
            <v>N</v>
          </cell>
          <cell r="H611" t="str">
            <v>N</v>
          </cell>
        </row>
        <row r="612">
          <cell r="A612" t="str">
            <v>7580-109</v>
          </cell>
          <cell r="B612" t="str">
            <v>营运年会</v>
          </cell>
          <cell r="C612" t="str">
            <v>Y</v>
          </cell>
          <cell r="D612" t="str">
            <v>N</v>
          </cell>
          <cell r="E612" t="str">
            <v>N</v>
          </cell>
          <cell r="F612" t="str">
            <v>N</v>
          </cell>
          <cell r="G612" t="str">
            <v>N</v>
          </cell>
          <cell r="H612" t="str">
            <v>N</v>
          </cell>
        </row>
        <row r="613">
          <cell r="A613" t="str">
            <v>7580-110</v>
          </cell>
          <cell r="B613" t="str">
            <v>副理年会</v>
          </cell>
          <cell r="C613" t="str">
            <v>Y</v>
          </cell>
          <cell r="D613" t="str">
            <v>N</v>
          </cell>
          <cell r="E613" t="str">
            <v>N</v>
          </cell>
          <cell r="F613" t="str">
            <v>N</v>
          </cell>
          <cell r="G613" t="str">
            <v>N</v>
          </cell>
          <cell r="H613" t="str">
            <v>N</v>
          </cell>
        </row>
        <row r="614">
          <cell r="A614" t="str">
            <v>7580-111</v>
          </cell>
          <cell r="B614" t="str">
            <v>AOC课程</v>
          </cell>
          <cell r="C614" t="str">
            <v>Y</v>
          </cell>
          <cell r="D614" t="str">
            <v>N</v>
          </cell>
          <cell r="E614" t="str">
            <v>N</v>
          </cell>
          <cell r="F614" t="str">
            <v>N</v>
          </cell>
          <cell r="G614" t="str">
            <v>N</v>
          </cell>
          <cell r="H614" t="str">
            <v>N</v>
          </cell>
        </row>
        <row r="615">
          <cell r="A615" t="str">
            <v>7580-112</v>
          </cell>
          <cell r="B615" t="str">
            <v>全明星大赛</v>
          </cell>
          <cell r="C615" t="str">
            <v>Y</v>
          </cell>
          <cell r="D615" t="str">
            <v>N</v>
          </cell>
          <cell r="E615" t="str">
            <v>N</v>
          </cell>
          <cell r="F615" t="str">
            <v>N</v>
          </cell>
          <cell r="G615" t="str">
            <v>N</v>
          </cell>
          <cell r="H615" t="str">
            <v>N</v>
          </cell>
        </row>
        <row r="616">
          <cell r="A616" t="str">
            <v>7580-113</v>
          </cell>
          <cell r="B616" t="str">
            <v>员工激励</v>
          </cell>
          <cell r="C616" t="str">
            <v>Y</v>
          </cell>
          <cell r="D616" t="str">
            <v>N</v>
          </cell>
          <cell r="E616" t="str">
            <v>N</v>
          </cell>
          <cell r="F616" t="str">
            <v>N</v>
          </cell>
          <cell r="G616" t="str">
            <v>N</v>
          </cell>
          <cell r="H616" t="str">
            <v>N</v>
          </cell>
        </row>
        <row r="617">
          <cell r="A617" t="str">
            <v>7580-114</v>
          </cell>
          <cell r="B617" t="str">
            <v>营运部会议</v>
          </cell>
          <cell r="C617" t="str">
            <v>Y</v>
          </cell>
          <cell r="D617" t="str">
            <v>N</v>
          </cell>
          <cell r="E617" t="str">
            <v>N</v>
          </cell>
          <cell r="F617" t="str">
            <v>N</v>
          </cell>
          <cell r="G617" t="str">
            <v>N</v>
          </cell>
          <cell r="H617" t="str">
            <v>N</v>
          </cell>
        </row>
        <row r="618">
          <cell r="A618" t="str">
            <v>7580-115</v>
          </cell>
          <cell r="B618" t="str">
            <v>档案管理费</v>
          </cell>
          <cell r="C618" t="str">
            <v>Y</v>
          </cell>
          <cell r="D618" t="str">
            <v>N</v>
          </cell>
          <cell r="E618" t="str">
            <v>N</v>
          </cell>
          <cell r="F618" t="str">
            <v>N</v>
          </cell>
          <cell r="G618" t="str">
            <v>N</v>
          </cell>
          <cell r="H618" t="str">
            <v>N</v>
          </cell>
        </row>
        <row r="619">
          <cell r="A619" t="str">
            <v>7580-116</v>
          </cell>
          <cell r="B619" t="str">
            <v>餐厅营运课程费</v>
          </cell>
          <cell r="C619" t="str">
            <v>Y</v>
          </cell>
          <cell r="D619" t="str">
            <v>N</v>
          </cell>
          <cell r="E619" t="str">
            <v>N</v>
          </cell>
          <cell r="F619" t="str">
            <v>N</v>
          </cell>
          <cell r="G619" t="str">
            <v>N</v>
          </cell>
          <cell r="H619" t="str">
            <v>N</v>
          </cell>
        </row>
        <row r="620">
          <cell r="A620" t="str">
            <v>7580-117</v>
          </cell>
          <cell r="B620" t="str">
            <v>餐厅人员车费/差旅费</v>
          </cell>
          <cell r="C620" t="str">
            <v>Y</v>
          </cell>
          <cell r="D620" t="str">
            <v>N</v>
          </cell>
          <cell r="E620" t="str">
            <v>N</v>
          </cell>
          <cell r="F620" t="str">
            <v>N</v>
          </cell>
          <cell r="G620" t="str">
            <v>N</v>
          </cell>
          <cell r="H620" t="str">
            <v>N</v>
          </cell>
        </row>
        <row r="621">
          <cell r="A621" t="str">
            <v>7580-118</v>
          </cell>
          <cell r="B621" t="str">
            <v>员工大会</v>
          </cell>
          <cell r="C621" t="str">
            <v>Y</v>
          </cell>
          <cell r="D621" t="str">
            <v>N</v>
          </cell>
          <cell r="E621" t="str">
            <v>N</v>
          </cell>
          <cell r="F621" t="str">
            <v>N</v>
          </cell>
          <cell r="G621" t="str">
            <v>N</v>
          </cell>
          <cell r="H621" t="str">
            <v>N</v>
          </cell>
        </row>
        <row r="622">
          <cell r="A622" t="str">
            <v>7580-119</v>
          </cell>
          <cell r="B622" t="str">
            <v>接待员年会</v>
          </cell>
          <cell r="C622" t="str">
            <v>Y</v>
          </cell>
          <cell r="D622" t="str">
            <v>N</v>
          </cell>
          <cell r="E622" t="str">
            <v>N</v>
          </cell>
          <cell r="F622" t="str">
            <v>N</v>
          </cell>
          <cell r="G622" t="str">
            <v>N</v>
          </cell>
          <cell r="H622" t="str">
            <v>N</v>
          </cell>
        </row>
        <row r="623">
          <cell r="A623" t="str">
            <v>7580-121</v>
          </cell>
          <cell r="B623" t="str">
            <v>CRR/ASR 费用</v>
          </cell>
          <cell r="C623" t="str">
            <v>Y</v>
          </cell>
          <cell r="D623" t="str">
            <v>N</v>
          </cell>
          <cell r="E623" t="str">
            <v>N</v>
          </cell>
          <cell r="F623" t="str">
            <v>N</v>
          </cell>
          <cell r="G623" t="str">
            <v>N</v>
          </cell>
          <cell r="H623" t="str">
            <v>N</v>
          </cell>
        </row>
        <row r="624">
          <cell r="A624" t="str">
            <v>7580-122</v>
          </cell>
          <cell r="B624" t="str">
            <v>接待员会议</v>
          </cell>
          <cell r="C624" t="str">
            <v>Y</v>
          </cell>
          <cell r="D624" t="str">
            <v>N</v>
          </cell>
          <cell r="E624" t="str">
            <v>N</v>
          </cell>
          <cell r="F624" t="str">
            <v>N</v>
          </cell>
          <cell r="G624" t="str">
            <v>N</v>
          </cell>
          <cell r="H624" t="str">
            <v>N</v>
          </cell>
        </row>
        <row r="625">
          <cell r="A625" t="str">
            <v>7580-123</v>
          </cell>
          <cell r="B625" t="str">
            <v>员工激励</v>
          </cell>
          <cell r="C625" t="str">
            <v>Y</v>
          </cell>
          <cell r="D625" t="str">
            <v>N</v>
          </cell>
          <cell r="E625" t="str">
            <v>N</v>
          </cell>
          <cell r="F625" t="str">
            <v>N</v>
          </cell>
          <cell r="G625" t="str">
            <v>N</v>
          </cell>
          <cell r="H625" t="str">
            <v>N</v>
          </cell>
        </row>
        <row r="626">
          <cell r="A626" t="str">
            <v>7580-124</v>
          </cell>
          <cell r="B626" t="str">
            <v>经理激励</v>
          </cell>
          <cell r="C626" t="str">
            <v>Y</v>
          </cell>
          <cell r="D626" t="str">
            <v>N</v>
          </cell>
          <cell r="E626" t="str">
            <v>N</v>
          </cell>
          <cell r="F626" t="str">
            <v>N</v>
          </cell>
          <cell r="G626" t="str">
            <v>N</v>
          </cell>
          <cell r="H626" t="str">
            <v>N</v>
          </cell>
        </row>
        <row r="627">
          <cell r="A627" t="str">
            <v>7580-501</v>
          </cell>
          <cell r="B627" t="str">
            <v>开业前费用-食品及包装成本</v>
          </cell>
          <cell r="C627" t="str">
            <v>Y</v>
          </cell>
          <cell r="D627" t="str">
            <v>N</v>
          </cell>
          <cell r="E627" t="str">
            <v>N</v>
          </cell>
          <cell r="F627" t="str">
            <v>N</v>
          </cell>
          <cell r="G627" t="str">
            <v>N</v>
          </cell>
          <cell r="H627" t="str">
            <v>N</v>
          </cell>
        </row>
        <row r="628">
          <cell r="A628" t="str">
            <v>7580-502</v>
          </cell>
          <cell r="B628" t="str">
            <v>开业前费用-管理组薪资</v>
          </cell>
          <cell r="C628" t="str">
            <v>Y</v>
          </cell>
          <cell r="D628" t="str">
            <v>N</v>
          </cell>
          <cell r="E628" t="str">
            <v>N</v>
          </cell>
          <cell r="F628" t="str">
            <v>N</v>
          </cell>
          <cell r="G628" t="str">
            <v>N</v>
          </cell>
          <cell r="H628" t="str">
            <v>N</v>
          </cell>
        </row>
        <row r="629">
          <cell r="A629" t="str">
            <v>7580-503</v>
          </cell>
          <cell r="B629" t="str">
            <v>开业前费用-员工工资</v>
          </cell>
          <cell r="C629" t="str">
            <v>Y</v>
          </cell>
          <cell r="D629" t="str">
            <v>N</v>
          </cell>
          <cell r="E629" t="str">
            <v>N</v>
          </cell>
          <cell r="F629" t="str">
            <v>N</v>
          </cell>
          <cell r="G629" t="str">
            <v>N</v>
          </cell>
          <cell r="H629" t="str">
            <v>N</v>
          </cell>
        </row>
        <row r="630">
          <cell r="A630" t="str">
            <v>7580-504</v>
          </cell>
          <cell r="B630" t="str">
            <v>开业前费用-广告费</v>
          </cell>
          <cell r="C630" t="str">
            <v>Y</v>
          </cell>
          <cell r="D630" t="str">
            <v>N</v>
          </cell>
          <cell r="E630" t="str">
            <v>N</v>
          </cell>
          <cell r="F630" t="str">
            <v>N</v>
          </cell>
          <cell r="G630" t="str">
            <v>N</v>
          </cell>
          <cell r="H630" t="str">
            <v>N</v>
          </cell>
        </row>
        <row r="631">
          <cell r="A631" t="str">
            <v>7580-505</v>
          </cell>
          <cell r="B631" t="str">
            <v>开业前费用-促销费</v>
          </cell>
          <cell r="C631" t="str">
            <v>Y</v>
          </cell>
          <cell r="D631" t="str">
            <v>N</v>
          </cell>
          <cell r="E631" t="str">
            <v>N</v>
          </cell>
          <cell r="F631" t="str">
            <v>N</v>
          </cell>
          <cell r="G631" t="str">
            <v>N</v>
          </cell>
          <cell r="H631" t="str">
            <v>N</v>
          </cell>
        </row>
        <row r="632">
          <cell r="A632" t="str">
            <v>7580-506</v>
          </cell>
          <cell r="B632" t="str">
            <v>开业前费用-劳务费</v>
          </cell>
          <cell r="C632" t="str">
            <v>Y</v>
          </cell>
          <cell r="D632" t="str">
            <v>N</v>
          </cell>
          <cell r="E632" t="str">
            <v>N</v>
          </cell>
          <cell r="F632" t="str">
            <v>N</v>
          </cell>
          <cell r="G632" t="str">
            <v>N</v>
          </cell>
          <cell r="H632" t="str">
            <v>N</v>
          </cell>
        </row>
        <row r="633">
          <cell r="A633" t="str">
            <v>7580-507</v>
          </cell>
          <cell r="B633" t="str">
            <v>开业前费用-制服</v>
          </cell>
          <cell r="C633" t="str">
            <v>Y</v>
          </cell>
          <cell r="D633" t="str">
            <v>N</v>
          </cell>
          <cell r="E633" t="str">
            <v>N</v>
          </cell>
          <cell r="F633" t="str">
            <v>N</v>
          </cell>
          <cell r="G633" t="str">
            <v>N</v>
          </cell>
          <cell r="H633" t="str">
            <v>N</v>
          </cell>
        </row>
        <row r="634">
          <cell r="A634" t="str">
            <v>7580-508</v>
          </cell>
          <cell r="B634" t="str">
            <v>开业前费用-营运物料</v>
          </cell>
          <cell r="C634" t="str">
            <v>Y</v>
          </cell>
          <cell r="D634" t="str">
            <v>N</v>
          </cell>
          <cell r="E634" t="str">
            <v>N</v>
          </cell>
          <cell r="F634" t="str">
            <v>N</v>
          </cell>
          <cell r="G634" t="str">
            <v>N</v>
          </cell>
          <cell r="H634" t="str">
            <v>N</v>
          </cell>
        </row>
        <row r="635">
          <cell r="A635" t="str">
            <v>7580-510</v>
          </cell>
          <cell r="B635" t="str">
            <v>开业前费用-杂费</v>
          </cell>
          <cell r="C635" t="str">
            <v>Y</v>
          </cell>
          <cell r="D635" t="str">
            <v>N</v>
          </cell>
          <cell r="E635" t="str">
            <v>N</v>
          </cell>
          <cell r="F635" t="str">
            <v>N</v>
          </cell>
          <cell r="G635" t="str">
            <v>N</v>
          </cell>
          <cell r="H635" t="str">
            <v>N</v>
          </cell>
        </row>
        <row r="636">
          <cell r="A636" t="str">
            <v>7580-512</v>
          </cell>
          <cell r="B636" t="str">
            <v>开业前费用-住宿费</v>
          </cell>
          <cell r="C636" t="str">
            <v>Y</v>
          </cell>
          <cell r="D636" t="str">
            <v>N</v>
          </cell>
          <cell r="E636" t="str">
            <v>N</v>
          </cell>
          <cell r="F636" t="str">
            <v>N</v>
          </cell>
          <cell r="G636" t="str">
            <v>N</v>
          </cell>
          <cell r="H636" t="str">
            <v>N</v>
          </cell>
        </row>
        <row r="637">
          <cell r="A637" t="str">
            <v>8010-000</v>
          </cell>
          <cell r="B637" t="str">
            <v>职员薪金</v>
          </cell>
          <cell r="C637" t="str">
            <v>Y</v>
          </cell>
          <cell r="D637" t="str">
            <v>Y</v>
          </cell>
          <cell r="E637" t="str">
            <v>N</v>
          </cell>
          <cell r="F637" t="str">
            <v>N</v>
          </cell>
          <cell r="G637" t="str">
            <v>N</v>
          </cell>
          <cell r="H637" t="str">
            <v>N</v>
          </cell>
        </row>
        <row r="638">
          <cell r="A638" t="str">
            <v>8010-001</v>
          </cell>
          <cell r="B638" t="str">
            <v>职员社会保险</v>
          </cell>
          <cell r="C638" t="str">
            <v>Y</v>
          </cell>
          <cell r="D638" t="str">
            <v>Y</v>
          </cell>
          <cell r="E638" t="str">
            <v>N</v>
          </cell>
          <cell r="F638" t="str">
            <v>N</v>
          </cell>
          <cell r="G638" t="str">
            <v>N</v>
          </cell>
          <cell r="H638" t="str">
            <v>N</v>
          </cell>
        </row>
        <row r="639">
          <cell r="A639" t="str">
            <v>8010-002</v>
          </cell>
          <cell r="B639" t="str">
            <v>职员薪金-外聘</v>
          </cell>
          <cell r="C639" t="str">
            <v>Y</v>
          </cell>
          <cell r="D639" t="str">
            <v>Y</v>
          </cell>
          <cell r="E639" t="str">
            <v>N</v>
          </cell>
          <cell r="F639" t="str">
            <v>N</v>
          </cell>
          <cell r="G639" t="str">
            <v>N</v>
          </cell>
          <cell r="H639" t="str">
            <v>N</v>
          </cell>
        </row>
        <row r="640">
          <cell r="A640" t="str">
            <v>8010-003</v>
          </cell>
          <cell r="B640" t="str">
            <v>职员福利</v>
          </cell>
          <cell r="C640" t="str">
            <v>Y</v>
          </cell>
          <cell r="D640" t="str">
            <v>Y</v>
          </cell>
          <cell r="E640" t="str">
            <v>N</v>
          </cell>
          <cell r="F640" t="str">
            <v>N</v>
          </cell>
          <cell r="G640" t="str">
            <v>N</v>
          </cell>
          <cell r="H640" t="str">
            <v>N</v>
          </cell>
        </row>
        <row r="641">
          <cell r="A641" t="str">
            <v>8010-004</v>
          </cell>
          <cell r="B641" t="str">
            <v>职员13月工资</v>
          </cell>
          <cell r="C641" t="str">
            <v>Y</v>
          </cell>
          <cell r="D641" t="str">
            <v>Y</v>
          </cell>
          <cell r="E641" t="str">
            <v>N</v>
          </cell>
          <cell r="F641" t="str">
            <v>N</v>
          </cell>
          <cell r="G641" t="str">
            <v>N</v>
          </cell>
          <cell r="H641" t="str">
            <v>N</v>
          </cell>
        </row>
        <row r="642">
          <cell r="A642" t="str">
            <v>8010-005</v>
          </cell>
          <cell r="B642" t="str">
            <v>职员奖金</v>
          </cell>
          <cell r="C642" t="str">
            <v>Y</v>
          </cell>
          <cell r="D642" t="str">
            <v>Y</v>
          </cell>
          <cell r="E642" t="str">
            <v>N</v>
          </cell>
          <cell r="F642" t="str">
            <v>N</v>
          </cell>
          <cell r="G642" t="str">
            <v>N</v>
          </cell>
          <cell r="H642" t="str">
            <v>N</v>
          </cell>
        </row>
        <row r="643">
          <cell r="A643" t="str">
            <v>8010-006</v>
          </cell>
          <cell r="B643" t="str">
            <v>职员奖励基金-外聘</v>
          </cell>
          <cell r="C643" t="str">
            <v>Y</v>
          </cell>
          <cell r="D643" t="str">
            <v>Y</v>
          </cell>
          <cell r="E643" t="str">
            <v>N</v>
          </cell>
          <cell r="F643" t="str">
            <v>N</v>
          </cell>
          <cell r="G643" t="str">
            <v>N</v>
          </cell>
          <cell r="H643" t="str">
            <v>N</v>
          </cell>
        </row>
        <row r="644">
          <cell r="A644" t="str">
            <v>8049-001</v>
          </cell>
          <cell r="B644" t="str">
            <v>交际应酬费</v>
          </cell>
          <cell r="C644" t="str">
            <v>Y</v>
          </cell>
          <cell r="D644" t="str">
            <v>Y</v>
          </cell>
          <cell r="E644" t="str">
            <v>N</v>
          </cell>
          <cell r="F644" t="str">
            <v>N</v>
          </cell>
          <cell r="G644" t="str">
            <v>N</v>
          </cell>
          <cell r="H644" t="str">
            <v>N</v>
          </cell>
        </row>
        <row r="645">
          <cell r="A645" t="str">
            <v>8049-002</v>
          </cell>
          <cell r="B645" t="str">
            <v>职员交通费</v>
          </cell>
          <cell r="C645" t="str">
            <v>Y</v>
          </cell>
          <cell r="D645" t="str">
            <v>Y</v>
          </cell>
          <cell r="E645" t="str">
            <v>N</v>
          </cell>
          <cell r="F645" t="str">
            <v>N</v>
          </cell>
          <cell r="G645" t="str">
            <v>N</v>
          </cell>
          <cell r="H645" t="str">
            <v>N</v>
          </cell>
        </row>
        <row r="646">
          <cell r="A646" t="str">
            <v>8049-010</v>
          </cell>
          <cell r="B646" t="str">
            <v>差旅费-国内</v>
          </cell>
          <cell r="C646" t="str">
            <v>Y</v>
          </cell>
          <cell r="D646" t="str">
            <v>Y</v>
          </cell>
          <cell r="E646" t="str">
            <v>N</v>
          </cell>
          <cell r="F646" t="str">
            <v>N</v>
          </cell>
          <cell r="G646" t="str">
            <v>N</v>
          </cell>
          <cell r="H646" t="str">
            <v>N</v>
          </cell>
        </row>
        <row r="647">
          <cell r="A647" t="str">
            <v>8049-011</v>
          </cell>
          <cell r="B647" t="str">
            <v>差旅费-国外</v>
          </cell>
          <cell r="C647" t="str">
            <v>Y</v>
          </cell>
          <cell r="D647" t="str">
            <v>Y</v>
          </cell>
          <cell r="E647" t="str">
            <v>N</v>
          </cell>
          <cell r="F647" t="str">
            <v>N</v>
          </cell>
          <cell r="G647" t="str">
            <v>N</v>
          </cell>
          <cell r="H647" t="str">
            <v>N</v>
          </cell>
        </row>
        <row r="648">
          <cell r="A648" t="str">
            <v>8052-000</v>
          </cell>
          <cell r="B648" t="str">
            <v>汽车开支</v>
          </cell>
          <cell r="C648" t="str">
            <v>Y</v>
          </cell>
          <cell r="D648" t="str">
            <v>Y</v>
          </cell>
          <cell r="E648" t="str">
            <v>N</v>
          </cell>
          <cell r="F648" t="str">
            <v>N</v>
          </cell>
          <cell r="G648" t="str">
            <v>N</v>
          </cell>
          <cell r="H648" t="str">
            <v>N</v>
          </cell>
        </row>
        <row r="649">
          <cell r="A649" t="str">
            <v>8053-000</v>
          </cell>
          <cell r="B649" t="str">
            <v>汽车开支-租车费</v>
          </cell>
          <cell r="C649" t="str">
            <v>Y</v>
          </cell>
          <cell r="D649" t="str">
            <v>Y</v>
          </cell>
          <cell r="E649" t="str">
            <v>N</v>
          </cell>
          <cell r="F649" t="str">
            <v>N</v>
          </cell>
          <cell r="G649" t="str">
            <v>N</v>
          </cell>
          <cell r="H649" t="str">
            <v>N</v>
          </cell>
        </row>
        <row r="650">
          <cell r="A650" t="str">
            <v>8070-000</v>
          </cell>
          <cell r="B650" t="str">
            <v>电话/电传费</v>
          </cell>
          <cell r="C650" t="str">
            <v>Y</v>
          </cell>
          <cell r="D650" t="str">
            <v>Y</v>
          </cell>
          <cell r="E650" t="str">
            <v>N</v>
          </cell>
          <cell r="F650" t="str">
            <v>N</v>
          </cell>
          <cell r="G650" t="str">
            <v>N</v>
          </cell>
          <cell r="H650" t="str">
            <v>N</v>
          </cell>
        </row>
        <row r="651">
          <cell r="A651" t="str">
            <v>8082-001</v>
          </cell>
          <cell r="B651" t="str">
            <v>辨公印刷费</v>
          </cell>
          <cell r="C651" t="str">
            <v>Y</v>
          </cell>
          <cell r="D651" t="str">
            <v>Y</v>
          </cell>
          <cell r="E651" t="str">
            <v>N</v>
          </cell>
          <cell r="F651" t="str">
            <v>N</v>
          </cell>
          <cell r="G651" t="str">
            <v>N</v>
          </cell>
          <cell r="H651" t="str">
            <v>N</v>
          </cell>
        </row>
        <row r="652">
          <cell r="A652" t="str">
            <v>8082-002</v>
          </cell>
          <cell r="B652" t="str">
            <v>辨公用品</v>
          </cell>
          <cell r="C652" t="str">
            <v>Y</v>
          </cell>
          <cell r="D652" t="str">
            <v>Y</v>
          </cell>
          <cell r="E652" t="str">
            <v>N</v>
          </cell>
          <cell r="F652" t="str">
            <v>N</v>
          </cell>
          <cell r="G652" t="str">
            <v>N</v>
          </cell>
          <cell r="H652" t="str">
            <v>N</v>
          </cell>
        </row>
        <row r="653">
          <cell r="A653" t="str">
            <v>8082-004</v>
          </cell>
          <cell r="B653" t="str">
            <v>邮费</v>
          </cell>
          <cell r="C653" t="str">
            <v>Y</v>
          </cell>
          <cell r="D653" t="str">
            <v>Y</v>
          </cell>
          <cell r="E653" t="str">
            <v>N</v>
          </cell>
          <cell r="F653" t="str">
            <v>N</v>
          </cell>
          <cell r="G653" t="str">
            <v>N</v>
          </cell>
          <cell r="H653" t="str">
            <v>N</v>
          </cell>
        </row>
        <row r="654">
          <cell r="A654" t="str">
            <v>8082-005</v>
          </cell>
          <cell r="B654" t="str">
            <v>礼品</v>
          </cell>
          <cell r="C654" t="str">
            <v>Y</v>
          </cell>
          <cell r="D654" t="str">
            <v>Y</v>
          </cell>
          <cell r="E654" t="str">
            <v>N</v>
          </cell>
          <cell r="F654" t="str">
            <v>N</v>
          </cell>
          <cell r="G654" t="str">
            <v>N</v>
          </cell>
          <cell r="H654" t="str">
            <v>N</v>
          </cell>
        </row>
        <row r="655">
          <cell r="A655" t="str">
            <v>8082-010</v>
          </cell>
          <cell r="B655" t="str">
            <v>辨公室开支-其他</v>
          </cell>
          <cell r="C655" t="str">
            <v>Y</v>
          </cell>
          <cell r="D655" t="str">
            <v>Y</v>
          </cell>
          <cell r="E655" t="str">
            <v>N</v>
          </cell>
          <cell r="F655" t="str">
            <v>N</v>
          </cell>
          <cell r="G655" t="str">
            <v>N</v>
          </cell>
          <cell r="H655" t="str">
            <v>N</v>
          </cell>
        </row>
        <row r="656">
          <cell r="A656" t="str">
            <v>8090-000</v>
          </cell>
          <cell r="B656" t="str">
            <v>退休金</v>
          </cell>
          <cell r="C656" t="str">
            <v>Y</v>
          </cell>
          <cell r="D656" t="str">
            <v>Y</v>
          </cell>
          <cell r="E656" t="str">
            <v>N</v>
          </cell>
          <cell r="F656" t="str">
            <v>N</v>
          </cell>
          <cell r="G656" t="str">
            <v>N</v>
          </cell>
          <cell r="H656" t="str">
            <v>N</v>
          </cell>
        </row>
        <row r="657">
          <cell r="A657" t="str">
            <v>8110-000</v>
          </cell>
          <cell r="B657" t="str">
            <v>律师费</v>
          </cell>
          <cell r="C657" t="str">
            <v>Y</v>
          </cell>
          <cell r="D657" t="str">
            <v>Y</v>
          </cell>
          <cell r="E657" t="str">
            <v>N</v>
          </cell>
          <cell r="F657" t="str">
            <v>N</v>
          </cell>
          <cell r="G657" t="str">
            <v>N</v>
          </cell>
          <cell r="H657" t="str">
            <v>N</v>
          </cell>
        </row>
        <row r="658">
          <cell r="A658" t="str">
            <v>8111-000</v>
          </cell>
          <cell r="B658" t="str">
            <v>审计费-非安永审计</v>
          </cell>
          <cell r="C658" t="str">
            <v>Y</v>
          </cell>
          <cell r="D658" t="str">
            <v>Y</v>
          </cell>
          <cell r="E658" t="str">
            <v>N</v>
          </cell>
          <cell r="F658" t="str">
            <v>N</v>
          </cell>
          <cell r="G658" t="str">
            <v>N</v>
          </cell>
          <cell r="H658" t="str">
            <v>N</v>
          </cell>
        </row>
        <row r="659">
          <cell r="A659" t="str">
            <v>8111-001</v>
          </cell>
          <cell r="B659" t="str">
            <v>审计费-安永年度审计</v>
          </cell>
          <cell r="C659" t="str">
            <v>Y</v>
          </cell>
          <cell r="D659" t="str">
            <v>Y</v>
          </cell>
          <cell r="E659" t="str">
            <v>N</v>
          </cell>
          <cell r="F659" t="str">
            <v>N</v>
          </cell>
          <cell r="G659" t="str">
            <v>N</v>
          </cell>
          <cell r="H659" t="str">
            <v>N</v>
          </cell>
        </row>
        <row r="660">
          <cell r="A660" t="str">
            <v>8111-002</v>
          </cell>
          <cell r="B660" t="str">
            <v>审计费-安永专项审计</v>
          </cell>
          <cell r="C660" t="str">
            <v>Y</v>
          </cell>
          <cell r="D660" t="str">
            <v>Y</v>
          </cell>
          <cell r="E660" t="str">
            <v>N</v>
          </cell>
          <cell r="F660" t="str">
            <v>N</v>
          </cell>
          <cell r="G660" t="str">
            <v>N</v>
          </cell>
          <cell r="H660" t="str">
            <v>N</v>
          </cell>
        </row>
        <row r="661">
          <cell r="A661" t="str">
            <v>8111-003</v>
          </cell>
          <cell r="B661" t="str">
            <v>审计费-安永税务审计</v>
          </cell>
          <cell r="C661" t="str">
            <v>Y</v>
          </cell>
          <cell r="D661" t="str">
            <v>Y</v>
          </cell>
          <cell r="E661" t="str">
            <v>N</v>
          </cell>
          <cell r="F661" t="str">
            <v>N</v>
          </cell>
          <cell r="G661" t="str">
            <v>N</v>
          </cell>
          <cell r="H661" t="str">
            <v>N</v>
          </cell>
        </row>
        <row r="662">
          <cell r="A662" t="str">
            <v>8111-004</v>
          </cell>
          <cell r="B662" t="str">
            <v>审计费-安永其他审计</v>
          </cell>
          <cell r="C662" t="str">
            <v>Y</v>
          </cell>
          <cell r="D662" t="str">
            <v>Y</v>
          </cell>
          <cell r="E662" t="str">
            <v>N</v>
          </cell>
          <cell r="F662" t="str">
            <v>N</v>
          </cell>
          <cell r="G662" t="str">
            <v>N</v>
          </cell>
          <cell r="H662" t="str">
            <v>N</v>
          </cell>
        </row>
        <row r="663">
          <cell r="A663" t="str">
            <v>8125-000</v>
          </cell>
          <cell r="B663" t="str">
            <v>招聘费</v>
          </cell>
          <cell r="C663" t="str">
            <v>Y</v>
          </cell>
          <cell r="D663" t="str">
            <v>Y</v>
          </cell>
          <cell r="E663" t="str">
            <v>N</v>
          </cell>
          <cell r="F663" t="str">
            <v>N</v>
          </cell>
          <cell r="G663" t="str">
            <v>N</v>
          </cell>
          <cell r="H663" t="str">
            <v>N</v>
          </cell>
        </row>
        <row r="664">
          <cell r="A664" t="str">
            <v>8130-000</v>
          </cell>
          <cell r="B664" t="str">
            <v>职员奖励</v>
          </cell>
          <cell r="C664" t="str">
            <v>Y</v>
          </cell>
          <cell r="D664" t="str">
            <v>Y</v>
          </cell>
          <cell r="E664" t="str">
            <v>N</v>
          </cell>
          <cell r="F664" t="str">
            <v>N</v>
          </cell>
          <cell r="G664" t="str">
            <v>N</v>
          </cell>
          <cell r="H664" t="str">
            <v>N</v>
          </cell>
        </row>
        <row r="665">
          <cell r="A665" t="str">
            <v>8140-000</v>
          </cell>
          <cell r="B665" t="str">
            <v>职员个人所得税</v>
          </cell>
          <cell r="C665" t="str">
            <v>Y</v>
          </cell>
          <cell r="D665" t="str">
            <v>Y</v>
          </cell>
          <cell r="E665" t="str">
            <v>N</v>
          </cell>
          <cell r="F665" t="str">
            <v>N</v>
          </cell>
          <cell r="G665" t="str">
            <v>N</v>
          </cell>
          <cell r="H665" t="str">
            <v>N</v>
          </cell>
        </row>
        <row r="666">
          <cell r="A666" t="str">
            <v>8140-002</v>
          </cell>
          <cell r="B666" t="str">
            <v>职员个人所得税-外籍</v>
          </cell>
          <cell r="C666" t="str">
            <v>Y</v>
          </cell>
          <cell r="D666" t="str">
            <v>Y</v>
          </cell>
          <cell r="E666" t="str">
            <v>N</v>
          </cell>
          <cell r="F666" t="str">
            <v>N</v>
          </cell>
          <cell r="G666" t="str">
            <v>N</v>
          </cell>
          <cell r="H666" t="str">
            <v>N</v>
          </cell>
        </row>
        <row r="667">
          <cell r="A667" t="str">
            <v>8150-000</v>
          </cell>
          <cell r="B667" t="str">
            <v>辩公室租金</v>
          </cell>
          <cell r="C667" t="str">
            <v>Y</v>
          </cell>
          <cell r="D667" t="str">
            <v>Y</v>
          </cell>
          <cell r="E667" t="str">
            <v>N</v>
          </cell>
          <cell r="F667" t="str">
            <v>N</v>
          </cell>
          <cell r="G667" t="str">
            <v>N</v>
          </cell>
          <cell r="H667" t="str">
            <v>N</v>
          </cell>
        </row>
        <row r="668">
          <cell r="A668" t="str">
            <v>8160-000</v>
          </cell>
          <cell r="B668" t="str">
            <v>设备租赁费用</v>
          </cell>
          <cell r="C668" t="str">
            <v>Y</v>
          </cell>
          <cell r="D668" t="str">
            <v>Y</v>
          </cell>
          <cell r="E668" t="str">
            <v>N</v>
          </cell>
          <cell r="F668" t="str">
            <v>N</v>
          </cell>
          <cell r="G668" t="str">
            <v>N</v>
          </cell>
          <cell r="H668" t="str">
            <v>N</v>
          </cell>
        </row>
        <row r="669">
          <cell r="A669" t="str">
            <v>8170-000</v>
          </cell>
          <cell r="B669" t="str">
            <v>专业咨询费</v>
          </cell>
          <cell r="C669" t="str">
            <v>Y</v>
          </cell>
          <cell r="D669" t="str">
            <v>Y</v>
          </cell>
          <cell r="E669" t="str">
            <v>N</v>
          </cell>
          <cell r="F669" t="str">
            <v>N</v>
          </cell>
          <cell r="G669" t="str">
            <v>N</v>
          </cell>
          <cell r="H669" t="str">
            <v>N</v>
          </cell>
        </row>
        <row r="670">
          <cell r="A670" t="str">
            <v>8181-000</v>
          </cell>
          <cell r="B670" t="str">
            <v>搬迁费用</v>
          </cell>
          <cell r="C670" t="str">
            <v>Y</v>
          </cell>
          <cell r="D670" t="str">
            <v>Y</v>
          </cell>
          <cell r="E670" t="str">
            <v>N</v>
          </cell>
          <cell r="F670" t="str">
            <v>N</v>
          </cell>
          <cell r="G670" t="str">
            <v>N</v>
          </cell>
          <cell r="H670" t="str">
            <v>N</v>
          </cell>
        </row>
        <row r="671">
          <cell r="A671" t="str">
            <v>8191-000</v>
          </cell>
          <cell r="B671" t="str">
            <v>辨公设备维修费</v>
          </cell>
          <cell r="C671" t="str">
            <v>Y</v>
          </cell>
          <cell r="D671" t="str">
            <v>Y</v>
          </cell>
          <cell r="E671" t="str">
            <v>N</v>
          </cell>
          <cell r="F671" t="str">
            <v>N</v>
          </cell>
          <cell r="G671" t="str">
            <v>N</v>
          </cell>
          <cell r="H671" t="str">
            <v>N</v>
          </cell>
        </row>
        <row r="672">
          <cell r="A672" t="str">
            <v>8210-000</v>
          </cell>
          <cell r="B672" t="str">
            <v>训练用品</v>
          </cell>
          <cell r="C672" t="str">
            <v>Y</v>
          </cell>
          <cell r="D672" t="str">
            <v>Y</v>
          </cell>
          <cell r="E672" t="str">
            <v>N</v>
          </cell>
          <cell r="F672" t="str">
            <v>N</v>
          </cell>
          <cell r="G672" t="str">
            <v>N</v>
          </cell>
          <cell r="H672" t="str">
            <v>N</v>
          </cell>
        </row>
        <row r="673">
          <cell r="A673" t="str">
            <v>8220-000</v>
          </cell>
          <cell r="B673" t="str">
            <v>职员培训费用</v>
          </cell>
          <cell r="C673" t="str">
            <v>Y</v>
          </cell>
          <cell r="D673" t="str">
            <v>Y</v>
          </cell>
          <cell r="E673" t="str">
            <v>N</v>
          </cell>
          <cell r="F673" t="str">
            <v>N</v>
          </cell>
          <cell r="G673" t="str">
            <v>N</v>
          </cell>
          <cell r="H673" t="str">
            <v>N</v>
          </cell>
        </row>
        <row r="674">
          <cell r="A674" t="str">
            <v>8230-000</v>
          </cell>
          <cell r="B674" t="str">
            <v>职员保险</v>
          </cell>
          <cell r="C674" t="str">
            <v>Y</v>
          </cell>
          <cell r="D674" t="str">
            <v>Y</v>
          </cell>
          <cell r="E674" t="str">
            <v>N</v>
          </cell>
          <cell r="F674" t="str">
            <v>N</v>
          </cell>
          <cell r="G674" t="str">
            <v>N</v>
          </cell>
          <cell r="H674" t="str">
            <v>N</v>
          </cell>
        </row>
        <row r="675">
          <cell r="A675" t="str">
            <v>8251-000</v>
          </cell>
          <cell r="B675" t="str">
            <v>财产保险</v>
          </cell>
          <cell r="C675" t="str">
            <v>Y</v>
          </cell>
          <cell r="D675" t="str">
            <v>Y</v>
          </cell>
          <cell r="E675" t="str">
            <v>N</v>
          </cell>
          <cell r="F675" t="str">
            <v>N</v>
          </cell>
          <cell r="G675" t="str">
            <v>N</v>
          </cell>
          <cell r="H675" t="str">
            <v>N</v>
          </cell>
        </row>
        <row r="676">
          <cell r="A676" t="str">
            <v>8260-000</v>
          </cell>
          <cell r="B676" t="str">
            <v>捐款</v>
          </cell>
          <cell r="C676" t="str">
            <v>Y</v>
          </cell>
          <cell r="D676" t="str">
            <v>Y</v>
          </cell>
          <cell r="E676" t="str">
            <v>N</v>
          </cell>
          <cell r="F676" t="str">
            <v>N</v>
          </cell>
          <cell r="G676" t="str">
            <v>N</v>
          </cell>
          <cell r="H676" t="str">
            <v>N</v>
          </cell>
        </row>
        <row r="677">
          <cell r="A677" t="str">
            <v>8280-000</v>
          </cell>
          <cell r="B677" t="str">
            <v>其他税款/牌照费</v>
          </cell>
          <cell r="C677" t="str">
            <v>Y</v>
          </cell>
          <cell r="D677" t="str">
            <v>Y</v>
          </cell>
          <cell r="E677" t="str">
            <v>N</v>
          </cell>
          <cell r="F677" t="str">
            <v>N</v>
          </cell>
          <cell r="G677" t="str">
            <v>N</v>
          </cell>
          <cell r="H677" t="str">
            <v>N</v>
          </cell>
        </row>
        <row r="678">
          <cell r="A678" t="str">
            <v>8300-000</v>
          </cell>
          <cell r="B678" t="str">
            <v>原材料化验</v>
          </cell>
          <cell r="C678" t="str">
            <v>Y</v>
          </cell>
          <cell r="D678" t="str">
            <v>Y</v>
          </cell>
          <cell r="E678" t="str">
            <v>N</v>
          </cell>
          <cell r="F678" t="str">
            <v>N</v>
          </cell>
          <cell r="G678" t="str">
            <v>N</v>
          </cell>
          <cell r="H678" t="str">
            <v>N</v>
          </cell>
        </row>
        <row r="679">
          <cell r="A679" t="str">
            <v>8341-000</v>
          </cell>
          <cell r="B679" t="str">
            <v>开辨费</v>
          </cell>
          <cell r="C679" t="str">
            <v>Y</v>
          </cell>
          <cell r="D679" t="str">
            <v>Y</v>
          </cell>
          <cell r="E679" t="str">
            <v>N</v>
          </cell>
          <cell r="F679" t="str">
            <v>N</v>
          </cell>
          <cell r="G679" t="str">
            <v>N</v>
          </cell>
          <cell r="H679" t="str">
            <v>N</v>
          </cell>
        </row>
        <row r="680">
          <cell r="A680" t="str">
            <v>8350-000</v>
          </cell>
          <cell r="B680" t="str">
            <v>报刊/会费</v>
          </cell>
          <cell r="C680" t="str">
            <v>Y</v>
          </cell>
          <cell r="D680" t="str">
            <v>Y</v>
          </cell>
          <cell r="E680" t="str">
            <v>N</v>
          </cell>
          <cell r="F680" t="str">
            <v>N</v>
          </cell>
          <cell r="G680" t="str">
            <v>N</v>
          </cell>
          <cell r="H680" t="str">
            <v>N</v>
          </cell>
        </row>
        <row r="681">
          <cell r="A681" t="str">
            <v>8360-000</v>
          </cell>
          <cell r="B681" t="str">
            <v>水电费</v>
          </cell>
          <cell r="C681" t="str">
            <v>Y</v>
          </cell>
          <cell r="D681" t="str">
            <v>Y</v>
          </cell>
          <cell r="E681" t="str">
            <v>N</v>
          </cell>
          <cell r="F681" t="str">
            <v>N</v>
          </cell>
          <cell r="G681" t="str">
            <v>N</v>
          </cell>
          <cell r="H681" t="str">
            <v>N</v>
          </cell>
        </row>
        <row r="682">
          <cell r="A682" t="str">
            <v>8400-000</v>
          </cell>
          <cell r="B682" t="str">
            <v>银行手续费</v>
          </cell>
          <cell r="C682" t="str">
            <v>Y</v>
          </cell>
          <cell r="D682" t="str">
            <v>Y</v>
          </cell>
          <cell r="E682" t="str">
            <v>N</v>
          </cell>
          <cell r="F682" t="str">
            <v>N</v>
          </cell>
          <cell r="G682" t="str">
            <v>N</v>
          </cell>
          <cell r="H682" t="str">
            <v>N</v>
          </cell>
        </row>
        <row r="683">
          <cell r="A683" t="str">
            <v>8479-000</v>
          </cell>
          <cell r="B683" t="str">
            <v>职员杂费/服务奖</v>
          </cell>
          <cell r="C683" t="str">
            <v>Y</v>
          </cell>
          <cell r="D683" t="str">
            <v>Y</v>
          </cell>
          <cell r="E683" t="str">
            <v>N</v>
          </cell>
          <cell r="F683" t="str">
            <v>N</v>
          </cell>
          <cell r="G683" t="str">
            <v>N</v>
          </cell>
          <cell r="H683" t="str">
            <v>N</v>
          </cell>
        </row>
        <row r="684">
          <cell r="A684" t="str">
            <v>8490-000</v>
          </cell>
          <cell r="B684" t="str">
            <v>外籍人员费用</v>
          </cell>
          <cell r="C684" t="str">
            <v>Y</v>
          </cell>
          <cell r="D684" t="str">
            <v>Y</v>
          </cell>
          <cell r="E684" t="str">
            <v>N</v>
          </cell>
          <cell r="F684" t="str">
            <v>N</v>
          </cell>
          <cell r="G684" t="str">
            <v>N</v>
          </cell>
          <cell r="H684" t="str">
            <v>N</v>
          </cell>
        </row>
        <row r="685">
          <cell r="A685" t="str">
            <v>8490-001</v>
          </cell>
          <cell r="B685" t="str">
            <v>外籍人员费用-搬家费用</v>
          </cell>
          <cell r="C685" t="str">
            <v>Y</v>
          </cell>
          <cell r="D685" t="str">
            <v>Y</v>
          </cell>
          <cell r="E685" t="str">
            <v>N</v>
          </cell>
          <cell r="F685" t="str">
            <v>N</v>
          </cell>
          <cell r="G685" t="str">
            <v>N</v>
          </cell>
          <cell r="H685" t="str">
            <v>N</v>
          </cell>
        </row>
        <row r="686">
          <cell r="A686" t="str">
            <v>8490-002</v>
          </cell>
          <cell r="B686" t="str">
            <v>外籍人员费用-公寓费</v>
          </cell>
          <cell r="C686" t="str">
            <v>Y</v>
          </cell>
          <cell r="D686" t="str">
            <v>Y</v>
          </cell>
          <cell r="E686" t="str">
            <v>N</v>
          </cell>
          <cell r="F686" t="str">
            <v>N</v>
          </cell>
          <cell r="G686" t="str">
            <v>N</v>
          </cell>
          <cell r="H686" t="str">
            <v>N</v>
          </cell>
        </row>
        <row r="687">
          <cell r="A687" t="str">
            <v>8490-003</v>
          </cell>
          <cell r="B687" t="str">
            <v>外籍人员费用-R&amp;R 津贴</v>
          </cell>
          <cell r="C687" t="str">
            <v>Y</v>
          </cell>
          <cell r="D687" t="str">
            <v>Y</v>
          </cell>
          <cell r="E687" t="str">
            <v>N</v>
          </cell>
          <cell r="F687" t="str">
            <v>N</v>
          </cell>
          <cell r="G687" t="str">
            <v>N</v>
          </cell>
          <cell r="H687" t="str">
            <v>N</v>
          </cell>
        </row>
        <row r="688">
          <cell r="A688" t="str">
            <v>8490-004</v>
          </cell>
          <cell r="B688" t="str">
            <v>外籍人员费用-教育津贴</v>
          </cell>
          <cell r="C688" t="str">
            <v>Y</v>
          </cell>
          <cell r="D688" t="str">
            <v>Y</v>
          </cell>
          <cell r="E688" t="str">
            <v>N</v>
          </cell>
          <cell r="F688" t="str">
            <v>N</v>
          </cell>
          <cell r="G688" t="str">
            <v>N</v>
          </cell>
          <cell r="H688" t="str">
            <v>N</v>
          </cell>
        </row>
        <row r="689">
          <cell r="A689" t="str">
            <v>8490-005</v>
          </cell>
          <cell r="B689" t="str">
            <v>外籍人员费用-回家津贴</v>
          </cell>
          <cell r="C689" t="str">
            <v>Y</v>
          </cell>
          <cell r="D689" t="str">
            <v>Y</v>
          </cell>
          <cell r="E689" t="str">
            <v>N</v>
          </cell>
          <cell r="F689" t="str">
            <v>N</v>
          </cell>
          <cell r="G689" t="str">
            <v>N</v>
          </cell>
          <cell r="H689" t="str">
            <v>N</v>
          </cell>
        </row>
        <row r="690">
          <cell r="A690" t="str">
            <v>8490-006</v>
          </cell>
          <cell r="B690" t="str">
            <v>外籍人员费用-其他</v>
          </cell>
          <cell r="C690" t="str">
            <v>Y</v>
          </cell>
          <cell r="D690" t="str">
            <v>Y</v>
          </cell>
          <cell r="E690" t="str">
            <v>N</v>
          </cell>
          <cell r="F690" t="str">
            <v>N</v>
          </cell>
          <cell r="G690" t="str">
            <v>N</v>
          </cell>
          <cell r="H690" t="str">
            <v>N</v>
          </cell>
        </row>
        <row r="691">
          <cell r="A691" t="str">
            <v>8501-000</v>
          </cell>
          <cell r="B691" t="str">
            <v>折旧-辨公设备</v>
          </cell>
          <cell r="C691" t="str">
            <v>Y</v>
          </cell>
          <cell r="D691" t="str">
            <v>Y</v>
          </cell>
          <cell r="E691" t="str">
            <v>N</v>
          </cell>
          <cell r="F691" t="str">
            <v>N</v>
          </cell>
          <cell r="G691" t="str">
            <v>N</v>
          </cell>
          <cell r="H691" t="str">
            <v>N</v>
          </cell>
        </row>
        <row r="692">
          <cell r="A692" t="str">
            <v>8501-001</v>
          </cell>
          <cell r="B692" t="str">
            <v>折旧-电脑</v>
          </cell>
          <cell r="C692" t="str">
            <v>Y</v>
          </cell>
          <cell r="D692" t="str">
            <v>Y</v>
          </cell>
          <cell r="E692" t="str">
            <v>N</v>
          </cell>
          <cell r="F692" t="str">
            <v>N</v>
          </cell>
          <cell r="G692" t="str">
            <v>N</v>
          </cell>
          <cell r="H692" t="str">
            <v>N</v>
          </cell>
        </row>
        <row r="693">
          <cell r="A693" t="str">
            <v>8501-003</v>
          </cell>
          <cell r="B693" t="str">
            <v>折旧-其他资产</v>
          </cell>
          <cell r="C693" t="str">
            <v>Y</v>
          </cell>
          <cell r="D693" t="str">
            <v>Y</v>
          </cell>
          <cell r="E693" t="str">
            <v>N</v>
          </cell>
          <cell r="F693" t="str">
            <v>N</v>
          </cell>
          <cell r="G693" t="str">
            <v>N</v>
          </cell>
          <cell r="H693" t="str">
            <v>N</v>
          </cell>
        </row>
        <row r="694">
          <cell r="A694" t="str">
            <v>8502-000</v>
          </cell>
          <cell r="B694" t="str">
            <v>折旧-辨公房屋/改良</v>
          </cell>
          <cell r="C694" t="str">
            <v>Y</v>
          </cell>
          <cell r="D694" t="str">
            <v>Y</v>
          </cell>
          <cell r="E694" t="str">
            <v>N</v>
          </cell>
          <cell r="F694" t="str">
            <v>N</v>
          </cell>
          <cell r="G694" t="str">
            <v>N</v>
          </cell>
          <cell r="H694" t="str">
            <v>N</v>
          </cell>
        </row>
        <row r="695">
          <cell r="A695" t="str">
            <v>8503-000</v>
          </cell>
          <cell r="B695" t="str">
            <v>折旧-汽车</v>
          </cell>
          <cell r="C695" t="str">
            <v>Y</v>
          </cell>
          <cell r="D695" t="str">
            <v>Y</v>
          </cell>
          <cell r="E695" t="str">
            <v>N</v>
          </cell>
          <cell r="F695" t="str">
            <v>N</v>
          </cell>
          <cell r="G695" t="str">
            <v>N</v>
          </cell>
          <cell r="H695" t="str">
            <v>N</v>
          </cell>
        </row>
        <row r="696">
          <cell r="A696" t="str">
            <v>8967-000</v>
          </cell>
          <cell r="B696" t="str">
            <v>资本化地产部拓展开支</v>
          </cell>
          <cell r="C696" t="str">
            <v>Y</v>
          </cell>
          <cell r="D696" t="str">
            <v>Y</v>
          </cell>
          <cell r="E696" t="str">
            <v>N</v>
          </cell>
          <cell r="F696" t="str">
            <v>N</v>
          </cell>
          <cell r="G696" t="str">
            <v>N</v>
          </cell>
          <cell r="H696" t="str">
            <v>N</v>
          </cell>
        </row>
        <row r="697">
          <cell r="A697" t="str">
            <v>9112-000</v>
          </cell>
          <cell r="B697" t="str">
            <v>外部利息费</v>
          </cell>
          <cell r="C697" t="str">
            <v>Y</v>
          </cell>
          <cell r="D697" t="str">
            <v>N</v>
          </cell>
          <cell r="E697" t="str">
            <v>N</v>
          </cell>
          <cell r="F697" t="str">
            <v>N</v>
          </cell>
          <cell r="G697" t="str">
            <v>N</v>
          </cell>
          <cell r="H697" t="str">
            <v>N</v>
          </cell>
        </row>
        <row r="698">
          <cell r="A698" t="str">
            <v>9130-000</v>
          </cell>
          <cell r="B698" t="str">
            <v>资本化利息</v>
          </cell>
          <cell r="C698" t="str">
            <v>Y</v>
          </cell>
          <cell r="D698" t="str">
            <v>N</v>
          </cell>
          <cell r="E698" t="str">
            <v>N</v>
          </cell>
          <cell r="F698" t="str">
            <v>N</v>
          </cell>
          <cell r="G698" t="str">
            <v>N</v>
          </cell>
          <cell r="H698" t="str">
            <v>N</v>
          </cell>
        </row>
        <row r="699">
          <cell r="A699" t="str">
            <v>9500-000</v>
          </cell>
          <cell r="B699" t="str">
            <v>企业所得税</v>
          </cell>
          <cell r="C699" t="str">
            <v>Y</v>
          </cell>
          <cell r="D699" t="str">
            <v>N</v>
          </cell>
          <cell r="E699" t="str">
            <v>N</v>
          </cell>
          <cell r="F699" t="str">
            <v>N</v>
          </cell>
          <cell r="G699" t="str">
            <v>N</v>
          </cell>
          <cell r="H699" t="str">
            <v>N</v>
          </cell>
        </row>
        <row r="700">
          <cell r="A700" t="str">
            <v>9501-000</v>
          </cell>
          <cell r="B700" t="str">
            <v>递延企业所得税</v>
          </cell>
          <cell r="C700" t="str">
            <v>Y</v>
          </cell>
          <cell r="D700" t="str">
            <v>N</v>
          </cell>
          <cell r="E700" t="str">
            <v>N</v>
          </cell>
          <cell r="F700" t="str">
            <v>N</v>
          </cell>
          <cell r="G700" t="str">
            <v>N</v>
          </cell>
          <cell r="H700" t="str">
            <v>N</v>
          </cell>
        </row>
        <row r="701">
          <cell r="A701" t="str">
            <v>END</v>
          </cell>
          <cell r="B701" t="str">
            <v>END</v>
          </cell>
          <cell r="C701" t="str">
            <v>END</v>
          </cell>
          <cell r="D701" t="str">
            <v>END</v>
          </cell>
          <cell r="E701" t="str">
            <v>END</v>
          </cell>
          <cell r="F701" t="str">
            <v>END</v>
          </cell>
          <cell r="H701" t="str">
            <v>END</v>
          </cell>
        </row>
      </sheetData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座位数计算器(输入版)"/>
      <sheetName val="餐厅总需求面积计算表"/>
      <sheetName val="座位数计算器输入指引"/>
      <sheetName val="座位数计算器结果解读指引"/>
      <sheetName val="Seats Calculator-English(不需要输入)"/>
      <sheetName val="Data - Hour Distribution by GC"/>
      <sheetName val="Seating by Group Size"/>
      <sheetName val="Other Data"/>
      <sheetName val="data1"/>
      <sheetName val="data2"/>
      <sheetName val="defini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Home</v>
          </cell>
          <cell r="B1" t="str">
            <v>Key 4</v>
          </cell>
        </row>
        <row r="2">
          <cell r="B2" t="str">
            <v>Other TV</v>
          </cell>
        </row>
        <row r="3">
          <cell r="B3" t="str">
            <v>CCTV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5" x14ac:dyDescent="0.2"/>
  <sheetData/>
  <phoneticPr fontId="1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BC535"/>
  <sheetViews>
    <sheetView showGridLines="0" zoomScale="85" zoomScaleNormal="85" workbookViewId="0">
      <pane xSplit="6" ySplit="4" topLeftCell="G5" activePane="bottomRight" state="frozen"/>
      <selection activeCell="F23" sqref="F23"/>
      <selection pane="topRight" activeCell="F23" sqref="F23"/>
      <selection pane="bottomLeft" activeCell="F23" sqref="F23"/>
      <selection pane="bottomRight" activeCell="F23" sqref="F23"/>
    </sheetView>
  </sheetViews>
  <sheetFormatPr defaultColWidth="7.109375" defaultRowHeight="11.25" outlineLevelRow="1" outlineLevelCol="1" x14ac:dyDescent="0.2"/>
  <cols>
    <col min="1" max="1" width="9.109375" style="19" hidden="1" customWidth="1" outlineLevel="1"/>
    <col min="2" max="2" width="7.77734375" style="129" hidden="1" customWidth="1" outlineLevel="1"/>
    <col min="3" max="3" width="7.88671875" style="128" hidden="1" customWidth="1" outlineLevel="1"/>
    <col min="4" max="4" width="10.77734375" style="19" hidden="1" customWidth="1" outlineLevel="1"/>
    <col min="5" max="5" width="4.77734375" style="214" customWidth="1" collapsed="1"/>
    <col min="6" max="6" width="53.77734375" style="19" customWidth="1"/>
    <col min="7" max="7" width="10" style="248" customWidth="1"/>
    <col min="8" max="8" width="8.77734375" style="20" customWidth="1"/>
    <col min="9" max="9" width="8.33203125" style="20" customWidth="1"/>
    <col min="10" max="10" width="8.77734375" style="336" customWidth="1"/>
    <col min="11" max="11" width="25.77734375" style="20" customWidth="1"/>
    <col min="12" max="12" width="1.77734375" style="20" customWidth="1"/>
    <col min="13" max="13" width="8.77734375" style="20" customWidth="1"/>
    <col min="14" max="14" width="8.33203125" style="20" customWidth="1"/>
    <col min="15" max="15" width="8.77734375" style="20" customWidth="1"/>
    <col min="16" max="16" width="33.109375" style="20" customWidth="1"/>
    <col min="17" max="55" width="7.109375" style="22"/>
    <col min="56" max="16384" width="7.109375" style="19"/>
  </cols>
  <sheetData>
    <row r="1" spans="1:55" s="2" customFormat="1" ht="18.75" x14ac:dyDescent="0.2">
      <c r="B1" s="130"/>
      <c r="C1" s="26"/>
      <c r="D1" s="27"/>
      <c r="E1" s="207" t="s">
        <v>173</v>
      </c>
      <c r="G1" s="242">
        <f>'Exec Summary'!B10</f>
        <v>0</v>
      </c>
      <c r="J1" s="327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</row>
    <row r="2" spans="1:55" s="2" customFormat="1" ht="18.75" x14ac:dyDescent="0.2">
      <c r="B2" s="130"/>
      <c r="C2" s="26"/>
      <c r="D2" s="27"/>
      <c r="E2" s="215" t="s">
        <v>1061</v>
      </c>
      <c r="G2" s="243"/>
      <c r="H2" s="176" t="s">
        <v>1536</v>
      </c>
      <c r="I2" s="176"/>
      <c r="J2" s="328"/>
      <c r="K2" s="176"/>
      <c r="L2" s="178"/>
      <c r="M2" s="176"/>
      <c r="N2" s="176"/>
      <c r="O2" s="176"/>
      <c r="P2" s="178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</row>
    <row r="3" spans="1:55" s="371" customFormat="1" ht="30" x14ac:dyDescent="0.2">
      <c r="B3" s="170" t="s">
        <v>158</v>
      </c>
      <c r="C3" s="372" t="s">
        <v>223</v>
      </c>
      <c r="D3" s="373"/>
      <c r="E3" s="374" t="s">
        <v>159</v>
      </c>
      <c r="F3" s="375" t="s">
        <v>160</v>
      </c>
      <c r="G3" s="376" t="s">
        <v>172</v>
      </c>
      <c r="H3" s="364" t="s">
        <v>1537</v>
      </c>
      <c r="I3" s="377" t="s">
        <v>179</v>
      </c>
      <c r="J3" s="337" t="s">
        <v>174</v>
      </c>
      <c r="K3" s="379" t="s">
        <v>1194</v>
      </c>
      <c r="L3" s="364"/>
      <c r="M3" s="364" t="s">
        <v>1539</v>
      </c>
      <c r="N3" s="377" t="s">
        <v>179</v>
      </c>
      <c r="O3" s="367" t="s">
        <v>174</v>
      </c>
      <c r="P3" s="367" t="s">
        <v>1289</v>
      </c>
      <c r="Q3" s="378"/>
      <c r="R3" s="378"/>
      <c r="S3" s="378"/>
      <c r="T3" s="378"/>
      <c r="U3" s="378"/>
      <c r="V3" s="378"/>
      <c r="W3" s="378"/>
      <c r="X3" s="378"/>
      <c r="Y3" s="378"/>
      <c r="Z3" s="378"/>
      <c r="AA3" s="378"/>
      <c r="AB3" s="378"/>
      <c r="AC3" s="378"/>
      <c r="AD3" s="378"/>
      <c r="AE3" s="378"/>
      <c r="AF3" s="378"/>
      <c r="AG3" s="378"/>
      <c r="AH3" s="378"/>
      <c r="AI3" s="378"/>
      <c r="AJ3" s="378"/>
      <c r="AK3" s="378"/>
      <c r="AL3" s="378"/>
      <c r="AM3" s="378"/>
      <c r="AN3" s="378"/>
      <c r="AO3" s="378"/>
      <c r="AP3" s="378"/>
      <c r="AQ3" s="378"/>
      <c r="AR3" s="378"/>
      <c r="AS3" s="378"/>
      <c r="AT3" s="378"/>
      <c r="AU3" s="378"/>
      <c r="AV3" s="378"/>
      <c r="AW3" s="378"/>
      <c r="AX3" s="378"/>
      <c r="AY3" s="378"/>
      <c r="AZ3" s="378"/>
      <c r="BA3" s="378"/>
      <c r="BB3" s="378"/>
      <c r="BC3" s="378"/>
    </row>
    <row r="4" spans="1:55" s="44" customFormat="1" ht="15" x14ac:dyDescent="0.25">
      <c r="B4" s="171"/>
      <c r="C4" s="45"/>
      <c r="D4" s="46"/>
      <c r="E4" s="217"/>
      <c r="F4" s="46"/>
      <c r="G4" s="47" t="s">
        <v>31</v>
      </c>
      <c r="H4" s="47" t="s">
        <v>1538</v>
      </c>
      <c r="I4" s="47" t="s">
        <v>883</v>
      </c>
      <c r="J4" s="329" t="s">
        <v>1053</v>
      </c>
      <c r="K4" s="48"/>
      <c r="L4" s="48"/>
      <c r="M4" s="47" t="s">
        <v>1543</v>
      </c>
      <c r="N4" s="47" t="s">
        <v>881</v>
      </c>
      <c r="O4" s="47" t="s">
        <v>1054</v>
      </c>
      <c r="P4" s="4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</row>
    <row r="5" spans="1:55" s="2" customFormat="1" ht="15" customHeight="1" x14ac:dyDescent="0.2">
      <c r="A5" s="130"/>
      <c r="B5" s="162"/>
      <c r="C5" s="49">
        <v>1001</v>
      </c>
      <c r="D5" s="50" t="s">
        <v>31</v>
      </c>
      <c r="E5" s="218">
        <v>1</v>
      </c>
      <c r="F5" s="50" t="s">
        <v>1500</v>
      </c>
      <c r="G5" s="51">
        <f>G6</f>
        <v>0</v>
      </c>
      <c r="H5" s="51">
        <f>H6</f>
        <v>0</v>
      </c>
      <c r="I5" s="52">
        <f>IF(J5=0,0,IF(G5=0,"&gt;100%",J5/G5))</f>
        <v>0</v>
      </c>
      <c r="J5" s="465">
        <f>H5-G5</f>
        <v>0</v>
      </c>
      <c r="K5" s="51"/>
      <c r="L5" s="51"/>
      <c r="M5" s="51">
        <f>M6</f>
        <v>0</v>
      </c>
      <c r="N5" s="52">
        <f>IF(O5=0,0,IF(H5=0,"&gt;100%",O5/H5))</f>
        <v>0</v>
      </c>
      <c r="O5" s="465">
        <f>M5-H5</f>
        <v>0</v>
      </c>
      <c r="P5" s="51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</row>
    <row r="6" spans="1:55" s="2" customFormat="1" ht="15" customHeight="1" x14ac:dyDescent="0.2">
      <c r="A6" s="130"/>
      <c r="B6" s="163"/>
      <c r="C6" s="53">
        <v>1002</v>
      </c>
      <c r="D6" s="54">
        <v>0</v>
      </c>
      <c r="E6" s="219">
        <v>2</v>
      </c>
      <c r="F6" s="55" t="s">
        <v>124</v>
      </c>
      <c r="G6" s="56">
        <f>SUM(G7:G8,G12:G19)</f>
        <v>0</v>
      </c>
      <c r="H6" s="88">
        <f>SUM(H7:H8,H12:H19)</f>
        <v>0</v>
      </c>
      <c r="I6" s="57">
        <f>IF(J6=0,0,IF(G6=0,"&gt;100%",J6/G6))</f>
        <v>0</v>
      </c>
      <c r="J6" s="466">
        <f t="shared" ref="J6" si="0">H6-G6</f>
        <v>0</v>
      </c>
      <c r="K6" s="56"/>
      <c r="L6" s="56"/>
      <c r="M6" s="88">
        <f>SUM(M7:M8,M12:M19)</f>
        <v>0</v>
      </c>
      <c r="N6" s="57">
        <f>IF(O6=0,0,IF(H6=0,"&gt;100%",O6/H6))</f>
        <v>0</v>
      </c>
      <c r="O6" s="466">
        <f>M6-H6</f>
        <v>0</v>
      </c>
      <c r="P6" s="56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</row>
    <row r="7" spans="1:55" s="2" customFormat="1" ht="15" customHeight="1" outlineLevel="1" x14ac:dyDescent="0.2">
      <c r="A7" s="2">
        <v>5</v>
      </c>
      <c r="B7" s="164">
        <v>6001</v>
      </c>
      <c r="C7" s="58" t="s">
        <v>224</v>
      </c>
      <c r="D7" s="59">
        <v>0.1</v>
      </c>
      <c r="E7" s="220">
        <v>3</v>
      </c>
      <c r="F7" s="61" t="s">
        <v>911</v>
      </c>
      <c r="G7" s="75">
        <f>IF('Exec Summary'!$B$10="yes",NORM!N7,0)</f>
        <v>0</v>
      </c>
      <c r="H7" s="503"/>
      <c r="I7" s="64"/>
      <c r="J7" s="467"/>
      <c r="K7" s="65"/>
      <c r="L7" s="66"/>
      <c r="M7" s="503"/>
      <c r="N7" s="64"/>
      <c r="O7" s="467"/>
      <c r="P7" s="66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</row>
    <row r="8" spans="1:55" s="2" customFormat="1" ht="15" customHeight="1" outlineLevel="1" x14ac:dyDescent="0.2">
      <c r="A8" s="2">
        <v>6</v>
      </c>
      <c r="B8" s="164">
        <v>6002</v>
      </c>
      <c r="C8" s="58" t="s">
        <v>225</v>
      </c>
      <c r="D8" s="59">
        <v>0.2</v>
      </c>
      <c r="E8" s="220">
        <v>3</v>
      </c>
      <c r="F8" s="61" t="s">
        <v>1456</v>
      </c>
      <c r="G8" s="75">
        <f>IF('Exec Summary'!$B$10="yes",NORM!N8,0)</f>
        <v>0</v>
      </c>
      <c r="H8" s="67">
        <f>SUM(H9:H11)</f>
        <v>0</v>
      </c>
      <c r="I8" s="68"/>
      <c r="J8" s="468"/>
      <c r="K8" s="65"/>
      <c r="L8" s="62"/>
      <c r="M8" s="67">
        <f>SUM(M9:M11)</f>
        <v>0</v>
      </c>
      <c r="N8" s="68"/>
      <c r="O8" s="468"/>
      <c r="P8" s="62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</row>
    <row r="9" spans="1:55" s="2" customFormat="1" ht="15" customHeight="1" outlineLevel="1" x14ac:dyDescent="0.2">
      <c r="A9" s="2">
        <v>7</v>
      </c>
      <c r="B9" s="164"/>
      <c r="C9" s="58" t="s">
        <v>226</v>
      </c>
      <c r="D9" s="59">
        <v>1</v>
      </c>
      <c r="E9" s="220">
        <v>4</v>
      </c>
      <c r="F9" s="69" t="s">
        <v>1501</v>
      </c>
      <c r="G9" s="75">
        <f>IF('Exec Summary'!$B$10="yes",NORM!N9,0)</f>
        <v>0</v>
      </c>
      <c r="H9" s="70"/>
      <c r="I9" s="71"/>
      <c r="J9" s="469"/>
      <c r="K9" s="65"/>
      <c r="L9" s="73"/>
      <c r="M9" s="70"/>
      <c r="N9" s="71"/>
      <c r="O9" s="469"/>
      <c r="P9" s="73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</row>
    <row r="10" spans="1:55" s="2" customFormat="1" ht="15" customHeight="1" outlineLevel="1" x14ac:dyDescent="0.2">
      <c r="A10" s="2">
        <v>8</v>
      </c>
      <c r="B10" s="165"/>
      <c r="C10" s="58" t="s">
        <v>227</v>
      </c>
      <c r="D10" s="59">
        <v>2</v>
      </c>
      <c r="E10" s="220">
        <v>4</v>
      </c>
      <c r="F10" s="69" t="s">
        <v>914</v>
      </c>
      <c r="G10" s="75">
        <f>IF('Exec Summary'!$B$10="yes",NORM!N10,0)</f>
        <v>0</v>
      </c>
      <c r="H10" s="74"/>
      <c r="I10" s="64"/>
      <c r="J10" s="467"/>
      <c r="K10" s="65"/>
      <c r="L10" s="75"/>
      <c r="M10" s="74"/>
      <c r="N10" s="64"/>
      <c r="O10" s="467"/>
      <c r="P10" s="7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</row>
    <row r="11" spans="1:55" s="2" customFormat="1" ht="15" customHeight="1" outlineLevel="1" x14ac:dyDescent="0.2">
      <c r="A11" s="2">
        <v>9</v>
      </c>
      <c r="B11" s="165"/>
      <c r="C11" s="58" t="s">
        <v>228</v>
      </c>
      <c r="D11" s="59">
        <v>3</v>
      </c>
      <c r="E11" s="220">
        <v>4</v>
      </c>
      <c r="F11" s="69" t="s">
        <v>915</v>
      </c>
      <c r="G11" s="75">
        <f>IF('Exec Summary'!$B$10="yes",NORM!N11,0)</f>
        <v>0</v>
      </c>
      <c r="H11" s="76"/>
      <c r="I11" s="64"/>
      <c r="J11" s="467"/>
      <c r="K11" s="65"/>
      <c r="L11" s="77"/>
      <c r="M11" s="76"/>
      <c r="N11" s="64"/>
      <c r="O11" s="467"/>
      <c r="P11" s="77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</row>
    <row r="12" spans="1:55" s="2" customFormat="1" ht="15" customHeight="1" outlineLevel="1" x14ac:dyDescent="0.2">
      <c r="A12" s="2">
        <v>10</v>
      </c>
      <c r="B12" s="165">
        <v>6003</v>
      </c>
      <c r="C12" s="58" t="s">
        <v>229</v>
      </c>
      <c r="D12" s="59">
        <v>0.3</v>
      </c>
      <c r="E12" s="220">
        <v>3</v>
      </c>
      <c r="F12" s="259" t="s">
        <v>916</v>
      </c>
      <c r="G12" s="75">
        <f>IF('Exec Summary'!$B$10="yes",NORM!N12,0)</f>
        <v>0</v>
      </c>
      <c r="H12" s="72"/>
      <c r="I12" s="64"/>
      <c r="J12" s="467"/>
      <c r="K12" s="65"/>
      <c r="L12" s="72"/>
      <c r="M12" s="72"/>
      <c r="N12" s="64"/>
      <c r="O12" s="467"/>
      <c r="P12" s="72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</row>
    <row r="13" spans="1:55" s="2" customFormat="1" ht="15" customHeight="1" outlineLevel="1" x14ac:dyDescent="0.2">
      <c r="A13" s="2">
        <v>11</v>
      </c>
      <c r="B13" s="165">
        <v>6004</v>
      </c>
      <c r="C13" s="58" t="s">
        <v>230</v>
      </c>
      <c r="D13" s="59">
        <v>0.4</v>
      </c>
      <c r="E13" s="220">
        <v>3</v>
      </c>
      <c r="F13" s="259" t="s">
        <v>917</v>
      </c>
      <c r="G13" s="75">
        <f>IF('Exec Summary'!$B$10="yes",NORM!N13,0)</f>
        <v>0</v>
      </c>
      <c r="H13" s="72"/>
      <c r="I13" s="64"/>
      <c r="J13" s="467"/>
      <c r="K13" s="65"/>
      <c r="L13" s="65"/>
      <c r="M13" s="72"/>
      <c r="N13" s="64"/>
      <c r="O13" s="467"/>
      <c r="P13" s="6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</row>
    <row r="14" spans="1:55" s="2" customFormat="1" ht="15" customHeight="1" outlineLevel="1" x14ac:dyDescent="0.2">
      <c r="A14" s="2">
        <v>12</v>
      </c>
      <c r="B14" s="165">
        <v>6005</v>
      </c>
      <c r="C14" s="58" t="s">
        <v>231</v>
      </c>
      <c r="D14" s="59">
        <v>0.5</v>
      </c>
      <c r="E14" s="220">
        <v>3</v>
      </c>
      <c r="F14" s="259" t="s">
        <v>918</v>
      </c>
      <c r="G14" s="75">
        <f>IF('Exec Summary'!$B$10="yes",NORM!N14,0)</f>
        <v>0</v>
      </c>
      <c r="H14" s="72"/>
      <c r="I14" s="64"/>
      <c r="J14" s="467"/>
      <c r="K14" s="65"/>
      <c r="L14" s="65"/>
      <c r="M14" s="72"/>
      <c r="N14" s="64"/>
      <c r="O14" s="467"/>
      <c r="P14" s="6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</row>
    <row r="15" spans="1:55" s="2" customFormat="1" ht="15" customHeight="1" outlineLevel="1" x14ac:dyDescent="0.2">
      <c r="A15" s="2">
        <v>13</v>
      </c>
      <c r="B15" s="165">
        <v>6006</v>
      </c>
      <c r="C15" s="58" t="s">
        <v>232</v>
      </c>
      <c r="D15" s="59">
        <v>0.6</v>
      </c>
      <c r="E15" s="220">
        <v>3</v>
      </c>
      <c r="F15" s="259" t="s">
        <v>919</v>
      </c>
      <c r="G15" s="75">
        <f>IF('Exec Summary'!$B$10="yes",NORM!N15,0)</f>
        <v>0</v>
      </c>
      <c r="H15" s="72"/>
      <c r="I15" s="64"/>
      <c r="J15" s="467"/>
      <c r="K15" s="65"/>
      <c r="L15" s="65"/>
      <c r="M15" s="72"/>
      <c r="N15" s="64"/>
      <c r="O15" s="467"/>
      <c r="P15" s="6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</row>
    <row r="16" spans="1:55" s="2" customFormat="1" ht="15" customHeight="1" outlineLevel="1" x14ac:dyDescent="0.2">
      <c r="A16" s="2">
        <v>14</v>
      </c>
      <c r="B16" s="165">
        <v>6007</v>
      </c>
      <c r="C16" s="58" t="s">
        <v>233</v>
      </c>
      <c r="D16" s="59">
        <v>0.7</v>
      </c>
      <c r="E16" s="220">
        <v>3</v>
      </c>
      <c r="F16" s="259" t="s">
        <v>920</v>
      </c>
      <c r="G16" s="75">
        <f>IF('Exec Summary'!$B$10="yes",NORM!N16,0)</f>
        <v>0</v>
      </c>
      <c r="H16" s="72"/>
      <c r="I16" s="80"/>
      <c r="J16" s="470"/>
      <c r="K16" s="65"/>
      <c r="L16" s="81"/>
      <c r="M16" s="72"/>
      <c r="N16" s="80"/>
      <c r="O16" s="470"/>
      <c r="P16" s="81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</row>
    <row r="17" spans="1:55" s="2" customFormat="1" ht="15" customHeight="1" outlineLevel="1" x14ac:dyDescent="0.2">
      <c r="A17" s="2">
        <v>15</v>
      </c>
      <c r="B17" s="165" t="s">
        <v>167</v>
      </c>
      <c r="C17" s="58" t="s">
        <v>234</v>
      </c>
      <c r="D17" s="59">
        <v>0.8</v>
      </c>
      <c r="E17" s="220">
        <v>3</v>
      </c>
      <c r="F17" s="259" t="s">
        <v>165</v>
      </c>
      <c r="G17" s="75">
        <f>IF('Exec Summary'!$B$10="yes",NORM!N17,0)</f>
        <v>0</v>
      </c>
      <c r="H17" s="81"/>
      <c r="I17" s="80"/>
      <c r="J17" s="470"/>
      <c r="K17" s="65"/>
      <c r="L17" s="81"/>
      <c r="M17" s="81"/>
      <c r="N17" s="80"/>
      <c r="O17" s="470"/>
      <c r="P17" s="81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</row>
    <row r="18" spans="1:55" s="2" customFormat="1" ht="15" customHeight="1" outlineLevel="1" x14ac:dyDescent="0.2">
      <c r="A18" s="2">
        <v>16</v>
      </c>
      <c r="B18" s="165" t="s">
        <v>151</v>
      </c>
      <c r="C18" s="58" t="s">
        <v>235</v>
      </c>
      <c r="D18" s="59">
        <v>0.9</v>
      </c>
      <c r="E18" s="220">
        <v>3</v>
      </c>
      <c r="F18" s="259" t="s">
        <v>1502</v>
      </c>
      <c r="G18" s="75">
        <f>IF('Exec Summary'!$B$10="yes",NORM!N18,0)</f>
        <v>0</v>
      </c>
      <c r="H18" s="81"/>
      <c r="I18" s="80"/>
      <c r="J18" s="470"/>
      <c r="K18" s="65"/>
      <c r="L18" s="81"/>
      <c r="M18" s="81"/>
      <c r="N18" s="80"/>
      <c r="O18" s="470"/>
      <c r="P18" s="81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</row>
    <row r="19" spans="1:55" s="2" customFormat="1" ht="15" customHeight="1" outlineLevel="1" x14ac:dyDescent="0.2">
      <c r="A19" s="2">
        <v>17</v>
      </c>
      <c r="B19" s="165" t="s">
        <v>68</v>
      </c>
      <c r="C19" s="58" t="s">
        <v>236</v>
      </c>
      <c r="D19" s="82">
        <v>0.1</v>
      </c>
      <c r="E19" s="220">
        <v>3</v>
      </c>
      <c r="F19" s="259" t="s">
        <v>922</v>
      </c>
      <c r="G19" s="75">
        <f>IF('Exec Summary'!$B$10="yes",NORM!N19,0)</f>
        <v>0</v>
      </c>
      <c r="H19" s="83"/>
      <c r="I19" s="84"/>
      <c r="J19" s="471"/>
      <c r="K19" s="65"/>
      <c r="L19" s="83"/>
      <c r="M19" s="83"/>
      <c r="N19" s="84"/>
      <c r="O19" s="471"/>
      <c r="P19" s="83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</row>
    <row r="20" spans="1:55" s="2" customFormat="1" ht="15" customHeight="1" x14ac:dyDescent="0.2">
      <c r="A20" s="2">
        <v>18</v>
      </c>
      <c r="B20" s="162"/>
      <c r="C20" s="49" t="s">
        <v>237</v>
      </c>
      <c r="D20" s="50" t="s">
        <v>44</v>
      </c>
      <c r="E20" s="221">
        <v>1</v>
      </c>
      <c r="F20" s="85" t="s">
        <v>1503</v>
      </c>
      <c r="G20" s="86">
        <f>SUM(G21,G27,G30,G41,G45,G54)</f>
        <v>0</v>
      </c>
      <c r="H20" s="86">
        <f>SUM(H21,H27,H30,H41,H45,H54)</f>
        <v>0</v>
      </c>
      <c r="I20" s="87">
        <f>IF(J20=0,0,IF(G20=0,"&gt;100%",J20/G20))</f>
        <v>0</v>
      </c>
      <c r="J20" s="472">
        <f t="shared" ref="J20:J21" si="1">H20-G20</f>
        <v>0</v>
      </c>
      <c r="K20" s="86"/>
      <c r="L20" s="86"/>
      <c r="M20" s="86">
        <f>SUM(M21,M27,M30,M41,M45,M54)</f>
        <v>0</v>
      </c>
      <c r="N20" s="87">
        <f>IF(O20=0,0,IF(H20=0,"&gt;100%",O20/H20))</f>
        <v>0</v>
      </c>
      <c r="O20" s="472">
        <f>M20-H20</f>
        <v>0</v>
      </c>
      <c r="P20" s="86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</row>
    <row r="21" spans="1:55" s="2" customFormat="1" ht="15" customHeight="1" x14ac:dyDescent="0.2">
      <c r="A21" s="2">
        <v>19</v>
      </c>
      <c r="B21" s="163"/>
      <c r="C21" s="53" t="s">
        <v>238</v>
      </c>
      <c r="D21" s="54">
        <v>1</v>
      </c>
      <c r="E21" s="219">
        <v>2</v>
      </c>
      <c r="F21" s="55" t="s">
        <v>1504</v>
      </c>
      <c r="G21" s="88">
        <f>SUM(G22,G25:G26)</f>
        <v>0</v>
      </c>
      <c r="H21" s="88">
        <f>SUM(H22,H25:H26)</f>
        <v>0</v>
      </c>
      <c r="I21" s="57">
        <f>IF(J21=0,0,IF(G21=0,"&gt;100%",J21/G21))</f>
        <v>0</v>
      </c>
      <c r="J21" s="466">
        <f t="shared" si="1"/>
        <v>0</v>
      </c>
      <c r="K21" s="56"/>
      <c r="L21" s="88"/>
      <c r="M21" s="88">
        <f>SUM(M22,M25:M26)</f>
        <v>0</v>
      </c>
      <c r="N21" s="57">
        <f>IF(O21=0,0,IF(H21=0,"&gt;100%",O21/H21))</f>
        <v>0</v>
      </c>
      <c r="O21" s="466">
        <f>M21-H21</f>
        <v>0</v>
      </c>
      <c r="P21" s="88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</row>
    <row r="22" spans="1:55" s="2" customFormat="1" ht="15" customHeight="1" outlineLevel="1" x14ac:dyDescent="0.2">
      <c r="A22" s="2">
        <v>20</v>
      </c>
      <c r="B22" s="164"/>
      <c r="C22" s="58" t="s">
        <v>239</v>
      </c>
      <c r="D22" s="59">
        <v>1.1000000000000001</v>
      </c>
      <c r="E22" s="220">
        <v>3</v>
      </c>
      <c r="F22" s="61" t="s">
        <v>1451</v>
      </c>
      <c r="G22" s="75">
        <f>IF('Exec Summary'!$B$10="yes",NORM!N22,0)</f>
        <v>0</v>
      </c>
      <c r="H22" s="89">
        <f>SUM(H23:H24)</f>
        <v>0</v>
      </c>
      <c r="I22" s="71"/>
      <c r="J22" s="469"/>
      <c r="K22" s="65"/>
      <c r="L22" s="73"/>
      <c r="M22" s="89">
        <f>SUM(M23:M24)</f>
        <v>0</v>
      </c>
      <c r="N22" s="71"/>
      <c r="O22" s="469"/>
      <c r="P22" s="73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</row>
    <row r="23" spans="1:55" s="2" customFormat="1" ht="15" customHeight="1" outlineLevel="1" x14ac:dyDescent="0.2">
      <c r="A23" s="2">
        <v>21</v>
      </c>
      <c r="B23" s="164" t="s">
        <v>168</v>
      </c>
      <c r="C23" s="58" t="s">
        <v>240</v>
      </c>
      <c r="D23" s="59" t="s">
        <v>169</v>
      </c>
      <c r="E23" s="220">
        <v>4</v>
      </c>
      <c r="F23" s="61" t="s">
        <v>1452</v>
      </c>
      <c r="G23" s="75">
        <f>IF('Exec Summary'!$B$10="yes",NORM!N23,0)</f>
        <v>0</v>
      </c>
      <c r="H23" s="70"/>
      <c r="I23" s="64"/>
      <c r="J23" s="467"/>
      <c r="K23" s="65"/>
      <c r="L23" s="73"/>
      <c r="M23" s="70"/>
      <c r="N23" s="64"/>
      <c r="O23" s="467"/>
      <c r="P23" s="73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</row>
    <row r="24" spans="1:55" s="2" customFormat="1" ht="15" customHeight="1" outlineLevel="1" x14ac:dyDescent="0.2">
      <c r="A24" s="2">
        <v>22</v>
      </c>
      <c r="B24" s="164" t="s">
        <v>168</v>
      </c>
      <c r="C24" s="58" t="s">
        <v>241</v>
      </c>
      <c r="D24" s="59" t="s">
        <v>170</v>
      </c>
      <c r="E24" s="220">
        <v>4</v>
      </c>
      <c r="F24" s="259" t="s">
        <v>1453</v>
      </c>
      <c r="G24" s="75">
        <f>IF('Exec Summary'!$B$10="yes",NORM!N24,0)</f>
        <v>0</v>
      </c>
      <c r="H24" s="90"/>
      <c r="I24" s="64"/>
      <c r="J24" s="470"/>
      <c r="K24" s="65"/>
      <c r="L24" s="77"/>
      <c r="M24" s="90"/>
      <c r="N24" s="64"/>
      <c r="O24" s="470"/>
      <c r="P24" s="77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</row>
    <row r="25" spans="1:55" s="2" customFormat="1" ht="15" customHeight="1" outlineLevel="1" x14ac:dyDescent="0.2">
      <c r="A25" s="2">
        <v>23</v>
      </c>
      <c r="B25" s="164">
        <v>1120</v>
      </c>
      <c r="C25" s="58" t="s">
        <v>242</v>
      </c>
      <c r="D25" s="59">
        <v>1.2</v>
      </c>
      <c r="E25" s="220">
        <v>3</v>
      </c>
      <c r="F25" s="61" t="s">
        <v>1454</v>
      </c>
      <c r="G25" s="75">
        <f>IF('Exec Summary'!$B$10="yes",NORM!N25,0)</f>
        <v>0</v>
      </c>
      <c r="H25" s="78"/>
      <c r="I25" s="64"/>
      <c r="J25" s="467"/>
      <c r="K25" s="65"/>
      <c r="L25" s="72"/>
      <c r="M25" s="78"/>
      <c r="N25" s="64"/>
      <c r="O25" s="467"/>
      <c r="P25" s="72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</row>
    <row r="26" spans="1:55" s="2" customFormat="1" ht="15" customHeight="1" outlineLevel="1" x14ac:dyDescent="0.2">
      <c r="A26" s="2">
        <v>24</v>
      </c>
      <c r="B26" s="164">
        <v>1130</v>
      </c>
      <c r="C26" s="58" t="s">
        <v>243</v>
      </c>
      <c r="D26" s="59">
        <v>1.3</v>
      </c>
      <c r="E26" s="220">
        <v>3</v>
      </c>
      <c r="F26" s="61" t="s">
        <v>1505</v>
      </c>
      <c r="G26" s="75">
        <f>IF('Exec Summary'!$B$10="yes",NORM!N26,0)</f>
        <v>0</v>
      </c>
      <c r="H26" s="63"/>
      <c r="I26" s="91"/>
      <c r="J26" s="473"/>
      <c r="K26" s="65"/>
      <c r="L26" s="66"/>
      <c r="M26" s="63"/>
      <c r="N26" s="91"/>
      <c r="O26" s="473"/>
      <c r="P26" s="66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</row>
    <row r="27" spans="1:55" s="2" customFormat="1" ht="15" customHeight="1" x14ac:dyDescent="0.2">
      <c r="A27" s="2">
        <v>25</v>
      </c>
      <c r="B27" s="163"/>
      <c r="C27" s="53" t="s">
        <v>244</v>
      </c>
      <c r="D27" s="54">
        <v>2</v>
      </c>
      <c r="E27" s="222">
        <v>2</v>
      </c>
      <c r="F27" s="92" t="s">
        <v>1506</v>
      </c>
      <c r="G27" s="93">
        <f>SUM(G28:G29)</f>
        <v>0</v>
      </c>
      <c r="H27" s="93">
        <f>SUM(H28:H29)</f>
        <v>0</v>
      </c>
      <c r="I27" s="142">
        <f>IF(J27=0,0,IF(G27=0,"&gt;100%",J27/G27))</f>
        <v>0</v>
      </c>
      <c r="J27" s="474">
        <f t="shared" ref="J27" si="2">H27-G27</f>
        <v>0</v>
      </c>
      <c r="K27" s="56"/>
      <c r="L27" s="93"/>
      <c r="M27" s="93">
        <f>SUM(M28:M29)</f>
        <v>0</v>
      </c>
      <c r="N27" s="142">
        <f>IF(O27=0,0,IF(H27=0,"&gt;100%",O27/H27))</f>
        <v>0</v>
      </c>
      <c r="O27" s="474">
        <f>M27-H27</f>
        <v>0</v>
      </c>
      <c r="P27" s="93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</row>
    <row r="28" spans="1:55" s="2" customFormat="1" ht="15" customHeight="1" outlineLevel="1" x14ac:dyDescent="0.2">
      <c r="A28" s="2">
        <v>26</v>
      </c>
      <c r="B28" s="164">
        <v>1210</v>
      </c>
      <c r="C28" s="58" t="s">
        <v>245</v>
      </c>
      <c r="D28" s="59">
        <v>2.1</v>
      </c>
      <c r="E28" s="220">
        <v>3</v>
      </c>
      <c r="F28" s="61" t="s">
        <v>1507</v>
      </c>
      <c r="G28" s="75">
        <f>IF('Exec Summary'!$B$10="yes",NORM!N28,0)</f>
        <v>0</v>
      </c>
      <c r="H28" s="78"/>
      <c r="I28" s="71"/>
      <c r="J28" s="469"/>
      <c r="K28" s="65"/>
      <c r="L28" s="72"/>
      <c r="M28" s="78"/>
      <c r="N28" s="71"/>
      <c r="O28" s="469"/>
      <c r="P28" s="72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</row>
    <row r="29" spans="1:55" s="2" customFormat="1" ht="15" customHeight="1" outlineLevel="1" x14ac:dyDescent="0.2">
      <c r="A29" s="2">
        <v>27</v>
      </c>
      <c r="B29" s="164">
        <v>1220</v>
      </c>
      <c r="C29" s="58" t="s">
        <v>246</v>
      </c>
      <c r="D29" s="59">
        <v>2.2000000000000002</v>
      </c>
      <c r="E29" s="220">
        <v>3</v>
      </c>
      <c r="F29" s="61" t="s">
        <v>1508</v>
      </c>
      <c r="G29" s="75">
        <f>IF('Exec Summary'!$B$10="yes",NORM!N29,0)</f>
        <v>0</v>
      </c>
      <c r="H29" s="63"/>
      <c r="I29" s="91"/>
      <c r="J29" s="473"/>
      <c r="K29" s="65"/>
      <c r="L29" s="66"/>
      <c r="M29" s="63"/>
      <c r="N29" s="91"/>
      <c r="O29" s="473"/>
      <c r="P29" s="66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</row>
    <row r="30" spans="1:55" s="2" customFormat="1" ht="15" customHeight="1" x14ac:dyDescent="0.2">
      <c r="A30" s="2">
        <v>28</v>
      </c>
      <c r="B30" s="163"/>
      <c r="C30" s="53" t="s">
        <v>247</v>
      </c>
      <c r="D30" s="54">
        <v>3</v>
      </c>
      <c r="E30" s="222">
        <v>2</v>
      </c>
      <c r="F30" s="92" t="s">
        <v>1509</v>
      </c>
      <c r="G30" s="93">
        <f>SUM(G31,G36:G40)</f>
        <v>0</v>
      </c>
      <c r="H30" s="93">
        <f>SUM(H31,H36:H40)</f>
        <v>0</v>
      </c>
      <c r="I30" s="142">
        <f>IF(J30=0,0,IF(G30=0,"&gt;100%",J30/G30))</f>
        <v>0</v>
      </c>
      <c r="J30" s="474">
        <f t="shared" ref="J30" si="3">H30-G30</f>
        <v>0</v>
      </c>
      <c r="K30" s="56"/>
      <c r="L30" s="93"/>
      <c r="M30" s="93">
        <f>SUM(M31,M36:M40)</f>
        <v>0</v>
      </c>
      <c r="N30" s="142">
        <f>IF(O30=0,0,IF(H30=0,"&gt;100%",O30/H30))</f>
        <v>0</v>
      </c>
      <c r="O30" s="474">
        <f>M30-H30</f>
        <v>0</v>
      </c>
      <c r="P30" s="93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</row>
    <row r="31" spans="1:55" s="2" customFormat="1" ht="15" customHeight="1" outlineLevel="1" x14ac:dyDescent="0.2">
      <c r="A31" s="2">
        <v>29</v>
      </c>
      <c r="B31" s="164"/>
      <c r="C31" s="58" t="s">
        <v>248</v>
      </c>
      <c r="D31" s="59">
        <v>3.1</v>
      </c>
      <c r="E31" s="220">
        <v>3</v>
      </c>
      <c r="F31" s="61" t="s">
        <v>1439</v>
      </c>
      <c r="G31" s="75">
        <f>IF('Exec Summary'!$B$10="yes",NORM!N31,0)</f>
        <v>0</v>
      </c>
      <c r="H31" s="67">
        <f>SUM(H32:H35)</f>
        <v>0</v>
      </c>
      <c r="I31" s="68"/>
      <c r="J31" s="468"/>
      <c r="K31" s="65"/>
      <c r="L31" s="62"/>
      <c r="M31" s="67">
        <f>SUM(M32:M35)</f>
        <v>0</v>
      </c>
      <c r="N31" s="68"/>
      <c r="O31" s="468"/>
      <c r="P31" s="62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</row>
    <row r="32" spans="1:55" s="2" customFormat="1" ht="15" customHeight="1" outlineLevel="1" x14ac:dyDescent="0.2">
      <c r="A32" s="2">
        <v>30</v>
      </c>
      <c r="B32" s="164">
        <v>1311</v>
      </c>
      <c r="C32" s="58" t="s">
        <v>249</v>
      </c>
      <c r="D32" s="59" t="s">
        <v>32</v>
      </c>
      <c r="E32" s="220">
        <v>4</v>
      </c>
      <c r="F32" s="69" t="s">
        <v>1440</v>
      </c>
      <c r="G32" s="75">
        <f>IF('Exec Summary'!$B$10="yes",NORM!N32,0)</f>
        <v>0</v>
      </c>
      <c r="H32" s="70"/>
      <c r="I32" s="71"/>
      <c r="J32" s="469"/>
      <c r="K32" s="65"/>
      <c r="L32" s="73"/>
      <c r="M32" s="70"/>
      <c r="N32" s="71"/>
      <c r="O32" s="469"/>
      <c r="P32" s="73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</row>
    <row r="33" spans="1:55" s="2" customFormat="1" ht="15" customHeight="1" outlineLevel="1" x14ac:dyDescent="0.2">
      <c r="A33" s="2">
        <v>31</v>
      </c>
      <c r="B33" s="164">
        <v>1312</v>
      </c>
      <c r="C33" s="58" t="s">
        <v>250</v>
      </c>
      <c r="D33" s="59" t="s">
        <v>33</v>
      </c>
      <c r="E33" s="220">
        <v>4</v>
      </c>
      <c r="F33" s="69" t="s">
        <v>1441</v>
      </c>
      <c r="G33" s="75">
        <f>IF('Exec Summary'!$B$10="yes",NORM!N33,0)</f>
        <v>0</v>
      </c>
      <c r="H33" s="74"/>
      <c r="I33" s="64"/>
      <c r="J33" s="467"/>
      <c r="K33" s="65"/>
      <c r="L33" s="75"/>
      <c r="M33" s="74"/>
      <c r="N33" s="64"/>
      <c r="O33" s="467"/>
      <c r="P33" s="75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</row>
    <row r="34" spans="1:55" s="2" customFormat="1" ht="15" customHeight="1" outlineLevel="1" x14ac:dyDescent="0.2">
      <c r="A34" s="2">
        <v>32</v>
      </c>
      <c r="B34" s="164">
        <v>1313</v>
      </c>
      <c r="C34" s="58" t="s">
        <v>251</v>
      </c>
      <c r="D34" s="59" t="s">
        <v>34</v>
      </c>
      <c r="E34" s="220">
        <v>4</v>
      </c>
      <c r="F34" s="69" t="s">
        <v>1442</v>
      </c>
      <c r="G34" s="75">
        <f>IF('Exec Summary'!$B$10="yes",NORM!N34,0)</f>
        <v>0</v>
      </c>
      <c r="H34" s="74"/>
      <c r="I34" s="64"/>
      <c r="J34" s="467"/>
      <c r="K34" s="65"/>
      <c r="L34" s="75"/>
      <c r="M34" s="74"/>
      <c r="N34" s="64"/>
      <c r="O34" s="467"/>
      <c r="P34" s="75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</row>
    <row r="35" spans="1:55" s="2" customFormat="1" ht="15" customHeight="1" outlineLevel="1" x14ac:dyDescent="0.2">
      <c r="A35" s="2">
        <v>33</v>
      </c>
      <c r="B35" s="164">
        <v>1314</v>
      </c>
      <c r="C35" s="58" t="s">
        <v>252</v>
      </c>
      <c r="D35" s="59" t="s">
        <v>35</v>
      </c>
      <c r="E35" s="220">
        <v>4</v>
      </c>
      <c r="F35" s="69" t="s">
        <v>1443</v>
      </c>
      <c r="G35" s="75">
        <f>IF('Exec Summary'!$B$10="yes",NORM!N35,0)</f>
        <v>0</v>
      </c>
      <c r="H35" s="76"/>
      <c r="I35" s="64"/>
      <c r="J35" s="467"/>
      <c r="K35" s="65"/>
      <c r="L35" s="77"/>
      <c r="M35" s="76"/>
      <c r="N35" s="64"/>
      <c r="O35" s="467"/>
      <c r="P35" s="77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</row>
    <row r="36" spans="1:55" s="2" customFormat="1" ht="15" customHeight="1" outlineLevel="1" x14ac:dyDescent="0.2">
      <c r="A36" s="2">
        <v>34</v>
      </c>
      <c r="B36" s="165">
        <v>1320</v>
      </c>
      <c r="C36" s="58" t="s">
        <v>253</v>
      </c>
      <c r="D36" s="59">
        <v>3.2</v>
      </c>
      <c r="E36" s="220">
        <v>3</v>
      </c>
      <c r="F36" s="61" t="s">
        <v>1444</v>
      </c>
      <c r="G36" s="75">
        <f>IF('Exec Summary'!$B$10="yes",NORM!N36,0)</f>
        <v>0</v>
      </c>
      <c r="H36" s="78"/>
      <c r="I36" s="64"/>
      <c r="J36" s="467"/>
      <c r="K36" s="65"/>
      <c r="L36" s="72"/>
      <c r="M36" s="78"/>
      <c r="N36" s="64"/>
      <c r="O36" s="467"/>
      <c r="P36" s="72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</row>
    <row r="37" spans="1:55" s="2" customFormat="1" ht="15" customHeight="1" outlineLevel="1" x14ac:dyDescent="0.2">
      <c r="A37" s="2">
        <v>35</v>
      </c>
      <c r="B37" s="165">
        <v>1330</v>
      </c>
      <c r="C37" s="58" t="s">
        <v>254</v>
      </c>
      <c r="D37" s="59">
        <v>3.3</v>
      </c>
      <c r="E37" s="220">
        <v>3</v>
      </c>
      <c r="F37" s="61" t="s">
        <v>1445</v>
      </c>
      <c r="G37" s="75">
        <f>IF('Exec Summary'!$B$10="yes",NORM!N37,0)</f>
        <v>0</v>
      </c>
      <c r="H37" s="79"/>
      <c r="I37" s="64"/>
      <c r="J37" s="467"/>
      <c r="K37" s="65"/>
      <c r="L37" s="65"/>
      <c r="M37" s="79"/>
      <c r="N37" s="64"/>
      <c r="O37" s="467"/>
      <c r="P37" s="65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</row>
    <row r="38" spans="1:55" s="2" customFormat="1" ht="15" customHeight="1" outlineLevel="1" x14ac:dyDescent="0.2">
      <c r="A38" s="2">
        <v>36</v>
      </c>
      <c r="B38" s="165">
        <v>1340</v>
      </c>
      <c r="C38" s="58" t="s">
        <v>255</v>
      </c>
      <c r="D38" s="59">
        <v>3.4</v>
      </c>
      <c r="E38" s="220">
        <v>3</v>
      </c>
      <c r="F38" s="61" t="s">
        <v>1446</v>
      </c>
      <c r="G38" s="75">
        <f>IF('Exec Summary'!$B$10="yes",NORM!N38,0)</f>
        <v>0</v>
      </c>
      <c r="H38" s="79"/>
      <c r="I38" s="64"/>
      <c r="J38" s="467"/>
      <c r="K38" s="65"/>
      <c r="L38" s="65"/>
      <c r="M38" s="79"/>
      <c r="N38" s="64"/>
      <c r="O38" s="467"/>
      <c r="P38" s="65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</row>
    <row r="39" spans="1:55" s="2" customFormat="1" ht="15" customHeight="1" outlineLevel="1" x14ac:dyDescent="0.2">
      <c r="A39" s="2">
        <v>37</v>
      </c>
      <c r="B39" s="165">
        <v>1350</v>
      </c>
      <c r="C39" s="58" t="s">
        <v>256</v>
      </c>
      <c r="D39" s="59">
        <v>3.5</v>
      </c>
      <c r="E39" s="220">
        <v>3</v>
      </c>
      <c r="F39" s="61" t="s">
        <v>1447</v>
      </c>
      <c r="G39" s="75">
        <f>IF('Exec Summary'!$B$10="yes",NORM!N39,0)</f>
        <v>0</v>
      </c>
      <c r="H39" s="79"/>
      <c r="I39" s="64"/>
      <c r="J39" s="467"/>
      <c r="K39" s="65"/>
      <c r="L39" s="65"/>
      <c r="M39" s="79"/>
      <c r="N39" s="64"/>
      <c r="O39" s="467"/>
      <c r="P39" s="65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</row>
    <row r="40" spans="1:55" s="2" customFormat="1" ht="15" customHeight="1" outlineLevel="1" x14ac:dyDescent="0.2">
      <c r="A40" s="2">
        <v>38</v>
      </c>
      <c r="B40" s="165">
        <v>1360</v>
      </c>
      <c r="C40" s="58" t="s">
        <v>257</v>
      </c>
      <c r="D40" s="59">
        <v>3.6</v>
      </c>
      <c r="E40" s="220">
        <v>3</v>
      </c>
      <c r="F40" s="61" t="s">
        <v>1448</v>
      </c>
      <c r="G40" s="75">
        <f>IF('Exec Summary'!$B$10="yes",NORM!N40,0)</f>
        <v>0</v>
      </c>
      <c r="H40" s="63"/>
      <c r="I40" s="91"/>
      <c r="J40" s="473"/>
      <c r="K40" s="65"/>
      <c r="L40" s="66"/>
      <c r="M40" s="63"/>
      <c r="N40" s="91"/>
      <c r="O40" s="473"/>
      <c r="P40" s="66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</row>
    <row r="41" spans="1:55" s="2" customFormat="1" ht="15" customHeight="1" x14ac:dyDescent="0.2">
      <c r="A41" s="2">
        <v>39</v>
      </c>
      <c r="B41" s="163"/>
      <c r="C41" s="53" t="s">
        <v>258</v>
      </c>
      <c r="D41" s="54">
        <v>4</v>
      </c>
      <c r="E41" s="222">
        <v>2</v>
      </c>
      <c r="F41" s="92" t="s">
        <v>1510</v>
      </c>
      <c r="G41" s="93">
        <f>SUM(G42:G44)</f>
        <v>0</v>
      </c>
      <c r="H41" s="93">
        <f>SUM(H42:H44)</f>
        <v>0</v>
      </c>
      <c r="I41" s="142">
        <f>IF(J41=0,0,IF(G41=0,"&gt;100%",J41/G41))</f>
        <v>0</v>
      </c>
      <c r="J41" s="474">
        <f t="shared" ref="J41" si="4">H41-G41</f>
        <v>0</v>
      </c>
      <c r="K41" s="56"/>
      <c r="L41" s="93"/>
      <c r="M41" s="93">
        <f>SUM(M42:M44)</f>
        <v>0</v>
      </c>
      <c r="N41" s="142">
        <f>IF(O41=0,0,IF(H41=0,"&gt;100%",O41/H41))</f>
        <v>0</v>
      </c>
      <c r="O41" s="474">
        <f>M41-H41</f>
        <v>0</v>
      </c>
      <c r="P41" s="93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</row>
    <row r="42" spans="1:55" s="2" customFormat="1" ht="15" customHeight="1" outlineLevel="1" x14ac:dyDescent="0.2">
      <c r="A42" s="2">
        <v>40</v>
      </c>
      <c r="B42" s="164">
        <v>1410</v>
      </c>
      <c r="C42" s="58" t="s">
        <v>259</v>
      </c>
      <c r="D42" s="59">
        <v>4.0999999999999996</v>
      </c>
      <c r="E42" s="220">
        <v>3</v>
      </c>
      <c r="F42" s="61" t="s">
        <v>1436</v>
      </c>
      <c r="G42" s="75">
        <f>IF('Exec Summary'!$B$10="yes",NORM!N42,0)</f>
        <v>0</v>
      </c>
      <c r="H42" s="78"/>
      <c r="I42" s="71"/>
      <c r="J42" s="469"/>
      <c r="K42" s="65"/>
      <c r="L42" s="72"/>
      <c r="M42" s="78"/>
      <c r="N42" s="71"/>
      <c r="O42" s="469"/>
      <c r="P42" s="72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</row>
    <row r="43" spans="1:55" s="2" customFormat="1" ht="15" customHeight="1" outlineLevel="1" x14ac:dyDescent="0.2">
      <c r="A43" s="2">
        <v>41</v>
      </c>
      <c r="B43" s="164">
        <v>1420</v>
      </c>
      <c r="C43" s="58" t="s">
        <v>260</v>
      </c>
      <c r="D43" s="59">
        <v>4.2</v>
      </c>
      <c r="E43" s="220">
        <v>3</v>
      </c>
      <c r="F43" s="61" t="s">
        <v>1437</v>
      </c>
      <c r="G43" s="75">
        <f>IF('Exec Summary'!$B$10="yes",NORM!N43,0)</f>
        <v>0</v>
      </c>
      <c r="H43" s="79"/>
      <c r="I43" s="64"/>
      <c r="J43" s="467"/>
      <c r="K43" s="65"/>
      <c r="L43" s="65"/>
      <c r="M43" s="79"/>
      <c r="N43" s="64"/>
      <c r="O43" s="467"/>
      <c r="P43" s="65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</row>
    <row r="44" spans="1:55" s="2" customFormat="1" ht="15" customHeight="1" outlineLevel="1" x14ac:dyDescent="0.2">
      <c r="A44" s="2">
        <v>42</v>
      </c>
      <c r="B44" s="164">
        <v>1430</v>
      </c>
      <c r="C44" s="58" t="s">
        <v>261</v>
      </c>
      <c r="D44" s="59">
        <v>4.3</v>
      </c>
      <c r="E44" s="220">
        <v>3</v>
      </c>
      <c r="F44" s="61" t="s">
        <v>1438</v>
      </c>
      <c r="G44" s="75">
        <f>IF('Exec Summary'!$B$10="yes",NORM!N44,0)</f>
        <v>0</v>
      </c>
      <c r="H44" s="63"/>
      <c r="I44" s="91"/>
      <c r="J44" s="473"/>
      <c r="K44" s="65"/>
      <c r="L44" s="66"/>
      <c r="M44" s="63"/>
      <c r="N44" s="91"/>
      <c r="O44" s="473"/>
      <c r="P44" s="66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</row>
    <row r="45" spans="1:55" s="2" customFormat="1" ht="15" customHeight="1" x14ac:dyDescent="0.2">
      <c r="A45" s="2">
        <v>43</v>
      </c>
      <c r="B45" s="163"/>
      <c r="C45" s="53" t="s">
        <v>262</v>
      </c>
      <c r="D45" s="54">
        <v>5</v>
      </c>
      <c r="E45" s="222">
        <v>2</v>
      </c>
      <c r="F45" s="92" t="s">
        <v>1511</v>
      </c>
      <c r="G45" s="93">
        <f>SUM(G46:G53)</f>
        <v>0</v>
      </c>
      <c r="H45" s="93">
        <f>SUM(H46:H53)</f>
        <v>0</v>
      </c>
      <c r="I45" s="142">
        <f>IF(J45=0,0,IF(G45=0,"&gt;100%",J45/G45))</f>
        <v>0</v>
      </c>
      <c r="J45" s="474">
        <f t="shared" ref="J45" si="5">H45-G45</f>
        <v>0</v>
      </c>
      <c r="K45" s="56"/>
      <c r="L45" s="93"/>
      <c r="M45" s="93">
        <f>SUM(M46:M53)</f>
        <v>0</v>
      </c>
      <c r="N45" s="142">
        <f>IF(O45=0,0,IF(H45=0,"&gt;100%",O45/H45))</f>
        <v>0</v>
      </c>
      <c r="O45" s="474">
        <f>M45-H45</f>
        <v>0</v>
      </c>
      <c r="P45" s="93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</row>
    <row r="46" spans="1:55" s="2" customFormat="1" ht="15" customHeight="1" outlineLevel="1" x14ac:dyDescent="0.2">
      <c r="A46" s="2">
        <v>44</v>
      </c>
      <c r="B46" s="164">
        <v>1510</v>
      </c>
      <c r="C46" s="58" t="s">
        <v>263</v>
      </c>
      <c r="D46" s="59">
        <v>5.0999999999999996</v>
      </c>
      <c r="E46" s="220">
        <v>3</v>
      </c>
      <c r="F46" s="61" t="s">
        <v>1429</v>
      </c>
      <c r="G46" s="75">
        <f>IF('Exec Summary'!$B$10="yes",NORM!N46,0)</f>
        <v>0</v>
      </c>
      <c r="H46" s="78"/>
      <c r="I46" s="71"/>
      <c r="J46" s="469"/>
      <c r="K46" s="65"/>
      <c r="L46" s="72"/>
      <c r="M46" s="78"/>
      <c r="N46" s="71"/>
      <c r="O46" s="469"/>
      <c r="P46" s="72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</row>
    <row r="47" spans="1:55" s="2" customFormat="1" ht="15" customHeight="1" outlineLevel="1" x14ac:dyDescent="0.2">
      <c r="A47" s="2">
        <v>45</v>
      </c>
      <c r="B47" s="164">
        <v>1520</v>
      </c>
      <c r="C47" s="58" t="s">
        <v>264</v>
      </c>
      <c r="D47" s="59">
        <v>5.2</v>
      </c>
      <c r="E47" s="220">
        <v>3</v>
      </c>
      <c r="F47" s="61" t="s">
        <v>1512</v>
      </c>
      <c r="G47" s="75">
        <f>IF('Exec Summary'!$B$10="yes",NORM!N47,0)</f>
        <v>0</v>
      </c>
      <c r="H47" s="78"/>
      <c r="I47" s="64"/>
      <c r="J47" s="467"/>
      <c r="K47" s="65"/>
      <c r="L47" s="65"/>
      <c r="M47" s="78"/>
      <c r="N47" s="64"/>
      <c r="O47" s="467"/>
      <c r="P47" s="65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</row>
    <row r="48" spans="1:55" s="2" customFormat="1" ht="15" customHeight="1" outlineLevel="1" x14ac:dyDescent="0.2">
      <c r="A48" s="2">
        <v>46</v>
      </c>
      <c r="B48" s="164">
        <v>1530</v>
      </c>
      <c r="C48" s="58" t="s">
        <v>265</v>
      </c>
      <c r="D48" s="59">
        <v>5.3</v>
      </c>
      <c r="E48" s="220">
        <v>3</v>
      </c>
      <c r="F48" s="61" t="s">
        <v>1430</v>
      </c>
      <c r="G48" s="75">
        <f>IF('Exec Summary'!$B$10="yes",NORM!N48,0)</f>
        <v>0</v>
      </c>
      <c r="H48" s="78"/>
      <c r="I48" s="64"/>
      <c r="J48" s="467"/>
      <c r="K48" s="65"/>
      <c r="L48" s="65"/>
      <c r="M48" s="78"/>
      <c r="N48" s="64"/>
      <c r="O48" s="467"/>
      <c r="P48" s="65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</row>
    <row r="49" spans="1:55" s="2" customFormat="1" ht="15" customHeight="1" outlineLevel="1" x14ac:dyDescent="0.2">
      <c r="A49" s="2">
        <v>47</v>
      </c>
      <c r="B49" s="164" t="s">
        <v>0</v>
      </c>
      <c r="C49" s="58" t="s">
        <v>266</v>
      </c>
      <c r="D49" s="59">
        <v>5.4</v>
      </c>
      <c r="E49" s="220">
        <v>3</v>
      </c>
      <c r="F49" s="61" t="s">
        <v>1431</v>
      </c>
      <c r="G49" s="75">
        <f>IF('Exec Summary'!$B$10="yes",NORM!N49,0)</f>
        <v>0</v>
      </c>
      <c r="H49" s="78"/>
      <c r="I49" s="64"/>
      <c r="J49" s="467"/>
      <c r="K49" s="65"/>
      <c r="L49" s="65"/>
      <c r="M49" s="78"/>
      <c r="N49" s="64"/>
      <c r="O49" s="467"/>
      <c r="P49" s="65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</row>
    <row r="50" spans="1:55" s="2" customFormat="1" ht="15" customHeight="1" outlineLevel="1" x14ac:dyDescent="0.2">
      <c r="A50" s="2">
        <v>48</v>
      </c>
      <c r="B50" s="164" t="s">
        <v>79</v>
      </c>
      <c r="C50" s="58" t="s">
        <v>267</v>
      </c>
      <c r="D50" s="59">
        <v>5.5</v>
      </c>
      <c r="E50" s="220">
        <v>3</v>
      </c>
      <c r="F50" s="61" t="s">
        <v>1432</v>
      </c>
      <c r="G50" s="75">
        <f>IF('Exec Summary'!$B$10="yes",NORM!N50,0)</f>
        <v>0</v>
      </c>
      <c r="H50" s="78"/>
      <c r="I50" s="64"/>
      <c r="J50" s="467"/>
      <c r="K50" s="65"/>
      <c r="L50" s="65"/>
      <c r="M50" s="78"/>
      <c r="N50" s="64"/>
      <c r="O50" s="467"/>
      <c r="P50" s="65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</row>
    <row r="51" spans="1:55" s="2" customFormat="1" ht="15" customHeight="1" outlineLevel="1" x14ac:dyDescent="0.2">
      <c r="A51" s="2">
        <v>49</v>
      </c>
      <c r="B51" s="164" t="s">
        <v>80</v>
      </c>
      <c r="C51" s="58" t="s">
        <v>268</v>
      </c>
      <c r="D51" s="59">
        <v>5.6</v>
      </c>
      <c r="E51" s="220">
        <v>3</v>
      </c>
      <c r="F51" s="61" t="s">
        <v>1433</v>
      </c>
      <c r="G51" s="75">
        <f>IF('Exec Summary'!$B$10="yes",NORM!N51,0)</f>
        <v>0</v>
      </c>
      <c r="H51" s="78"/>
      <c r="I51" s="64"/>
      <c r="J51" s="467"/>
      <c r="K51" s="65"/>
      <c r="L51" s="65"/>
      <c r="M51" s="78"/>
      <c r="N51" s="64"/>
      <c r="O51" s="467"/>
      <c r="P51" s="65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</row>
    <row r="52" spans="1:55" s="2" customFormat="1" ht="15" customHeight="1" outlineLevel="1" x14ac:dyDescent="0.2">
      <c r="A52" s="2">
        <v>50</v>
      </c>
      <c r="B52" s="164" t="s">
        <v>81</v>
      </c>
      <c r="C52" s="58" t="s">
        <v>269</v>
      </c>
      <c r="D52" s="59">
        <v>5.7</v>
      </c>
      <c r="E52" s="220">
        <v>3</v>
      </c>
      <c r="F52" s="61" t="s">
        <v>1434</v>
      </c>
      <c r="G52" s="75">
        <f>IF('Exec Summary'!$B$10="yes",NORM!N52,0)</f>
        <v>0</v>
      </c>
      <c r="H52" s="78"/>
      <c r="I52" s="64"/>
      <c r="J52" s="467"/>
      <c r="K52" s="65"/>
      <c r="L52" s="65"/>
      <c r="M52" s="78"/>
      <c r="N52" s="64"/>
      <c r="O52" s="467"/>
      <c r="P52" s="65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</row>
    <row r="53" spans="1:55" s="2" customFormat="1" ht="15" customHeight="1" outlineLevel="1" x14ac:dyDescent="0.2">
      <c r="A53" s="2">
        <v>51</v>
      </c>
      <c r="B53" s="165">
        <v>1540</v>
      </c>
      <c r="C53" s="58" t="s">
        <v>270</v>
      </c>
      <c r="D53" s="59">
        <v>5.8</v>
      </c>
      <c r="E53" s="220">
        <v>3</v>
      </c>
      <c r="F53" s="61" t="s">
        <v>1435</v>
      </c>
      <c r="G53" s="75">
        <f>IF('Exec Summary'!$B$10="yes",NORM!N53,0)</f>
        <v>0</v>
      </c>
      <c r="H53" s="78"/>
      <c r="I53" s="91"/>
      <c r="J53" s="473"/>
      <c r="K53" s="65"/>
      <c r="L53" s="66"/>
      <c r="M53" s="78"/>
      <c r="N53" s="91"/>
      <c r="O53" s="473"/>
      <c r="P53" s="66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</row>
    <row r="54" spans="1:55" s="2" customFormat="1" ht="15" customHeight="1" x14ac:dyDescent="0.2">
      <c r="A54" s="2">
        <v>52</v>
      </c>
      <c r="B54" s="163"/>
      <c r="C54" s="53" t="s">
        <v>271</v>
      </c>
      <c r="D54" s="54">
        <v>6</v>
      </c>
      <c r="E54" s="222">
        <v>2</v>
      </c>
      <c r="F54" s="92" t="s">
        <v>1416</v>
      </c>
      <c r="G54" s="93">
        <f>SUM(G55,G76,G81:G83)</f>
        <v>0</v>
      </c>
      <c r="H54" s="93">
        <f>SUM(H55,H76,H81:H83)</f>
        <v>0</v>
      </c>
      <c r="I54" s="142">
        <f>IF(J54=0,0,IF(G54=0,"&gt;100%",J54/G54))</f>
        <v>0</v>
      </c>
      <c r="J54" s="474">
        <f t="shared" ref="J54" si="6">H54-G54</f>
        <v>0</v>
      </c>
      <c r="K54" s="56"/>
      <c r="L54" s="93"/>
      <c r="M54" s="93">
        <f>SUM(M55,M76,M81:M83)</f>
        <v>0</v>
      </c>
      <c r="N54" s="142">
        <f>IF(O54=0,0,IF(H54=0,"&gt;100%",O54/H54))</f>
        <v>0</v>
      </c>
      <c r="O54" s="474">
        <f>M54-H54</f>
        <v>0</v>
      </c>
      <c r="P54" s="93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</row>
    <row r="55" spans="1:55" s="2" customFormat="1" ht="15" customHeight="1" outlineLevel="1" x14ac:dyDescent="0.2">
      <c r="A55" s="2">
        <v>53</v>
      </c>
      <c r="B55" s="164"/>
      <c r="C55" s="58" t="s">
        <v>272</v>
      </c>
      <c r="D55" s="59">
        <v>6.1</v>
      </c>
      <c r="E55" s="220">
        <v>3</v>
      </c>
      <c r="F55" s="61" t="s">
        <v>1388</v>
      </c>
      <c r="G55" s="75">
        <f>IF('Exec Summary'!$B$10="yes",NORM!N55,0)</f>
        <v>0</v>
      </c>
      <c r="H55" s="62">
        <f>SUM(H56,H67:H71,H74:H75)</f>
        <v>0</v>
      </c>
      <c r="I55" s="68"/>
      <c r="J55" s="468"/>
      <c r="K55" s="65"/>
      <c r="L55" s="62"/>
      <c r="M55" s="62">
        <f>SUM(M56,M67:M71,M74:M75)</f>
        <v>0</v>
      </c>
      <c r="N55" s="68"/>
      <c r="O55" s="468"/>
      <c r="P55" s="62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</row>
    <row r="56" spans="1:55" s="2" customFormat="1" ht="15" customHeight="1" outlineLevel="1" x14ac:dyDescent="0.2">
      <c r="A56" s="2">
        <v>54</v>
      </c>
      <c r="B56" s="164" t="s">
        <v>1</v>
      </c>
      <c r="C56" s="58" t="s">
        <v>273</v>
      </c>
      <c r="D56" s="59" t="s">
        <v>36</v>
      </c>
      <c r="E56" s="220">
        <v>4</v>
      </c>
      <c r="F56" s="69" t="s">
        <v>1389</v>
      </c>
      <c r="G56" s="75">
        <f>IF('Exec Summary'!$B$10="yes",NORM!N56,0)</f>
        <v>0</v>
      </c>
      <c r="H56" s="67">
        <f>SUM(H57:H66)</f>
        <v>0</v>
      </c>
      <c r="I56" s="68"/>
      <c r="J56" s="468"/>
      <c r="K56" s="65"/>
      <c r="L56" s="62"/>
      <c r="M56" s="67">
        <f>SUM(M57:M66)</f>
        <v>0</v>
      </c>
      <c r="N56" s="68"/>
      <c r="O56" s="468"/>
      <c r="P56" s="62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</row>
    <row r="57" spans="1:55" s="2" customFormat="1" ht="15" customHeight="1" outlineLevel="1" x14ac:dyDescent="0.2">
      <c r="A57" s="2">
        <v>55</v>
      </c>
      <c r="B57" s="164"/>
      <c r="C57" s="58" t="s">
        <v>274</v>
      </c>
      <c r="D57" s="59">
        <v>0</v>
      </c>
      <c r="E57" s="220">
        <v>5</v>
      </c>
      <c r="F57" s="95" t="s">
        <v>1390</v>
      </c>
      <c r="G57" s="75">
        <f>IF('Exec Summary'!$B$10="yes",NORM!N57,0)</f>
        <v>0</v>
      </c>
      <c r="H57" s="70"/>
      <c r="I57" s="71"/>
      <c r="J57" s="469"/>
      <c r="K57" s="65"/>
      <c r="L57" s="73"/>
      <c r="M57" s="70"/>
      <c r="N57" s="71"/>
      <c r="O57" s="469"/>
      <c r="P57" s="73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</row>
    <row r="58" spans="1:55" s="2" customFormat="1" ht="15" customHeight="1" outlineLevel="1" x14ac:dyDescent="0.2">
      <c r="A58" s="2">
        <v>56</v>
      </c>
      <c r="B58" s="164"/>
      <c r="C58" s="58" t="s">
        <v>275</v>
      </c>
      <c r="D58" s="59">
        <v>1</v>
      </c>
      <c r="E58" s="220">
        <v>5</v>
      </c>
      <c r="F58" s="95" t="s">
        <v>1391</v>
      </c>
      <c r="G58" s="75">
        <f>IF('Exec Summary'!$B$10="yes",NORM!N58,0)</f>
        <v>0</v>
      </c>
      <c r="H58" s="74"/>
      <c r="I58" s="64"/>
      <c r="J58" s="467"/>
      <c r="K58" s="65"/>
      <c r="L58" s="75"/>
      <c r="M58" s="74"/>
      <c r="N58" s="64"/>
      <c r="O58" s="467"/>
      <c r="P58" s="75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</row>
    <row r="59" spans="1:55" s="2" customFormat="1" ht="15" customHeight="1" outlineLevel="1" x14ac:dyDescent="0.2">
      <c r="A59" s="2">
        <v>57</v>
      </c>
      <c r="B59" s="164"/>
      <c r="C59" s="58" t="s">
        <v>276</v>
      </c>
      <c r="D59" s="59">
        <v>2</v>
      </c>
      <c r="E59" s="220">
        <v>5</v>
      </c>
      <c r="F59" s="95" t="s">
        <v>1392</v>
      </c>
      <c r="G59" s="75">
        <f>IF('Exec Summary'!$B$10="yes",NORM!N59,0)</f>
        <v>0</v>
      </c>
      <c r="H59" s="74"/>
      <c r="I59" s="64"/>
      <c r="J59" s="467"/>
      <c r="K59" s="65"/>
      <c r="L59" s="75"/>
      <c r="M59" s="74"/>
      <c r="N59" s="64"/>
      <c r="O59" s="467"/>
      <c r="P59" s="75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</row>
    <row r="60" spans="1:55" s="2" customFormat="1" ht="15" customHeight="1" outlineLevel="1" x14ac:dyDescent="0.2">
      <c r="A60" s="2">
        <v>58</v>
      </c>
      <c r="B60" s="164"/>
      <c r="C60" s="58" t="s">
        <v>277</v>
      </c>
      <c r="D60" s="59">
        <v>3</v>
      </c>
      <c r="E60" s="220">
        <v>5</v>
      </c>
      <c r="F60" s="95" t="s">
        <v>1393</v>
      </c>
      <c r="G60" s="75">
        <f>IF('Exec Summary'!$B$10="yes",NORM!N60,0)</f>
        <v>0</v>
      </c>
      <c r="H60" s="74"/>
      <c r="I60" s="64"/>
      <c r="J60" s="467"/>
      <c r="K60" s="65"/>
      <c r="L60" s="75"/>
      <c r="M60" s="74"/>
      <c r="N60" s="64"/>
      <c r="O60" s="467"/>
      <c r="P60" s="75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</row>
    <row r="61" spans="1:55" s="2" customFormat="1" ht="15" customHeight="1" outlineLevel="1" x14ac:dyDescent="0.2">
      <c r="A61" s="2">
        <v>59</v>
      </c>
      <c r="B61" s="164"/>
      <c r="C61" s="58" t="s">
        <v>278</v>
      </c>
      <c r="D61" s="59">
        <v>4</v>
      </c>
      <c r="E61" s="220">
        <v>5</v>
      </c>
      <c r="F61" s="95" t="s">
        <v>1394</v>
      </c>
      <c r="G61" s="75">
        <f>IF('Exec Summary'!$B$10="yes",NORM!N61,0)</f>
        <v>0</v>
      </c>
      <c r="H61" s="74"/>
      <c r="I61" s="64"/>
      <c r="J61" s="467"/>
      <c r="K61" s="65"/>
      <c r="L61" s="75"/>
      <c r="M61" s="74"/>
      <c r="N61" s="64"/>
      <c r="O61" s="467"/>
      <c r="P61" s="75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</row>
    <row r="62" spans="1:55" s="2" customFormat="1" ht="15" customHeight="1" outlineLevel="1" x14ac:dyDescent="0.2">
      <c r="A62" s="2">
        <v>60</v>
      </c>
      <c r="B62" s="164"/>
      <c r="C62" s="58" t="s">
        <v>279</v>
      </c>
      <c r="D62" s="59">
        <v>5</v>
      </c>
      <c r="E62" s="220">
        <v>5</v>
      </c>
      <c r="F62" s="95" t="s">
        <v>1395</v>
      </c>
      <c r="G62" s="75">
        <f>IF('Exec Summary'!$B$10="yes",NORM!N62,0)</f>
        <v>0</v>
      </c>
      <c r="H62" s="74"/>
      <c r="I62" s="64"/>
      <c r="J62" s="467"/>
      <c r="K62" s="65"/>
      <c r="L62" s="75"/>
      <c r="M62" s="74"/>
      <c r="N62" s="64"/>
      <c r="O62" s="467"/>
      <c r="P62" s="75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</row>
    <row r="63" spans="1:55" s="2" customFormat="1" ht="15" customHeight="1" outlineLevel="1" x14ac:dyDescent="0.2">
      <c r="A63" s="2">
        <v>61</v>
      </c>
      <c r="B63" s="164"/>
      <c r="C63" s="58" t="s">
        <v>280</v>
      </c>
      <c r="D63" s="59">
        <v>6</v>
      </c>
      <c r="E63" s="220">
        <v>5</v>
      </c>
      <c r="F63" s="95" t="s">
        <v>1396</v>
      </c>
      <c r="G63" s="75">
        <f>IF('Exec Summary'!$B$10="yes",NORM!N63,0)</f>
        <v>0</v>
      </c>
      <c r="H63" s="74"/>
      <c r="I63" s="64"/>
      <c r="J63" s="467"/>
      <c r="K63" s="65"/>
      <c r="L63" s="75"/>
      <c r="M63" s="74"/>
      <c r="N63" s="64"/>
      <c r="O63" s="467"/>
      <c r="P63" s="75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</row>
    <row r="64" spans="1:55" s="2" customFormat="1" ht="15" customHeight="1" outlineLevel="1" x14ac:dyDescent="0.2">
      <c r="A64" s="2">
        <v>62</v>
      </c>
      <c r="B64" s="166"/>
      <c r="C64" s="58" t="s">
        <v>281</v>
      </c>
      <c r="D64" s="59">
        <v>7</v>
      </c>
      <c r="E64" s="220">
        <v>5</v>
      </c>
      <c r="F64" s="95" t="s">
        <v>1397</v>
      </c>
      <c r="G64" s="75">
        <f>IF('Exec Summary'!$B$10="yes",NORM!N64,0)</f>
        <v>0</v>
      </c>
      <c r="H64" s="74"/>
      <c r="I64" s="64"/>
      <c r="J64" s="467"/>
      <c r="K64" s="65"/>
      <c r="L64" s="75"/>
      <c r="M64" s="74"/>
      <c r="N64" s="64"/>
      <c r="O64" s="467"/>
      <c r="P64" s="75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</row>
    <row r="65" spans="1:55" s="2" customFormat="1" ht="15" customHeight="1" outlineLevel="1" x14ac:dyDescent="0.2">
      <c r="A65" s="2">
        <v>63</v>
      </c>
      <c r="B65" s="166"/>
      <c r="C65" s="58" t="s">
        <v>282</v>
      </c>
      <c r="D65" s="59">
        <v>8</v>
      </c>
      <c r="E65" s="220">
        <v>5</v>
      </c>
      <c r="F65" s="95" t="s">
        <v>1398</v>
      </c>
      <c r="G65" s="75">
        <f>IF('Exec Summary'!$B$10="yes",NORM!N65,0)</f>
        <v>0</v>
      </c>
      <c r="H65" s="74"/>
      <c r="I65" s="64"/>
      <c r="J65" s="467"/>
      <c r="K65" s="65"/>
      <c r="L65" s="75"/>
      <c r="M65" s="74"/>
      <c r="N65" s="64"/>
      <c r="O65" s="467"/>
      <c r="P65" s="75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</row>
    <row r="66" spans="1:55" s="2" customFormat="1" ht="15" customHeight="1" outlineLevel="1" x14ac:dyDescent="0.2">
      <c r="A66" s="2">
        <v>64</v>
      </c>
      <c r="B66" s="166"/>
      <c r="C66" s="58" t="s">
        <v>283</v>
      </c>
      <c r="D66" s="59">
        <v>9</v>
      </c>
      <c r="E66" s="220">
        <v>5</v>
      </c>
      <c r="F66" s="95" t="s">
        <v>1399</v>
      </c>
      <c r="G66" s="75">
        <f>IF('Exec Summary'!$B$10="yes",NORM!N66,0)</f>
        <v>0</v>
      </c>
      <c r="H66" s="76"/>
      <c r="I66" s="64"/>
      <c r="J66" s="467"/>
      <c r="K66" s="65"/>
      <c r="L66" s="77"/>
      <c r="M66" s="76"/>
      <c r="N66" s="64"/>
      <c r="O66" s="467"/>
      <c r="P66" s="77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</row>
    <row r="67" spans="1:55" s="2" customFormat="1" ht="15" customHeight="1" outlineLevel="1" x14ac:dyDescent="0.2">
      <c r="A67" s="2">
        <v>65</v>
      </c>
      <c r="B67" s="166">
        <v>1643</v>
      </c>
      <c r="C67" s="58" t="s">
        <v>284</v>
      </c>
      <c r="D67" s="59" t="s">
        <v>2</v>
      </c>
      <c r="E67" s="220">
        <v>4</v>
      </c>
      <c r="F67" s="69" t="s">
        <v>1400</v>
      </c>
      <c r="G67" s="75">
        <f>IF('Exec Summary'!$B$10="yes",NORM!N67,0)</f>
        <v>0</v>
      </c>
      <c r="H67" s="78"/>
      <c r="I67" s="64"/>
      <c r="J67" s="467"/>
      <c r="K67" s="65"/>
      <c r="L67" s="72"/>
      <c r="M67" s="78"/>
      <c r="N67" s="64"/>
      <c r="O67" s="467"/>
      <c r="P67" s="72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</row>
    <row r="68" spans="1:55" s="2" customFormat="1" ht="15" customHeight="1" outlineLevel="1" x14ac:dyDescent="0.2">
      <c r="A68" s="2">
        <v>66</v>
      </c>
      <c r="B68" s="166">
        <v>1644</v>
      </c>
      <c r="C68" s="58" t="s">
        <v>285</v>
      </c>
      <c r="D68" s="59" t="s">
        <v>3</v>
      </c>
      <c r="E68" s="220">
        <v>4</v>
      </c>
      <c r="F68" s="69" t="s">
        <v>1401</v>
      </c>
      <c r="G68" s="75">
        <f>IF('Exec Summary'!$B$10="yes",NORM!N68,0)</f>
        <v>0</v>
      </c>
      <c r="H68" s="79"/>
      <c r="I68" s="64"/>
      <c r="J68" s="467"/>
      <c r="K68" s="65"/>
      <c r="L68" s="65"/>
      <c r="M68" s="79"/>
      <c r="N68" s="64"/>
      <c r="O68" s="467"/>
      <c r="P68" s="65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</row>
    <row r="69" spans="1:55" s="2" customFormat="1" ht="15" customHeight="1" outlineLevel="1" x14ac:dyDescent="0.2">
      <c r="A69" s="2">
        <v>67</v>
      </c>
      <c r="B69" s="166">
        <v>1645</v>
      </c>
      <c r="C69" s="58" t="s">
        <v>286</v>
      </c>
      <c r="D69" s="59" t="s">
        <v>4</v>
      </c>
      <c r="E69" s="220">
        <v>4</v>
      </c>
      <c r="F69" s="69" t="s">
        <v>1402</v>
      </c>
      <c r="G69" s="75">
        <f>IF('Exec Summary'!$B$10="yes",NORM!N69,0)</f>
        <v>0</v>
      </c>
      <c r="H69" s="96"/>
      <c r="I69" s="64"/>
      <c r="J69" s="467"/>
      <c r="K69" s="65"/>
      <c r="L69" s="97"/>
      <c r="M69" s="96"/>
      <c r="N69" s="64"/>
      <c r="O69" s="467"/>
      <c r="P69" s="97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</row>
    <row r="70" spans="1:55" s="2" customFormat="1" ht="15" customHeight="1" outlineLevel="1" x14ac:dyDescent="0.2">
      <c r="A70" s="2">
        <v>68</v>
      </c>
      <c r="B70" s="165">
        <v>1612</v>
      </c>
      <c r="C70" s="58" t="s">
        <v>287</v>
      </c>
      <c r="D70" s="59" t="s">
        <v>37</v>
      </c>
      <c r="E70" s="220">
        <v>4</v>
      </c>
      <c r="F70" s="69" t="s">
        <v>1403</v>
      </c>
      <c r="G70" s="75">
        <f>IF('Exec Summary'!$B$10="yes",NORM!N70,0)</f>
        <v>0</v>
      </c>
      <c r="H70" s="98"/>
      <c r="I70" s="91"/>
      <c r="J70" s="473"/>
      <c r="K70" s="65"/>
      <c r="L70" s="99"/>
      <c r="M70" s="98"/>
      <c r="N70" s="91"/>
      <c r="O70" s="473"/>
      <c r="P70" s="99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</row>
    <row r="71" spans="1:55" s="2" customFormat="1" ht="15" customHeight="1" outlineLevel="1" x14ac:dyDescent="0.2">
      <c r="A71" s="2">
        <v>69</v>
      </c>
      <c r="B71" s="165">
        <v>1646</v>
      </c>
      <c r="C71" s="58" t="s">
        <v>288</v>
      </c>
      <c r="D71" s="59" t="s">
        <v>5</v>
      </c>
      <c r="E71" s="220">
        <v>4</v>
      </c>
      <c r="F71" s="69" t="s">
        <v>1404</v>
      </c>
      <c r="G71" s="75">
        <f>IF('Exec Summary'!$B$10="yes",NORM!N71,0)</f>
        <v>0</v>
      </c>
      <c r="H71" s="67">
        <f>SUM(H72:H73)</f>
        <v>0</v>
      </c>
      <c r="I71" s="68"/>
      <c r="J71" s="468"/>
      <c r="K71" s="65"/>
      <c r="L71" s="62"/>
      <c r="M71" s="67">
        <f>SUM(M72:M73)</f>
        <v>0</v>
      </c>
      <c r="N71" s="68"/>
      <c r="O71" s="468"/>
      <c r="P71" s="62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</row>
    <row r="72" spans="1:55" s="2" customFormat="1" ht="15" customHeight="1" outlineLevel="1" x14ac:dyDescent="0.2">
      <c r="A72" s="2">
        <v>70</v>
      </c>
      <c r="B72" s="165"/>
      <c r="C72" s="58" t="s">
        <v>289</v>
      </c>
      <c r="D72" s="59">
        <v>1</v>
      </c>
      <c r="E72" s="220">
        <v>5</v>
      </c>
      <c r="F72" s="95" t="s">
        <v>1405</v>
      </c>
      <c r="G72" s="75">
        <f>IF('Exec Summary'!$B$10="yes",NORM!N72,0)</f>
        <v>0</v>
      </c>
      <c r="H72" s="70"/>
      <c r="I72" s="71"/>
      <c r="J72" s="469"/>
      <c r="K72" s="65"/>
      <c r="L72" s="73"/>
      <c r="M72" s="70"/>
      <c r="N72" s="71"/>
      <c r="O72" s="469"/>
      <c r="P72" s="73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</row>
    <row r="73" spans="1:55" s="2" customFormat="1" ht="15" customHeight="1" outlineLevel="1" x14ac:dyDescent="0.2">
      <c r="A73" s="2">
        <v>71</v>
      </c>
      <c r="B73" s="165"/>
      <c r="C73" s="58" t="s">
        <v>290</v>
      </c>
      <c r="D73" s="59">
        <v>2</v>
      </c>
      <c r="E73" s="220">
        <v>5</v>
      </c>
      <c r="F73" s="95" t="s">
        <v>1406</v>
      </c>
      <c r="G73" s="75">
        <f>IF('Exec Summary'!$B$10="yes",NORM!N73,0)</f>
        <v>0</v>
      </c>
      <c r="H73" s="76"/>
      <c r="I73" s="91"/>
      <c r="J73" s="473"/>
      <c r="K73" s="65"/>
      <c r="L73" s="77"/>
      <c r="M73" s="76"/>
      <c r="N73" s="91"/>
      <c r="O73" s="473"/>
      <c r="P73" s="77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</row>
    <row r="74" spans="1:55" s="2" customFormat="1" ht="15" customHeight="1" outlineLevel="1" x14ac:dyDescent="0.2">
      <c r="A74" s="2">
        <v>72</v>
      </c>
      <c r="B74" s="165">
        <v>1613</v>
      </c>
      <c r="C74" s="58" t="s">
        <v>291</v>
      </c>
      <c r="D74" s="59" t="s">
        <v>38</v>
      </c>
      <c r="E74" s="220">
        <v>4</v>
      </c>
      <c r="F74" s="69" t="s">
        <v>1407</v>
      </c>
      <c r="G74" s="75">
        <f>IF('Exec Summary'!$B$10="yes",NORM!N74,0)</f>
        <v>0</v>
      </c>
      <c r="H74" s="100"/>
      <c r="I74" s="68"/>
      <c r="J74" s="468"/>
      <c r="K74" s="65"/>
      <c r="L74" s="101"/>
      <c r="M74" s="100"/>
      <c r="N74" s="68"/>
      <c r="O74" s="468"/>
      <c r="P74" s="101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</row>
    <row r="75" spans="1:55" s="2" customFormat="1" ht="15" customHeight="1" outlineLevel="1" x14ac:dyDescent="0.2">
      <c r="A75" s="2">
        <v>73</v>
      </c>
      <c r="B75" s="166">
        <v>1614</v>
      </c>
      <c r="C75" s="58" t="s">
        <v>292</v>
      </c>
      <c r="D75" s="59" t="s">
        <v>39</v>
      </c>
      <c r="E75" s="220">
        <v>4</v>
      </c>
      <c r="F75" s="69" t="s">
        <v>1408</v>
      </c>
      <c r="G75" s="75">
        <f>IF('Exec Summary'!$B$10="yes",NORM!N75,0)</f>
        <v>0</v>
      </c>
      <c r="H75" s="100"/>
      <c r="I75" s="68"/>
      <c r="J75" s="468"/>
      <c r="K75" s="65"/>
      <c r="L75" s="101"/>
      <c r="M75" s="100"/>
      <c r="N75" s="68"/>
      <c r="O75" s="468"/>
      <c r="P75" s="101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</row>
    <row r="76" spans="1:55" s="2" customFormat="1" ht="15" customHeight="1" outlineLevel="1" x14ac:dyDescent="0.2">
      <c r="A76" s="2">
        <v>74</v>
      </c>
      <c r="B76" s="165"/>
      <c r="C76" s="58" t="s">
        <v>293</v>
      </c>
      <c r="D76" s="59">
        <v>6.2</v>
      </c>
      <c r="E76" s="220">
        <v>3</v>
      </c>
      <c r="F76" s="61" t="s">
        <v>1409</v>
      </c>
      <c r="G76" s="75">
        <f>IF('Exec Summary'!$B$10="yes",NORM!N76,0)</f>
        <v>0</v>
      </c>
      <c r="H76" s="67">
        <f>SUM(H77:H80)</f>
        <v>0</v>
      </c>
      <c r="I76" s="68"/>
      <c r="J76" s="468"/>
      <c r="K76" s="65"/>
      <c r="L76" s="62"/>
      <c r="M76" s="67">
        <f>SUM(M77:M80)</f>
        <v>0</v>
      </c>
      <c r="N76" s="68"/>
      <c r="O76" s="468"/>
      <c r="P76" s="62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</row>
    <row r="77" spans="1:55" s="2" customFormat="1" ht="15" customHeight="1" outlineLevel="1" x14ac:dyDescent="0.2">
      <c r="A77" s="2">
        <v>75</v>
      </c>
      <c r="B77" s="165">
        <v>1621</v>
      </c>
      <c r="C77" s="58" t="s">
        <v>294</v>
      </c>
      <c r="D77" s="59" t="s">
        <v>40</v>
      </c>
      <c r="E77" s="220">
        <v>4</v>
      </c>
      <c r="F77" s="69" t="s">
        <v>1410</v>
      </c>
      <c r="G77" s="75">
        <f>IF('Exec Summary'!$B$10="yes",NORM!N77,0)</f>
        <v>0</v>
      </c>
      <c r="H77" s="70"/>
      <c r="I77" s="71"/>
      <c r="J77" s="469"/>
      <c r="K77" s="65"/>
      <c r="L77" s="73"/>
      <c r="M77" s="70"/>
      <c r="N77" s="71"/>
      <c r="O77" s="469"/>
      <c r="P77" s="73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</row>
    <row r="78" spans="1:55" s="2" customFormat="1" ht="15" customHeight="1" outlineLevel="1" x14ac:dyDescent="0.2">
      <c r="A78" s="2">
        <v>76</v>
      </c>
      <c r="B78" s="165">
        <v>1622</v>
      </c>
      <c r="C78" s="58" t="s">
        <v>295</v>
      </c>
      <c r="D78" s="59" t="s">
        <v>41</v>
      </c>
      <c r="E78" s="220">
        <v>4</v>
      </c>
      <c r="F78" s="69" t="s">
        <v>1411</v>
      </c>
      <c r="G78" s="75">
        <f>IF('Exec Summary'!$B$10="yes",NORM!N78,0)</f>
        <v>0</v>
      </c>
      <c r="H78" s="102"/>
      <c r="I78" s="64"/>
      <c r="J78" s="467"/>
      <c r="K78" s="65"/>
      <c r="L78" s="104"/>
      <c r="M78" s="102"/>
      <c r="N78" s="64"/>
      <c r="O78" s="467"/>
      <c r="P78" s="10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</row>
    <row r="79" spans="1:55" s="2" customFormat="1" ht="15" customHeight="1" outlineLevel="1" x14ac:dyDescent="0.2">
      <c r="A79" s="2">
        <v>77</v>
      </c>
      <c r="B79" s="165">
        <v>1623</v>
      </c>
      <c r="C79" s="58" t="s">
        <v>296</v>
      </c>
      <c r="D79" s="59" t="s">
        <v>42</v>
      </c>
      <c r="E79" s="220">
        <v>4</v>
      </c>
      <c r="F79" s="69" t="s">
        <v>1412</v>
      </c>
      <c r="G79" s="75">
        <f>IF('Exec Summary'!$B$10="yes",NORM!N79,0)</f>
        <v>0</v>
      </c>
      <c r="H79" s="74"/>
      <c r="I79" s="64"/>
      <c r="J79" s="467"/>
      <c r="K79" s="65"/>
      <c r="L79" s="75"/>
      <c r="M79" s="74"/>
      <c r="N79" s="64"/>
      <c r="O79" s="467"/>
      <c r="P79" s="75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</row>
    <row r="80" spans="1:55" s="2" customFormat="1" ht="15" customHeight="1" outlineLevel="1" x14ac:dyDescent="0.2">
      <c r="A80" s="2">
        <v>78</v>
      </c>
      <c r="B80" s="165">
        <v>1624</v>
      </c>
      <c r="C80" s="58" t="s">
        <v>297</v>
      </c>
      <c r="D80" s="59" t="s">
        <v>43</v>
      </c>
      <c r="E80" s="220">
        <v>4</v>
      </c>
      <c r="F80" s="69" t="s">
        <v>1413</v>
      </c>
      <c r="G80" s="75">
        <f>IF('Exec Summary'!$B$10="yes",NORM!N80,0)</f>
        <v>0</v>
      </c>
      <c r="H80" s="76"/>
      <c r="I80" s="91"/>
      <c r="J80" s="473"/>
      <c r="K80" s="65"/>
      <c r="L80" s="77"/>
      <c r="M80" s="76"/>
      <c r="N80" s="91"/>
      <c r="O80" s="473"/>
      <c r="P80" s="77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</row>
    <row r="81" spans="1:55" s="2" customFormat="1" ht="15" customHeight="1" outlineLevel="1" x14ac:dyDescent="0.2">
      <c r="A81" s="2">
        <v>79</v>
      </c>
      <c r="B81" s="165">
        <v>1630</v>
      </c>
      <c r="C81" s="58" t="s">
        <v>298</v>
      </c>
      <c r="D81" s="59">
        <v>6.3</v>
      </c>
      <c r="E81" s="220">
        <v>3</v>
      </c>
      <c r="F81" s="61" t="s">
        <v>1414</v>
      </c>
      <c r="G81" s="75">
        <f>IF('Exec Summary'!$B$10="yes",NORM!N81,0)</f>
        <v>0</v>
      </c>
      <c r="H81" s="105"/>
      <c r="I81" s="68"/>
      <c r="J81" s="468"/>
      <c r="K81" s="65"/>
      <c r="L81" s="62"/>
      <c r="M81" s="105"/>
      <c r="N81" s="68"/>
      <c r="O81" s="468"/>
      <c r="P81" s="62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</row>
    <row r="82" spans="1:55" s="2" customFormat="1" ht="15" customHeight="1" outlineLevel="1" x14ac:dyDescent="0.2">
      <c r="A82" s="2">
        <v>80</v>
      </c>
      <c r="B82" s="165">
        <v>1650</v>
      </c>
      <c r="C82" s="58" t="s">
        <v>299</v>
      </c>
      <c r="D82" s="59">
        <v>6.5</v>
      </c>
      <c r="E82" s="220">
        <v>3</v>
      </c>
      <c r="F82" s="61" t="s">
        <v>1415</v>
      </c>
      <c r="G82" s="75">
        <f>IF('Exec Summary'!$B$10="yes",NORM!N82,0)</f>
        <v>0</v>
      </c>
      <c r="H82" s="106"/>
      <c r="I82" s="107"/>
      <c r="J82" s="468"/>
      <c r="K82" s="65"/>
      <c r="L82" s="108"/>
      <c r="M82" s="106"/>
      <c r="N82" s="107"/>
      <c r="O82" s="468"/>
      <c r="P82" s="108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</row>
    <row r="83" spans="1:55" s="2" customFormat="1" ht="15" customHeight="1" outlineLevel="1" x14ac:dyDescent="0.2">
      <c r="A83" s="2">
        <v>81</v>
      </c>
      <c r="B83" s="165" t="s">
        <v>152</v>
      </c>
      <c r="C83" s="58" t="s">
        <v>300</v>
      </c>
      <c r="D83" s="59">
        <v>6.6</v>
      </c>
      <c r="E83" s="220">
        <v>3</v>
      </c>
      <c r="F83" s="256" t="s">
        <v>909</v>
      </c>
      <c r="G83" s="75">
        <f>IF('Exec Summary'!$B$10="yes",NORM!N83,0)</f>
        <v>0</v>
      </c>
      <c r="H83" s="83"/>
      <c r="I83" s="84"/>
      <c r="J83" s="471"/>
      <c r="K83" s="65"/>
      <c r="L83" s="83"/>
      <c r="M83" s="83"/>
      <c r="N83" s="84"/>
      <c r="O83" s="471"/>
      <c r="P83" s="83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</row>
    <row r="84" spans="1:55" s="2" customFormat="1" ht="15" customHeight="1" x14ac:dyDescent="0.2">
      <c r="A84" s="2">
        <v>82</v>
      </c>
      <c r="B84" s="162"/>
      <c r="C84" s="49" t="s">
        <v>301</v>
      </c>
      <c r="D84" s="50" t="s">
        <v>30</v>
      </c>
      <c r="E84" s="221">
        <v>1</v>
      </c>
      <c r="F84" s="85" t="s">
        <v>1513</v>
      </c>
      <c r="G84" s="86">
        <f>SUM(G85,G90,G155,G160,G171)</f>
        <v>0</v>
      </c>
      <c r="H84" s="86">
        <f>SUM(H85,H90,H155,H160,H171)</f>
        <v>0</v>
      </c>
      <c r="I84" s="87">
        <f>IF(J84=0,0,IF(G84=0,"&gt;100%",J84/G84))</f>
        <v>0</v>
      </c>
      <c r="J84" s="472">
        <f t="shared" ref="J84:J85" si="7">H84-G84</f>
        <v>0</v>
      </c>
      <c r="K84" s="86"/>
      <c r="L84" s="86"/>
      <c r="M84" s="86">
        <f>SUM(M85,M90,M155,M160,M171)</f>
        <v>0</v>
      </c>
      <c r="N84" s="87">
        <f>IF(O84=0,0,IF(H84=0,"&gt;100%",O84/H84))</f>
        <v>0</v>
      </c>
      <c r="O84" s="472">
        <f>M84-H84</f>
        <v>0</v>
      </c>
      <c r="P84" s="8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</row>
    <row r="85" spans="1:55" s="2" customFormat="1" ht="15" customHeight="1" x14ac:dyDescent="0.2">
      <c r="A85" s="2">
        <v>83</v>
      </c>
      <c r="B85" s="163"/>
      <c r="C85" s="53" t="s">
        <v>302</v>
      </c>
      <c r="D85" s="54">
        <v>7</v>
      </c>
      <c r="E85" s="222">
        <v>2</v>
      </c>
      <c r="F85" s="92" t="s">
        <v>1514</v>
      </c>
      <c r="G85" s="93">
        <f>SUM(G86:G89)</f>
        <v>0</v>
      </c>
      <c r="H85" s="93">
        <f>SUM(H86:H89)</f>
        <v>0</v>
      </c>
      <c r="I85" s="142">
        <f>IF(J85=0,0,IF(G85=0,"&gt;100%",J85/G85))</f>
        <v>0</v>
      </c>
      <c r="J85" s="466">
        <f t="shared" si="7"/>
        <v>0</v>
      </c>
      <c r="K85" s="56"/>
      <c r="L85" s="93"/>
      <c r="M85" s="93">
        <f>SUM(M86:M89)</f>
        <v>0</v>
      </c>
      <c r="N85" s="142">
        <f>IF(O85=0,0,IF(H85=0,"&gt;100%",O85/H85))</f>
        <v>0</v>
      </c>
      <c r="O85" s="466">
        <f>M85-H85</f>
        <v>0</v>
      </c>
      <c r="P85" s="93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</row>
    <row r="86" spans="1:55" s="2" customFormat="1" ht="15" customHeight="1" outlineLevel="1" x14ac:dyDescent="0.2">
      <c r="A86" s="2">
        <v>84</v>
      </c>
      <c r="B86" s="164" t="s">
        <v>95</v>
      </c>
      <c r="C86" s="58" t="s">
        <v>303</v>
      </c>
      <c r="D86" s="59">
        <v>7.1</v>
      </c>
      <c r="E86" s="220">
        <v>3</v>
      </c>
      <c r="F86" s="61" t="s">
        <v>1384</v>
      </c>
      <c r="G86" s="75">
        <f>IF('Exec Summary'!$B$10="yes",NORM!N86,0)</f>
        <v>0</v>
      </c>
      <c r="H86" s="78"/>
      <c r="I86" s="71"/>
      <c r="J86" s="469"/>
      <c r="K86" s="65"/>
      <c r="L86" s="72"/>
      <c r="M86" s="78"/>
      <c r="N86" s="71"/>
      <c r="O86" s="469"/>
      <c r="P86" s="72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</row>
    <row r="87" spans="1:55" s="2" customFormat="1" ht="15" customHeight="1" outlineLevel="1" x14ac:dyDescent="0.2">
      <c r="A87" s="2">
        <v>85</v>
      </c>
      <c r="B87" s="164">
        <v>3718</v>
      </c>
      <c r="C87" s="58" t="s">
        <v>304</v>
      </c>
      <c r="D87" s="59">
        <v>7.2</v>
      </c>
      <c r="E87" s="220">
        <v>3</v>
      </c>
      <c r="F87" s="61" t="s">
        <v>1385</v>
      </c>
      <c r="G87" s="75">
        <f>IF('Exec Summary'!$B$10="yes",NORM!N87,0)</f>
        <v>0</v>
      </c>
      <c r="H87" s="79"/>
      <c r="I87" s="64"/>
      <c r="J87" s="467"/>
      <c r="K87" s="65"/>
      <c r="L87" s="65"/>
      <c r="M87" s="79"/>
      <c r="N87" s="64"/>
      <c r="O87" s="467"/>
      <c r="P87" s="65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</row>
    <row r="88" spans="1:55" s="2" customFormat="1" ht="15" customHeight="1" outlineLevel="1" x14ac:dyDescent="0.2">
      <c r="A88" s="2">
        <v>86</v>
      </c>
      <c r="B88" s="164">
        <v>3791</v>
      </c>
      <c r="C88" s="58" t="s">
        <v>305</v>
      </c>
      <c r="D88" s="59">
        <v>7.3</v>
      </c>
      <c r="E88" s="220">
        <v>3</v>
      </c>
      <c r="F88" s="61" t="s">
        <v>1386</v>
      </c>
      <c r="G88" s="75">
        <f>IF('Exec Summary'!$B$10="yes",NORM!N88,0)</f>
        <v>0</v>
      </c>
      <c r="H88" s="79"/>
      <c r="I88" s="64"/>
      <c r="J88" s="467"/>
      <c r="K88" s="65"/>
      <c r="L88" s="65"/>
      <c r="M88" s="79"/>
      <c r="N88" s="64"/>
      <c r="O88" s="467"/>
      <c r="P88" s="65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</row>
    <row r="89" spans="1:55" s="2" customFormat="1" ht="15" customHeight="1" outlineLevel="1" x14ac:dyDescent="0.2">
      <c r="A89" s="2">
        <v>87</v>
      </c>
      <c r="B89" s="164" t="s">
        <v>96</v>
      </c>
      <c r="C89" s="58" t="s">
        <v>306</v>
      </c>
      <c r="D89" s="59">
        <v>7.4</v>
      </c>
      <c r="E89" s="220">
        <v>3</v>
      </c>
      <c r="F89" s="61" t="s">
        <v>1387</v>
      </c>
      <c r="G89" s="75">
        <f>IF('Exec Summary'!$B$10="yes",NORM!N89,0)</f>
        <v>0</v>
      </c>
      <c r="H89" s="63"/>
      <c r="I89" s="91"/>
      <c r="J89" s="473"/>
      <c r="K89" s="65"/>
      <c r="L89" s="66"/>
      <c r="M89" s="63"/>
      <c r="N89" s="91"/>
      <c r="O89" s="473"/>
      <c r="P89" s="6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</row>
    <row r="90" spans="1:55" s="2" customFormat="1" ht="15" customHeight="1" x14ac:dyDescent="0.2">
      <c r="A90" s="2">
        <v>88</v>
      </c>
      <c r="B90" s="163"/>
      <c r="C90" s="53" t="s">
        <v>307</v>
      </c>
      <c r="D90" s="54">
        <v>8</v>
      </c>
      <c r="E90" s="222">
        <v>2</v>
      </c>
      <c r="F90" s="92" t="s">
        <v>1515</v>
      </c>
      <c r="G90" s="93">
        <f>SUM(G91,G101,G108,G132,G145,G153:G154)</f>
        <v>0</v>
      </c>
      <c r="H90" s="93">
        <f>SUM(H91,H101,H108,H132,H145,H153:H154)</f>
        <v>0</v>
      </c>
      <c r="I90" s="142">
        <f>IF(J90=0,0,IF(G90=0,"&gt;100%",J90/G90))</f>
        <v>0</v>
      </c>
      <c r="J90" s="474">
        <f t="shared" ref="J90" si="8">H90-G90</f>
        <v>0</v>
      </c>
      <c r="K90" s="56"/>
      <c r="L90" s="93"/>
      <c r="M90" s="93">
        <f>SUM(M91,M101,M108,M132,M145,M153:M154)</f>
        <v>0</v>
      </c>
      <c r="N90" s="142">
        <f>IF(O90=0,0,IF(H90=0,"&gt;100%",O90/H90))</f>
        <v>0</v>
      </c>
      <c r="O90" s="474">
        <f>M90-H90</f>
        <v>0</v>
      </c>
      <c r="P90" s="93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</row>
    <row r="91" spans="1:55" s="2" customFormat="1" ht="15" customHeight="1" outlineLevel="1" x14ac:dyDescent="0.2">
      <c r="A91" s="2">
        <v>89</v>
      </c>
      <c r="B91" s="164"/>
      <c r="C91" s="58" t="s">
        <v>308</v>
      </c>
      <c r="D91" s="59">
        <v>8.1</v>
      </c>
      <c r="E91" s="220">
        <v>3</v>
      </c>
      <c r="F91" s="61" t="s">
        <v>1331</v>
      </c>
      <c r="G91" s="75">
        <f>IF('Exec Summary'!$B$10="yes",NORM!N91,0)</f>
        <v>0</v>
      </c>
      <c r="H91" s="67">
        <f>SUM(H92:H100)</f>
        <v>0</v>
      </c>
      <c r="I91" s="68"/>
      <c r="J91" s="468"/>
      <c r="K91" s="65"/>
      <c r="L91" s="62"/>
      <c r="M91" s="67">
        <f>SUM(M92:M100)</f>
        <v>0</v>
      </c>
      <c r="N91" s="68"/>
      <c r="O91" s="468"/>
      <c r="P91" s="62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</row>
    <row r="92" spans="1:55" s="2" customFormat="1" ht="15" customHeight="1" outlineLevel="1" x14ac:dyDescent="0.2">
      <c r="A92" s="2">
        <v>90</v>
      </c>
      <c r="B92" s="164">
        <v>8110</v>
      </c>
      <c r="C92" s="58" t="s">
        <v>309</v>
      </c>
      <c r="D92" s="59" t="s">
        <v>97</v>
      </c>
      <c r="E92" s="220">
        <v>4</v>
      </c>
      <c r="F92" s="69" t="s">
        <v>1332</v>
      </c>
      <c r="G92" s="75">
        <f>IF('Exec Summary'!$B$10="yes",NORM!N92,0)</f>
        <v>0</v>
      </c>
      <c r="H92" s="70"/>
      <c r="I92" s="71"/>
      <c r="J92" s="469"/>
      <c r="K92" s="65"/>
      <c r="L92" s="73"/>
      <c r="M92" s="70"/>
      <c r="N92" s="71"/>
      <c r="O92" s="469"/>
      <c r="P92" s="73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</row>
    <row r="93" spans="1:55" s="2" customFormat="1" ht="15" customHeight="1" outlineLevel="1" x14ac:dyDescent="0.2">
      <c r="A93" s="2">
        <v>91</v>
      </c>
      <c r="B93" s="164" t="s">
        <v>6</v>
      </c>
      <c r="C93" s="58" t="s">
        <v>310</v>
      </c>
      <c r="D93" s="59" t="s">
        <v>98</v>
      </c>
      <c r="E93" s="220">
        <v>4</v>
      </c>
      <c r="F93" s="69" t="s">
        <v>1333</v>
      </c>
      <c r="G93" s="75">
        <f>IF('Exec Summary'!$B$10="yes",NORM!N93,0)</f>
        <v>0</v>
      </c>
      <c r="H93" s="74"/>
      <c r="I93" s="64"/>
      <c r="J93" s="467"/>
      <c r="K93" s="65"/>
      <c r="L93" s="75"/>
      <c r="M93" s="74"/>
      <c r="N93" s="64"/>
      <c r="O93" s="467"/>
      <c r="P93" s="75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</row>
    <row r="94" spans="1:55" s="2" customFormat="1" ht="15" customHeight="1" outlineLevel="1" x14ac:dyDescent="0.2">
      <c r="A94" s="2">
        <v>92</v>
      </c>
      <c r="B94" s="164" t="s">
        <v>7</v>
      </c>
      <c r="C94" s="58" t="s">
        <v>311</v>
      </c>
      <c r="D94" s="59" t="s">
        <v>84</v>
      </c>
      <c r="E94" s="220">
        <v>4</v>
      </c>
      <c r="F94" s="69" t="s">
        <v>1334</v>
      </c>
      <c r="G94" s="75">
        <f>IF('Exec Summary'!$B$10="yes",NORM!N94,0)</f>
        <v>0</v>
      </c>
      <c r="H94" s="74"/>
      <c r="I94" s="64"/>
      <c r="J94" s="467"/>
      <c r="K94" s="65"/>
      <c r="L94" s="75"/>
      <c r="M94" s="74"/>
      <c r="N94" s="64"/>
      <c r="O94" s="467"/>
      <c r="P94" s="75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</row>
    <row r="95" spans="1:55" s="2" customFormat="1" ht="15" customHeight="1" outlineLevel="1" x14ac:dyDescent="0.2">
      <c r="A95" s="2">
        <v>93</v>
      </c>
      <c r="B95" s="164" t="s">
        <v>82</v>
      </c>
      <c r="C95" s="58" t="s">
        <v>312</v>
      </c>
      <c r="D95" s="59" t="s">
        <v>85</v>
      </c>
      <c r="E95" s="220">
        <v>4</v>
      </c>
      <c r="F95" s="69" t="s">
        <v>1335</v>
      </c>
      <c r="G95" s="75">
        <f>IF('Exec Summary'!$B$10="yes",NORM!N95,0)</f>
        <v>0</v>
      </c>
      <c r="H95" s="74"/>
      <c r="I95" s="64"/>
      <c r="J95" s="467"/>
      <c r="K95" s="65"/>
      <c r="L95" s="75"/>
      <c r="M95" s="74"/>
      <c r="N95" s="64"/>
      <c r="O95" s="467"/>
      <c r="P95" s="75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</row>
    <row r="96" spans="1:55" s="2" customFormat="1" ht="15" customHeight="1" outlineLevel="1" x14ac:dyDescent="0.2">
      <c r="A96" s="2">
        <v>94</v>
      </c>
      <c r="B96" s="164" t="s">
        <v>8</v>
      </c>
      <c r="C96" s="58" t="s">
        <v>313</v>
      </c>
      <c r="D96" s="59" t="s">
        <v>86</v>
      </c>
      <c r="E96" s="220">
        <v>4</v>
      </c>
      <c r="F96" s="69" t="s">
        <v>1336</v>
      </c>
      <c r="G96" s="75">
        <f>IF('Exec Summary'!$B$10="yes",NORM!N96,0)</f>
        <v>0</v>
      </c>
      <c r="H96" s="74"/>
      <c r="I96" s="64"/>
      <c r="J96" s="467"/>
      <c r="K96" s="65"/>
      <c r="L96" s="75"/>
      <c r="M96" s="74"/>
      <c r="N96" s="64"/>
      <c r="O96" s="467"/>
      <c r="P96" s="75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</row>
    <row r="97" spans="1:55" s="2" customFormat="1" ht="15" customHeight="1" outlineLevel="1" x14ac:dyDescent="0.2">
      <c r="A97" s="2">
        <v>95</v>
      </c>
      <c r="B97" s="164" t="s">
        <v>10</v>
      </c>
      <c r="C97" s="58" t="s">
        <v>314</v>
      </c>
      <c r="D97" s="59" t="s">
        <v>87</v>
      </c>
      <c r="E97" s="220">
        <v>4</v>
      </c>
      <c r="F97" s="69" t="s">
        <v>1337</v>
      </c>
      <c r="G97" s="75">
        <f>IF('Exec Summary'!$B$10="yes",NORM!N97,0)</f>
        <v>0</v>
      </c>
      <c r="H97" s="74"/>
      <c r="I97" s="64"/>
      <c r="J97" s="467"/>
      <c r="K97" s="65"/>
      <c r="L97" s="75"/>
      <c r="M97" s="74"/>
      <c r="N97" s="64"/>
      <c r="O97" s="467"/>
      <c r="P97" s="75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</row>
    <row r="98" spans="1:55" s="2" customFormat="1" ht="15" customHeight="1" outlineLevel="1" x14ac:dyDescent="0.2">
      <c r="A98" s="2">
        <v>96</v>
      </c>
      <c r="B98" s="164" t="s">
        <v>83</v>
      </c>
      <c r="C98" s="58" t="s">
        <v>315</v>
      </c>
      <c r="D98" s="59" t="s">
        <v>88</v>
      </c>
      <c r="E98" s="220">
        <v>4</v>
      </c>
      <c r="F98" s="69" t="s">
        <v>1338</v>
      </c>
      <c r="G98" s="75">
        <f>IF('Exec Summary'!$B$10="yes",NORM!N98,0)</f>
        <v>0</v>
      </c>
      <c r="H98" s="74"/>
      <c r="I98" s="64"/>
      <c r="J98" s="467"/>
      <c r="K98" s="65"/>
      <c r="L98" s="75"/>
      <c r="M98" s="74"/>
      <c r="N98" s="64"/>
      <c r="O98" s="467"/>
      <c r="P98" s="75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</row>
    <row r="99" spans="1:55" s="2" customFormat="1" ht="15" customHeight="1" outlineLevel="1" x14ac:dyDescent="0.2">
      <c r="A99" s="2">
        <v>97</v>
      </c>
      <c r="B99" s="164" t="s">
        <v>11</v>
      </c>
      <c r="C99" s="58" t="s">
        <v>316</v>
      </c>
      <c r="D99" s="59" t="s">
        <v>12</v>
      </c>
      <c r="E99" s="220">
        <v>4</v>
      </c>
      <c r="F99" s="69" t="s">
        <v>1339</v>
      </c>
      <c r="G99" s="75">
        <f>IF('Exec Summary'!$B$10="yes",NORM!N99,0)</f>
        <v>0</v>
      </c>
      <c r="H99" s="74"/>
      <c r="I99" s="64"/>
      <c r="J99" s="467"/>
      <c r="K99" s="65"/>
      <c r="L99" s="75"/>
      <c r="M99" s="74"/>
      <c r="N99" s="64"/>
      <c r="O99" s="467"/>
      <c r="P99" s="75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</row>
    <row r="100" spans="1:55" s="2" customFormat="1" ht="15" customHeight="1" outlineLevel="1" x14ac:dyDescent="0.2">
      <c r="A100" s="2">
        <v>98</v>
      </c>
      <c r="B100" s="164" t="s">
        <v>46</v>
      </c>
      <c r="C100" s="58" t="s">
        <v>317</v>
      </c>
      <c r="D100" s="59" t="s">
        <v>47</v>
      </c>
      <c r="E100" s="220">
        <v>4</v>
      </c>
      <c r="F100" s="69" t="s">
        <v>1340</v>
      </c>
      <c r="G100" s="75">
        <f>IF('Exec Summary'!$B$10="yes",NORM!N100,0)</f>
        <v>0</v>
      </c>
      <c r="H100" s="76"/>
      <c r="I100" s="91"/>
      <c r="J100" s="473"/>
      <c r="K100" s="65"/>
      <c r="L100" s="77"/>
      <c r="M100" s="76"/>
      <c r="N100" s="91"/>
      <c r="O100" s="473"/>
      <c r="P100" s="77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</row>
    <row r="101" spans="1:55" s="2" customFormat="1" ht="15" customHeight="1" outlineLevel="1" x14ac:dyDescent="0.2">
      <c r="A101" s="2">
        <v>99</v>
      </c>
      <c r="B101" s="165"/>
      <c r="C101" s="58" t="s">
        <v>318</v>
      </c>
      <c r="D101" s="59">
        <v>8.1999999999999993</v>
      </c>
      <c r="E101" s="220">
        <v>3</v>
      </c>
      <c r="F101" s="61" t="s">
        <v>1341</v>
      </c>
      <c r="G101" s="75">
        <f>IF('Exec Summary'!$B$10="yes",NORM!N101,0)</f>
        <v>0</v>
      </c>
      <c r="H101" s="67">
        <f>SUM(H102:H107)</f>
        <v>0</v>
      </c>
      <c r="I101" s="68"/>
      <c r="J101" s="468"/>
      <c r="K101" s="65"/>
      <c r="L101" s="62"/>
      <c r="M101" s="67">
        <f>SUM(M102:M107)</f>
        <v>0</v>
      </c>
      <c r="N101" s="68"/>
      <c r="O101" s="468"/>
      <c r="P101" s="62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</row>
    <row r="102" spans="1:55" s="2" customFormat="1" ht="15" customHeight="1" outlineLevel="1" x14ac:dyDescent="0.2">
      <c r="A102" s="2">
        <v>100</v>
      </c>
      <c r="B102" s="165" t="s">
        <v>14</v>
      </c>
      <c r="C102" s="58" t="s">
        <v>319</v>
      </c>
      <c r="D102" s="59" t="s">
        <v>99</v>
      </c>
      <c r="E102" s="220">
        <v>4</v>
      </c>
      <c r="F102" s="69" t="s">
        <v>1342</v>
      </c>
      <c r="G102" s="75">
        <f>IF('Exec Summary'!$B$10="yes",NORM!N102,0)</f>
        <v>0</v>
      </c>
      <c r="H102" s="70"/>
      <c r="I102" s="71"/>
      <c r="J102" s="469"/>
      <c r="K102" s="65"/>
      <c r="L102" s="73"/>
      <c r="M102" s="70"/>
      <c r="N102" s="71"/>
      <c r="O102" s="469"/>
      <c r="P102" s="73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</row>
    <row r="103" spans="1:55" s="2" customFormat="1" ht="15" customHeight="1" outlineLevel="1" x14ac:dyDescent="0.2">
      <c r="A103" s="2">
        <v>101</v>
      </c>
      <c r="B103" s="165">
        <v>8240</v>
      </c>
      <c r="C103" s="58" t="s">
        <v>320</v>
      </c>
      <c r="D103" s="59" t="s">
        <v>100</v>
      </c>
      <c r="E103" s="220">
        <v>4</v>
      </c>
      <c r="F103" s="69" t="s">
        <v>1516</v>
      </c>
      <c r="G103" s="75">
        <f>IF('Exec Summary'!$B$10="yes",NORM!N103,0)</f>
        <v>0</v>
      </c>
      <c r="H103" s="74"/>
      <c r="I103" s="64"/>
      <c r="J103" s="467"/>
      <c r="K103" s="65"/>
      <c r="L103" s="75"/>
      <c r="M103" s="74"/>
      <c r="N103" s="64"/>
      <c r="O103" s="467"/>
      <c r="P103" s="75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</row>
    <row r="104" spans="1:55" s="2" customFormat="1" ht="15" customHeight="1" outlineLevel="1" x14ac:dyDescent="0.2">
      <c r="A104" s="2">
        <v>102</v>
      </c>
      <c r="B104" s="165" t="s">
        <v>15</v>
      </c>
      <c r="C104" s="58" t="s">
        <v>321</v>
      </c>
      <c r="D104" s="59" t="s">
        <v>101</v>
      </c>
      <c r="E104" s="220">
        <v>4</v>
      </c>
      <c r="F104" s="69" t="s">
        <v>1344</v>
      </c>
      <c r="G104" s="75">
        <f>IF('Exec Summary'!$B$10="yes",NORM!N104,0)</f>
        <v>0</v>
      </c>
      <c r="H104" s="74"/>
      <c r="I104" s="64"/>
      <c r="J104" s="467"/>
      <c r="K104" s="65"/>
      <c r="L104" s="75"/>
      <c r="M104" s="74"/>
      <c r="N104" s="64"/>
      <c r="O104" s="467"/>
      <c r="P104" s="75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</row>
    <row r="105" spans="1:55" s="2" customFormat="1" ht="15" customHeight="1" outlineLevel="1" x14ac:dyDescent="0.2">
      <c r="A105" s="2">
        <v>103</v>
      </c>
      <c r="B105" s="165" t="s">
        <v>16</v>
      </c>
      <c r="C105" s="58" t="s">
        <v>322</v>
      </c>
      <c r="D105" s="59" t="s">
        <v>102</v>
      </c>
      <c r="E105" s="220">
        <v>4</v>
      </c>
      <c r="F105" s="69" t="s">
        <v>1345</v>
      </c>
      <c r="G105" s="75">
        <f>IF('Exec Summary'!$B$10="yes",NORM!N105,0)</f>
        <v>0</v>
      </c>
      <c r="H105" s="74"/>
      <c r="I105" s="64"/>
      <c r="J105" s="467"/>
      <c r="K105" s="65"/>
      <c r="L105" s="75"/>
      <c r="M105" s="74"/>
      <c r="N105" s="64"/>
      <c r="O105" s="467"/>
      <c r="P105" s="75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</row>
    <row r="106" spans="1:55" s="2" customFormat="1" ht="15" customHeight="1" outlineLevel="1" x14ac:dyDescent="0.2">
      <c r="A106" s="2">
        <v>104</v>
      </c>
      <c r="B106" s="165" t="s">
        <v>114</v>
      </c>
      <c r="C106" s="58" t="s">
        <v>323</v>
      </c>
      <c r="D106" s="59" t="s">
        <v>89</v>
      </c>
      <c r="E106" s="220">
        <v>4</v>
      </c>
      <c r="F106" s="69" t="s">
        <v>1346</v>
      </c>
      <c r="G106" s="75">
        <f>IF('Exec Summary'!$B$10="yes",NORM!N106,0)</f>
        <v>0</v>
      </c>
      <c r="H106" s="74"/>
      <c r="I106" s="64"/>
      <c r="J106" s="467"/>
      <c r="K106" s="65"/>
      <c r="L106" s="75"/>
      <c r="M106" s="74"/>
      <c r="N106" s="64"/>
      <c r="O106" s="467"/>
      <c r="P106" s="75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</row>
    <row r="107" spans="1:55" s="2" customFormat="1" ht="15" customHeight="1" outlineLevel="1" x14ac:dyDescent="0.2">
      <c r="A107" s="2">
        <v>105</v>
      </c>
      <c r="B107" s="165" t="s">
        <v>48</v>
      </c>
      <c r="C107" s="58" t="s">
        <v>324</v>
      </c>
      <c r="D107" s="59" t="s">
        <v>49</v>
      </c>
      <c r="E107" s="220">
        <v>4</v>
      </c>
      <c r="F107" s="69" t="s">
        <v>1347</v>
      </c>
      <c r="G107" s="75">
        <f>IF('Exec Summary'!$B$10="yes",NORM!N107,0)</f>
        <v>0</v>
      </c>
      <c r="H107" s="76"/>
      <c r="I107" s="91"/>
      <c r="J107" s="473"/>
      <c r="K107" s="65"/>
      <c r="L107" s="77"/>
      <c r="M107" s="76"/>
      <c r="N107" s="91"/>
      <c r="O107" s="473"/>
      <c r="P107" s="77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</row>
    <row r="108" spans="1:55" s="2" customFormat="1" ht="15" customHeight="1" outlineLevel="1" x14ac:dyDescent="0.2">
      <c r="A108" s="2">
        <v>106</v>
      </c>
      <c r="B108" s="165"/>
      <c r="C108" s="58" t="s">
        <v>325</v>
      </c>
      <c r="D108" s="59">
        <v>8.3000000000000007</v>
      </c>
      <c r="E108" s="220">
        <v>3</v>
      </c>
      <c r="F108" s="61" t="s">
        <v>1348</v>
      </c>
      <c r="G108" s="75">
        <f>IF('Exec Summary'!$B$10="yes",NORM!N108,0)</f>
        <v>0</v>
      </c>
      <c r="H108" s="67">
        <f>SUM(H109:H131)</f>
        <v>0</v>
      </c>
      <c r="I108" s="68"/>
      <c r="J108" s="468"/>
      <c r="K108" s="65"/>
      <c r="L108" s="62"/>
      <c r="M108" s="67">
        <f>SUM(M109:M131)</f>
        <v>0</v>
      </c>
      <c r="N108" s="68"/>
      <c r="O108" s="468"/>
      <c r="P108" s="62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</row>
    <row r="109" spans="1:55" s="2" customFormat="1" ht="15" customHeight="1" outlineLevel="1" x14ac:dyDescent="0.2">
      <c r="A109" s="2">
        <v>107</v>
      </c>
      <c r="B109" s="165">
        <v>8310</v>
      </c>
      <c r="C109" s="58" t="s">
        <v>326</v>
      </c>
      <c r="D109" s="59" t="s">
        <v>103</v>
      </c>
      <c r="E109" s="220">
        <v>4</v>
      </c>
      <c r="F109" s="69" t="s">
        <v>1349</v>
      </c>
      <c r="G109" s="75">
        <f>IF('Exec Summary'!$B$10="yes",NORM!N109,0)</f>
        <v>0</v>
      </c>
      <c r="H109" s="70"/>
      <c r="I109" s="71"/>
      <c r="J109" s="469"/>
      <c r="K109" s="65"/>
      <c r="L109" s="73"/>
      <c r="M109" s="70"/>
      <c r="N109" s="71"/>
      <c r="O109" s="469"/>
      <c r="P109" s="73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</row>
    <row r="110" spans="1:55" s="2" customFormat="1" ht="15" customHeight="1" outlineLevel="1" x14ac:dyDescent="0.2">
      <c r="A110" s="2">
        <v>108</v>
      </c>
      <c r="B110" s="165" t="s">
        <v>18</v>
      </c>
      <c r="C110" s="58" t="s">
        <v>327</v>
      </c>
      <c r="D110" s="59" t="s">
        <v>104</v>
      </c>
      <c r="E110" s="220">
        <v>4</v>
      </c>
      <c r="F110" s="69" t="s">
        <v>1350</v>
      </c>
      <c r="G110" s="75">
        <f>IF('Exec Summary'!$B$10="yes",NORM!N110,0)</f>
        <v>0</v>
      </c>
      <c r="H110" s="74"/>
      <c r="I110" s="64"/>
      <c r="J110" s="467"/>
      <c r="K110" s="65"/>
      <c r="L110" s="75"/>
      <c r="M110" s="74"/>
      <c r="N110" s="64"/>
      <c r="O110" s="467"/>
      <c r="P110" s="75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</row>
    <row r="111" spans="1:55" s="2" customFormat="1" ht="15" customHeight="1" outlineLevel="1" x14ac:dyDescent="0.2">
      <c r="A111" s="2">
        <v>109</v>
      </c>
      <c r="B111" s="165" t="s">
        <v>19</v>
      </c>
      <c r="C111" s="58" t="s">
        <v>328</v>
      </c>
      <c r="D111" s="59" t="s">
        <v>105</v>
      </c>
      <c r="E111" s="220">
        <v>4</v>
      </c>
      <c r="F111" s="69" t="s">
        <v>1351</v>
      </c>
      <c r="G111" s="75">
        <f>IF('Exec Summary'!$B$10="yes",NORM!N111,0)</f>
        <v>0</v>
      </c>
      <c r="H111" s="74"/>
      <c r="I111" s="64"/>
      <c r="J111" s="467"/>
      <c r="K111" s="65"/>
      <c r="L111" s="75"/>
      <c r="M111" s="74"/>
      <c r="N111" s="64"/>
      <c r="O111" s="467"/>
      <c r="P111" s="75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</row>
    <row r="112" spans="1:55" s="2" customFormat="1" ht="15" customHeight="1" outlineLevel="1" x14ac:dyDescent="0.2">
      <c r="A112" s="2">
        <v>110</v>
      </c>
      <c r="B112" s="165" t="s">
        <v>20</v>
      </c>
      <c r="C112" s="58" t="s">
        <v>329</v>
      </c>
      <c r="D112" s="59" t="s">
        <v>106</v>
      </c>
      <c r="E112" s="220">
        <v>4</v>
      </c>
      <c r="F112" s="69" t="s">
        <v>1352</v>
      </c>
      <c r="G112" s="75">
        <f>IF('Exec Summary'!$B$10="yes",NORM!N112,0)</f>
        <v>0</v>
      </c>
      <c r="H112" s="74"/>
      <c r="I112" s="64"/>
      <c r="J112" s="467"/>
      <c r="K112" s="65"/>
      <c r="L112" s="75"/>
      <c r="M112" s="74"/>
      <c r="N112" s="64"/>
      <c r="O112" s="467"/>
      <c r="P112" s="75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</row>
    <row r="113" spans="1:55" s="2" customFormat="1" ht="15" customHeight="1" outlineLevel="1" x14ac:dyDescent="0.2">
      <c r="A113" s="2">
        <v>111</v>
      </c>
      <c r="B113" s="165" t="s">
        <v>125</v>
      </c>
      <c r="C113" s="58" t="s">
        <v>330</v>
      </c>
      <c r="D113" s="59" t="s">
        <v>107</v>
      </c>
      <c r="E113" s="220">
        <v>4</v>
      </c>
      <c r="F113" s="69" t="s">
        <v>1353</v>
      </c>
      <c r="G113" s="75">
        <f>IF('Exec Summary'!$B$10="yes",NORM!N113,0)</f>
        <v>0</v>
      </c>
      <c r="H113" s="74"/>
      <c r="I113" s="64"/>
      <c r="J113" s="467"/>
      <c r="K113" s="65"/>
      <c r="L113" s="75"/>
      <c r="M113" s="74"/>
      <c r="N113" s="64"/>
      <c r="O113" s="467"/>
      <c r="P113" s="75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</row>
    <row r="114" spans="1:55" s="2" customFormat="1" ht="15" customHeight="1" outlineLevel="1" x14ac:dyDescent="0.2">
      <c r="A114" s="2">
        <v>112</v>
      </c>
      <c r="B114" s="165" t="s">
        <v>126</v>
      </c>
      <c r="C114" s="58" t="s">
        <v>168</v>
      </c>
      <c r="D114" s="59" t="s">
        <v>109</v>
      </c>
      <c r="E114" s="220">
        <v>4</v>
      </c>
      <c r="F114" s="69" t="s">
        <v>1354</v>
      </c>
      <c r="G114" s="75">
        <f>IF('Exec Summary'!$B$10="yes",NORM!N114,0)</f>
        <v>0</v>
      </c>
      <c r="H114" s="74"/>
      <c r="I114" s="64"/>
      <c r="J114" s="467"/>
      <c r="K114" s="65"/>
      <c r="L114" s="75"/>
      <c r="M114" s="74"/>
      <c r="N114" s="64"/>
      <c r="O114" s="467"/>
      <c r="P114" s="75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</row>
    <row r="115" spans="1:55" s="2" customFormat="1" ht="15" customHeight="1" outlineLevel="1" x14ac:dyDescent="0.2">
      <c r="A115" s="2">
        <v>113</v>
      </c>
      <c r="B115" s="165" t="s">
        <v>127</v>
      </c>
      <c r="C115" s="58" t="s">
        <v>331</v>
      </c>
      <c r="D115" s="59" t="s">
        <v>110</v>
      </c>
      <c r="E115" s="220">
        <v>4</v>
      </c>
      <c r="F115" s="69" t="s">
        <v>1355</v>
      </c>
      <c r="G115" s="75">
        <f>IF('Exec Summary'!$B$10="yes",NORM!N115,0)</f>
        <v>0</v>
      </c>
      <c r="H115" s="74"/>
      <c r="I115" s="64"/>
      <c r="J115" s="467"/>
      <c r="K115" s="65"/>
      <c r="L115" s="75"/>
      <c r="M115" s="74"/>
      <c r="N115" s="64"/>
      <c r="O115" s="467"/>
      <c r="P115" s="75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</row>
    <row r="116" spans="1:55" s="2" customFormat="1" ht="15" customHeight="1" outlineLevel="1" x14ac:dyDescent="0.2">
      <c r="A116" s="2">
        <v>114</v>
      </c>
      <c r="B116" s="165" t="s">
        <v>128</v>
      </c>
      <c r="C116" s="58" t="s">
        <v>332</v>
      </c>
      <c r="D116" s="59" t="s">
        <v>112</v>
      </c>
      <c r="E116" s="220">
        <v>4</v>
      </c>
      <c r="F116" s="69" t="s">
        <v>1356</v>
      </c>
      <c r="G116" s="75">
        <f>IF('Exec Summary'!$B$10="yes",NORM!N116,0)</f>
        <v>0</v>
      </c>
      <c r="H116" s="74"/>
      <c r="I116" s="64"/>
      <c r="J116" s="467"/>
      <c r="K116" s="65"/>
      <c r="L116" s="75"/>
      <c r="M116" s="74"/>
      <c r="N116" s="64"/>
      <c r="O116" s="467"/>
      <c r="P116" s="75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</row>
    <row r="117" spans="1:55" s="2" customFormat="1" ht="15" customHeight="1" outlineLevel="1" x14ac:dyDescent="0.2">
      <c r="A117" s="2">
        <v>115</v>
      </c>
      <c r="B117" s="165" t="s">
        <v>21</v>
      </c>
      <c r="C117" s="58" t="s">
        <v>333</v>
      </c>
      <c r="D117" s="59" t="s">
        <v>129</v>
      </c>
      <c r="E117" s="220">
        <v>4</v>
      </c>
      <c r="F117" s="109" t="s">
        <v>1357</v>
      </c>
      <c r="G117" s="75">
        <f>IF('Exec Summary'!$B$10="yes",NORM!N117,0)</f>
        <v>0</v>
      </c>
      <c r="H117" s="74"/>
      <c r="I117" s="64"/>
      <c r="J117" s="467"/>
      <c r="K117" s="65"/>
      <c r="L117" s="75"/>
      <c r="M117" s="74"/>
      <c r="N117" s="64"/>
      <c r="O117" s="467"/>
      <c r="P117" s="75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</row>
    <row r="118" spans="1:55" s="2" customFormat="1" ht="15" customHeight="1" outlineLevel="1" x14ac:dyDescent="0.2">
      <c r="A118" s="2">
        <v>116</v>
      </c>
      <c r="B118" s="165" t="s">
        <v>135</v>
      </c>
      <c r="C118" s="58" t="s">
        <v>334</v>
      </c>
      <c r="D118" s="59" t="s">
        <v>130</v>
      </c>
      <c r="E118" s="220">
        <v>4</v>
      </c>
      <c r="F118" s="69" t="s">
        <v>1358</v>
      </c>
      <c r="G118" s="75">
        <f>IF('Exec Summary'!$B$10="yes",NORM!N118,0)</f>
        <v>0</v>
      </c>
      <c r="H118" s="74"/>
      <c r="I118" s="64"/>
      <c r="J118" s="467"/>
      <c r="K118" s="65"/>
      <c r="L118" s="75"/>
      <c r="M118" s="74"/>
      <c r="N118" s="64"/>
      <c r="O118" s="467"/>
      <c r="P118" s="75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</row>
    <row r="119" spans="1:55" s="2" customFormat="1" ht="15" customHeight="1" outlineLevel="1" x14ac:dyDescent="0.2">
      <c r="A119" s="2">
        <v>117</v>
      </c>
      <c r="B119" s="165" t="s">
        <v>136</v>
      </c>
      <c r="C119" s="58" t="s">
        <v>335</v>
      </c>
      <c r="D119" s="59" t="s">
        <v>131</v>
      </c>
      <c r="E119" s="220">
        <v>4</v>
      </c>
      <c r="F119" s="69" t="s">
        <v>1359</v>
      </c>
      <c r="G119" s="75">
        <f>IF('Exec Summary'!$B$10="yes",NORM!N119,0)</f>
        <v>0</v>
      </c>
      <c r="H119" s="74"/>
      <c r="I119" s="64"/>
      <c r="J119" s="467"/>
      <c r="K119" s="65"/>
      <c r="L119" s="75"/>
      <c r="M119" s="74"/>
      <c r="N119" s="64"/>
      <c r="O119" s="467"/>
      <c r="P119" s="75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</row>
    <row r="120" spans="1:55" s="2" customFormat="1" ht="15" customHeight="1" outlineLevel="1" x14ac:dyDescent="0.2">
      <c r="A120" s="2">
        <v>118</v>
      </c>
      <c r="B120" s="165" t="s">
        <v>137</v>
      </c>
      <c r="C120" s="58" t="s">
        <v>336</v>
      </c>
      <c r="D120" s="59" t="s">
        <v>132</v>
      </c>
      <c r="E120" s="220">
        <v>4</v>
      </c>
      <c r="F120" s="69" t="s">
        <v>1360</v>
      </c>
      <c r="G120" s="75">
        <f>IF('Exec Summary'!$B$10="yes",NORM!N120,0)</f>
        <v>0</v>
      </c>
      <c r="H120" s="74"/>
      <c r="I120" s="64"/>
      <c r="J120" s="467"/>
      <c r="K120" s="65"/>
      <c r="L120" s="75"/>
      <c r="M120" s="74"/>
      <c r="N120" s="64"/>
      <c r="O120" s="467"/>
      <c r="P120" s="75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</row>
    <row r="121" spans="1:55" s="2" customFormat="1" ht="15" customHeight="1" outlineLevel="1" x14ac:dyDescent="0.2">
      <c r="A121" s="2">
        <v>119</v>
      </c>
      <c r="B121" s="165" t="s">
        <v>138</v>
      </c>
      <c r="C121" s="58" t="s">
        <v>337</v>
      </c>
      <c r="D121" s="59" t="s">
        <v>133</v>
      </c>
      <c r="E121" s="220">
        <v>4</v>
      </c>
      <c r="F121" s="69" t="s">
        <v>1361</v>
      </c>
      <c r="G121" s="75">
        <f>IF('Exec Summary'!$B$10="yes",NORM!N121,0)</f>
        <v>0</v>
      </c>
      <c r="H121" s="74"/>
      <c r="I121" s="64"/>
      <c r="J121" s="467"/>
      <c r="K121" s="65"/>
      <c r="L121" s="75"/>
      <c r="M121" s="74"/>
      <c r="N121" s="64"/>
      <c r="O121" s="467"/>
      <c r="P121" s="75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</row>
    <row r="122" spans="1:55" s="2" customFormat="1" ht="15" customHeight="1" outlineLevel="1" x14ac:dyDescent="0.2">
      <c r="A122" s="2">
        <v>120</v>
      </c>
      <c r="B122" s="165" t="s">
        <v>139</v>
      </c>
      <c r="C122" s="58" t="s">
        <v>338</v>
      </c>
      <c r="D122" s="59" t="s">
        <v>134</v>
      </c>
      <c r="E122" s="220">
        <v>4</v>
      </c>
      <c r="F122" s="69" t="s">
        <v>1362</v>
      </c>
      <c r="G122" s="75">
        <f>IF('Exec Summary'!$B$10="yes",NORM!N122,0)</f>
        <v>0</v>
      </c>
      <c r="H122" s="74"/>
      <c r="I122" s="64"/>
      <c r="J122" s="467"/>
      <c r="K122" s="65"/>
      <c r="L122" s="75"/>
      <c r="M122" s="74"/>
      <c r="N122" s="64"/>
      <c r="O122" s="467"/>
      <c r="P122" s="75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</row>
    <row r="123" spans="1:55" s="2" customFormat="1" ht="15" customHeight="1" outlineLevel="1" x14ac:dyDescent="0.2">
      <c r="A123" s="2">
        <v>121</v>
      </c>
      <c r="B123" s="165" t="s">
        <v>22</v>
      </c>
      <c r="C123" s="58" t="s">
        <v>339</v>
      </c>
      <c r="D123" s="59" t="s">
        <v>140</v>
      </c>
      <c r="E123" s="220">
        <v>4</v>
      </c>
      <c r="F123" s="69" t="s">
        <v>1363</v>
      </c>
      <c r="G123" s="75">
        <f>IF('Exec Summary'!$B$10="yes",NORM!N123,0)</f>
        <v>0</v>
      </c>
      <c r="H123" s="74"/>
      <c r="I123" s="64"/>
      <c r="J123" s="467"/>
      <c r="K123" s="65"/>
      <c r="L123" s="75"/>
      <c r="M123" s="74"/>
      <c r="N123" s="64"/>
      <c r="O123" s="467"/>
      <c r="P123" s="75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</row>
    <row r="124" spans="1:55" s="2" customFormat="1" ht="15" customHeight="1" outlineLevel="1" x14ac:dyDescent="0.2">
      <c r="A124" s="2">
        <v>122</v>
      </c>
      <c r="B124" s="165" t="s">
        <v>72</v>
      </c>
      <c r="C124" s="58" t="s">
        <v>340</v>
      </c>
      <c r="D124" s="59" t="s">
        <v>141</v>
      </c>
      <c r="E124" s="220">
        <v>4</v>
      </c>
      <c r="F124" s="69" t="s">
        <v>1364</v>
      </c>
      <c r="G124" s="75">
        <f>IF('Exec Summary'!$B$10="yes",NORM!N124,0)</f>
        <v>0</v>
      </c>
      <c r="H124" s="74"/>
      <c r="I124" s="64"/>
      <c r="J124" s="467"/>
      <c r="K124" s="65"/>
      <c r="L124" s="75"/>
      <c r="M124" s="74"/>
      <c r="N124" s="64"/>
      <c r="O124" s="467"/>
      <c r="P124" s="75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</row>
    <row r="125" spans="1:55" s="2" customFormat="1" ht="15" customHeight="1" outlineLevel="1" x14ac:dyDescent="0.2">
      <c r="A125" s="2">
        <v>123</v>
      </c>
      <c r="B125" s="165" t="s">
        <v>24</v>
      </c>
      <c r="C125" s="58" t="s">
        <v>341</v>
      </c>
      <c r="D125" s="59" t="s">
        <v>142</v>
      </c>
      <c r="E125" s="220">
        <v>4</v>
      </c>
      <c r="F125" s="69" t="s">
        <v>1365</v>
      </c>
      <c r="G125" s="75">
        <f>IF('Exec Summary'!$B$10="yes",NORM!N125,0)</f>
        <v>0</v>
      </c>
      <c r="H125" s="74"/>
      <c r="I125" s="64"/>
      <c r="J125" s="467"/>
      <c r="K125" s="65"/>
      <c r="L125" s="75"/>
      <c r="M125" s="74"/>
      <c r="N125" s="64"/>
      <c r="O125" s="467"/>
      <c r="P125" s="75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</row>
    <row r="126" spans="1:55" s="2" customFormat="1" ht="15" customHeight="1" outlineLevel="1" x14ac:dyDescent="0.2">
      <c r="A126" s="2">
        <v>124</v>
      </c>
      <c r="B126" s="165" t="s">
        <v>25</v>
      </c>
      <c r="C126" s="58" t="s">
        <v>342</v>
      </c>
      <c r="D126" s="59" t="s">
        <v>143</v>
      </c>
      <c r="E126" s="220">
        <v>4</v>
      </c>
      <c r="F126" s="69" t="s">
        <v>1366</v>
      </c>
      <c r="G126" s="75">
        <f>IF('Exec Summary'!$B$10="yes",NORM!N126,0)</f>
        <v>0</v>
      </c>
      <c r="H126" s="74"/>
      <c r="I126" s="64"/>
      <c r="J126" s="467"/>
      <c r="K126" s="65"/>
      <c r="L126" s="75"/>
      <c r="M126" s="74"/>
      <c r="N126" s="64"/>
      <c r="O126" s="467"/>
      <c r="P126" s="75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</row>
    <row r="127" spans="1:55" s="2" customFormat="1" ht="15" customHeight="1" outlineLevel="1" x14ac:dyDescent="0.2">
      <c r="A127" s="2">
        <v>125</v>
      </c>
      <c r="B127" s="165" t="s">
        <v>108</v>
      </c>
      <c r="C127" s="58" t="s">
        <v>343</v>
      </c>
      <c r="D127" s="59" t="s">
        <v>144</v>
      </c>
      <c r="E127" s="220">
        <v>4</v>
      </c>
      <c r="F127" s="69" t="s">
        <v>1367</v>
      </c>
      <c r="G127" s="75">
        <f>IF('Exec Summary'!$B$10="yes",NORM!N127,0)</f>
        <v>0</v>
      </c>
      <c r="H127" s="74"/>
      <c r="I127" s="64"/>
      <c r="J127" s="467"/>
      <c r="K127" s="65"/>
      <c r="L127" s="75"/>
      <c r="M127" s="74"/>
      <c r="N127" s="64"/>
      <c r="O127" s="467"/>
      <c r="P127" s="75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</row>
    <row r="128" spans="1:55" s="2" customFormat="1" ht="15" customHeight="1" outlineLevel="1" x14ac:dyDescent="0.2">
      <c r="A128" s="2">
        <v>126</v>
      </c>
      <c r="B128" s="165">
        <v>8391</v>
      </c>
      <c r="C128" s="58" t="s">
        <v>344</v>
      </c>
      <c r="D128" s="59" t="s">
        <v>145</v>
      </c>
      <c r="E128" s="220">
        <v>4</v>
      </c>
      <c r="F128" s="69" t="s">
        <v>1368</v>
      </c>
      <c r="G128" s="75">
        <f>IF('Exec Summary'!$B$10="yes",NORM!N128,0)</f>
        <v>0</v>
      </c>
      <c r="H128" s="74"/>
      <c r="I128" s="64"/>
      <c r="J128" s="467"/>
      <c r="K128" s="65"/>
      <c r="L128" s="75"/>
      <c r="M128" s="74"/>
      <c r="N128" s="64"/>
      <c r="O128" s="467"/>
      <c r="P128" s="75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</row>
    <row r="129" spans="1:55" s="2" customFormat="1" ht="15" customHeight="1" outlineLevel="1" x14ac:dyDescent="0.2">
      <c r="A129" s="2">
        <v>127</v>
      </c>
      <c r="B129" s="165" t="s">
        <v>111</v>
      </c>
      <c r="C129" s="58" t="s">
        <v>345</v>
      </c>
      <c r="D129" s="59" t="s">
        <v>146</v>
      </c>
      <c r="E129" s="220">
        <v>4</v>
      </c>
      <c r="F129" s="69" t="s">
        <v>1318</v>
      </c>
      <c r="G129" s="75">
        <f>IF('Exec Summary'!$B$10="yes",NORM!N129,0)</f>
        <v>0</v>
      </c>
      <c r="H129" s="74"/>
      <c r="I129" s="64"/>
      <c r="J129" s="467"/>
      <c r="K129" s="65"/>
      <c r="L129" s="75"/>
      <c r="M129" s="74"/>
      <c r="N129" s="64"/>
      <c r="O129" s="467"/>
      <c r="P129" s="75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</row>
    <row r="130" spans="1:55" s="2" customFormat="1" ht="15" customHeight="1" outlineLevel="1" x14ac:dyDescent="0.2">
      <c r="A130" s="2">
        <v>128</v>
      </c>
      <c r="B130" s="165" t="s">
        <v>73</v>
      </c>
      <c r="C130" s="58" t="s">
        <v>346</v>
      </c>
      <c r="D130" s="59" t="s">
        <v>74</v>
      </c>
      <c r="E130" s="220">
        <v>4</v>
      </c>
      <c r="F130" s="69" t="s">
        <v>1369</v>
      </c>
      <c r="G130" s="75">
        <f>IF('Exec Summary'!$B$10="yes",NORM!N130,0)</f>
        <v>0</v>
      </c>
      <c r="H130" s="74"/>
      <c r="I130" s="64"/>
      <c r="J130" s="467"/>
      <c r="K130" s="65"/>
      <c r="L130" s="75"/>
      <c r="M130" s="74"/>
      <c r="N130" s="64"/>
      <c r="O130" s="467"/>
      <c r="P130" s="75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</row>
    <row r="131" spans="1:55" s="2" customFormat="1" ht="15" customHeight="1" outlineLevel="1" x14ac:dyDescent="0.2">
      <c r="A131" s="2">
        <v>129</v>
      </c>
      <c r="B131" s="165" t="s">
        <v>75</v>
      </c>
      <c r="C131" s="58" t="s">
        <v>347</v>
      </c>
      <c r="D131" s="59" t="s">
        <v>76</v>
      </c>
      <c r="E131" s="220">
        <v>4</v>
      </c>
      <c r="F131" s="69" t="s">
        <v>1370</v>
      </c>
      <c r="G131" s="75">
        <f>IF('Exec Summary'!$B$10="yes",NORM!N131,0)</f>
        <v>0</v>
      </c>
      <c r="H131" s="76"/>
      <c r="I131" s="91"/>
      <c r="J131" s="473"/>
      <c r="K131" s="65"/>
      <c r="L131" s="77"/>
      <c r="M131" s="76"/>
      <c r="N131" s="91"/>
      <c r="O131" s="473"/>
      <c r="P131" s="77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</row>
    <row r="132" spans="1:55" s="2" customFormat="1" ht="15" customHeight="1" outlineLevel="1" x14ac:dyDescent="0.2">
      <c r="A132" s="2">
        <v>130</v>
      </c>
      <c r="B132" s="165"/>
      <c r="C132" s="58" t="s">
        <v>348</v>
      </c>
      <c r="D132" s="59">
        <v>8.4</v>
      </c>
      <c r="E132" s="220">
        <v>3</v>
      </c>
      <c r="F132" s="61" t="s">
        <v>1371</v>
      </c>
      <c r="G132" s="75">
        <f>IF('Exec Summary'!$B$10="yes",NORM!N132,0)</f>
        <v>0</v>
      </c>
      <c r="H132" s="67">
        <f>SUM(H133:H144)</f>
        <v>0</v>
      </c>
      <c r="I132" s="68"/>
      <c r="J132" s="468"/>
      <c r="K132" s="65"/>
      <c r="L132" s="62"/>
      <c r="M132" s="67">
        <f>SUM(M133:M144)</f>
        <v>0</v>
      </c>
      <c r="N132" s="68"/>
      <c r="O132" s="468"/>
      <c r="P132" s="62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</row>
    <row r="133" spans="1:55" s="2" customFormat="1" ht="15" customHeight="1" outlineLevel="1" x14ac:dyDescent="0.2">
      <c r="A133" s="2">
        <v>131</v>
      </c>
      <c r="B133" s="165">
        <v>8410</v>
      </c>
      <c r="C133" s="58" t="s">
        <v>349</v>
      </c>
      <c r="D133" s="59" t="s">
        <v>45</v>
      </c>
      <c r="E133" s="220">
        <v>4</v>
      </c>
      <c r="F133" s="69" t="s">
        <v>1372</v>
      </c>
      <c r="G133" s="75">
        <f>IF('Exec Summary'!$B$10="yes",NORM!N133,0)</f>
        <v>0</v>
      </c>
      <c r="H133" s="70"/>
      <c r="I133" s="71"/>
      <c r="J133" s="469"/>
      <c r="K133" s="65"/>
      <c r="L133" s="73"/>
      <c r="M133" s="70"/>
      <c r="N133" s="71"/>
      <c r="O133" s="469"/>
      <c r="P133" s="73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</row>
    <row r="134" spans="1:55" s="2" customFormat="1" ht="15" customHeight="1" outlineLevel="1" x14ac:dyDescent="0.2">
      <c r="A134" s="2">
        <v>132</v>
      </c>
      <c r="B134" s="165" t="s">
        <v>113</v>
      </c>
      <c r="C134" s="58" t="s">
        <v>350</v>
      </c>
      <c r="D134" s="59" t="s">
        <v>50</v>
      </c>
      <c r="E134" s="220">
        <v>4</v>
      </c>
      <c r="F134" s="69" t="s">
        <v>1373</v>
      </c>
      <c r="G134" s="75">
        <f>IF('Exec Summary'!$B$10="yes",NORM!N134,0)</f>
        <v>0</v>
      </c>
      <c r="H134" s="74"/>
      <c r="I134" s="64"/>
      <c r="J134" s="467"/>
      <c r="K134" s="65"/>
      <c r="L134" s="75"/>
      <c r="M134" s="74"/>
      <c r="N134" s="64"/>
      <c r="O134" s="467"/>
      <c r="P134" s="75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</row>
    <row r="135" spans="1:55" s="2" customFormat="1" ht="15" customHeight="1" outlineLevel="1" x14ac:dyDescent="0.2">
      <c r="A135" s="2">
        <v>133</v>
      </c>
      <c r="B135" s="165" t="s">
        <v>26</v>
      </c>
      <c r="C135" s="58" t="s">
        <v>351</v>
      </c>
      <c r="D135" s="59" t="s">
        <v>51</v>
      </c>
      <c r="E135" s="220">
        <v>4</v>
      </c>
      <c r="F135" s="69" t="s">
        <v>1374</v>
      </c>
      <c r="G135" s="75">
        <f>IF('Exec Summary'!$B$10="yes",NORM!N135,0)</f>
        <v>0</v>
      </c>
      <c r="H135" s="74"/>
      <c r="I135" s="64"/>
      <c r="J135" s="467"/>
      <c r="K135" s="65"/>
      <c r="L135" s="75"/>
      <c r="M135" s="74"/>
      <c r="N135" s="64"/>
      <c r="O135" s="467"/>
      <c r="P135" s="75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</row>
    <row r="136" spans="1:55" s="2" customFormat="1" ht="15" customHeight="1" outlineLevel="1" x14ac:dyDescent="0.2">
      <c r="A136" s="2">
        <v>134</v>
      </c>
      <c r="B136" s="165" t="s">
        <v>1532</v>
      </c>
      <c r="C136" s="58" t="s">
        <v>352</v>
      </c>
      <c r="D136" s="59" t="s">
        <v>52</v>
      </c>
      <c r="E136" s="220">
        <v>4</v>
      </c>
      <c r="F136" s="69" t="s">
        <v>1517</v>
      </c>
      <c r="G136" s="75">
        <f>IF('Exec Summary'!$B$10="yes",NORM!N136,0)</f>
        <v>0</v>
      </c>
      <c r="H136" s="74"/>
      <c r="I136" s="64"/>
      <c r="J136" s="467"/>
      <c r="K136" s="65"/>
      <c r="L136" s="75"/>
      <c r="M136" s="74"/>
      <c r="N136" s="64"/>
      <c r="O136" s="467"/>
      <c r="P136" s="75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</row>
    <row r="137" spans="1:55" s="2" customFormat="1" ht="15" customHeight="1" outlineLevel="1" x14ac:dyDescent="0.2">
      <c r="A137" s="2">
        <v>135</v>
      </c>
      <c r="B137" s="165">
        <v>8440</v>
      </c>
      <c r="C137" s="58" t="s">
        <v>353</v>
      </c>
      <c r="D137" s="59" t="s">
        <v>53</v>
      </c>
      <c r="E137" s="220">
        <v>4</v>
      </c>
      <c r="F137" s="69" t="s">
        <v>1375</v>
      </c>
      <c r="G137" s="75">
        <f>IF('Exec Summary'!$B$10="yes",NORM!N137,0)</f>
        <v>0</v>
      </c>
      <c r="H137" s="74"/>
      <c r="I137" s="64"/>
      <c r="J137" s="467"/>
      <c r="K137" s="65"/>
      <c r="L137" s="75"/>
      <c r="M137" s="74"/>
      <c r="N137" s="64"/>
      <c r="O137" s="467"/>
      <c r="P137" s="75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</row>
    <row r="138" spans="1:55" s="2" customFormat="1" ht="15" customHeight="1" outlineLevel="1" x14ac:dyDescent="0.2">
      <c r="A138" s="2">
        <v>136</v>
      </c>
      <c r="B138" s="165" t="s">
        <v>70</v>
      </c>
      <c r="C138" s="58" t="s">
        <v>354</v>
      </c>
      <c r="D138" s="59" t="s">
        <v>78</v>
      </c>
      <c r="E138" s="220">
        <v>4</v>
      </c>
      <c r="F138" s="69" t="s">
        <v>1376</v>
      </c>
      <c r="G138" s="75">
        <f>IF('Exec Summary'!$B$10="yes",NORM!N138,0)</f>
        <v>0</v>
      </c>
      <c r="H138" s="74"/>
      <c r="I138" s="64"/>
      <c r="J138" s="467"/>
      <c r="K138" s="65"/>
      <c r="L138" s="75"/>
      <c r="M138" s="74"/>
      <c r="N138" s="64"/>
      <c r="O138" s="467"/>
      <c r="P138" s="75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</row>
    <row r="139" spans="1:55" s="2" customFormat="1" ht="15" customHeight="1" outlineLevel="1" x14ac:dyDescent="0.2">
      <c r="A139" s="2">
        <v>137</v>
      </c>
      <c r="B139" s="165" t="s">
        <v>77</v>
      </c>
      <c r="C139" s="58" t="s">
        <v>355</v>
      </c>
      <c r="D139" s="59" t="s">
        <v>71</v>
      </c>
      <c r="E139" s="220">
        <v>4</v>
      </c>
      <c r="F139" s="69" t="s">
        <v>1377</v>
      </c>
      <c r="G139" s="75">
        <f>IF('Exec Summary'!$B$10="yes",NORM!N139,0)</f>
        <v>0</v>
      </c>
      <c r="H139" s="74"/>
      <c r="I139" s="64"/>
      <c r="J139" s="467"/>
      <c r="K139" s="65"/>
      <c r="L139" s="75"/>
      <c r="M139" s="74"/>
      <c r="N139" s="64"/>
      <c r="O139" s="467"/>
      <c r="P139" s="75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</row>
    <row r="140" spans="1:55" s="2" customFormat="1" ht="15" customHeight="1" outlineLevel="1" x14ac:dyDescent="0.2">
      <c r="A140" s="2">
        <v>138</v>
      </c>
      <c r="B140" s="165" t="s">
        <v>115</v>
      </c>
      <c r="C140" s="58" t="s">
        <v>356</v>
      </c>
      <c r="D140" s="59" t="s">
        <v>54</v>
      </c>
      <c r="E140" s="220">
        <v>4</v>
      </c>
      <c r="F140" s="69" t="s">
        <v>1378</v>
      </c>
      <c r="G140" s="75">
        <f>IF('Exec Summary'!$B$10="yes",NORM!N140,0)</f>
        <v>0</v>
      </c>
      <c r="H140" s="74"/>
      <c r="I140" s="64"/>
      <c r="J140" s="467"/>
      <c r="K140" s="65"/>
      <c r="L140" s="75"/>
      <c r="M140" s="74"/>
      <c r="N140" s="64"/>
      <c r="O140" s="467"/>
      <c r="P140" s="75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</row>
    <row r="141" spans="1:55" s="2" customFormat="1" ht="15" customHeight="1" outlineLevel="1" x14ac:dyDescent="0.2">
      <c r="A141" s="2">
        <v>139</v>
      </c>
      <c r="B141" s="165" t="s">
        <v>55</v>
      </c>
      <c r="C141" s="58" t="s">
        <v>357</v>
      </c>
      <c r="D141" s="59" t="s">
        <v>56</v>
      </c>
      <c r="E141" s="220">
        <v>4</v>
      </c>
      <c r="F141" s="69" t="s">
        <v>1379</v>
      </c>
      <c r="G141" s="75">
        <f>IF('Exec Summary'!$B$10="yes",NORM!N141,0)</f>
        <v>0</v>
      </c>
      <c r="H141" s="74"/>
      <c r="I141" s="64"/>
      <c r="J141" s="467"/>
      <c r="K141" s="65"/>
      <c r="L141" s="75"/>
      <c r="M141" s="74"/>
      <c r="N141" s="64"/>
      <c r="O141" s="467"/>
      <c r="P141" s="75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</row>
    <row r="142" spans="1:55" s="2" customFormat="1" ht="15" customHeight="1" outlineLevel="1" x14ac:dyDescent="0.2">
      <c r="A142" s="2">
        <v>140</v>
      </c>
      <c r="B142" s="165" t="s">
        <v>57</v>
      </c>
      <c r="C142" s="58" t="s">
        <v>358</v>
      </c>
      <c r="D142" s="59" t="s">
        <v>58</v>
      </c>
      <c r="E142" s="220">
        <v>4</v>
      </c>
      <c r="F142" s="69" t="s">
        <v>1518</v>
      </c>
      <c r="G142" s="75">
        <f>IF('Exec Summary'!$B$10="yes",NORM!N142,0)</f>
        <v>0</v>
      </c>
      <c r="H142" s="74"/>
      <c r="I142" s="64"/>
      <c r="J142" s="467"/>
      <c r="K142" s="65"/>
      <c r="L142" s="75"/>
      <c r="M142" s="74"/>
      <c r="N142" s="64"/>
      <c r="O142" s="467"/>
      <c r="P142" s="75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</row>
    <row r="143" spans="1:55" s="2" customFormat="1" ht="15" customHeight="1" outlineLevel="1" x14ac:dyDescent="0.2">
      <c r="A143" s="2">
        <v>141</v>
      </c>
      <c r="B143" s="165" t="s">
        <v>59</v>
      </c>
      <c r="C143" s="58" t="s">
        <v>359</v>
      </c>
      <c r="D143" s="59" t="s">
        <v>60</v>
      </c>
      <c r="E143" s="220">
        <v>4</v>
      </c>
      <c r="F143" s="69" t="s">
        <v>1381</v>
      </c>
      <c r="G143" s="75">
        <f>IF('Exec Summary'!$B$10="yes",NORM!N143,0)</f>
        <v>0</v>
      </c>
      <c r="H143" s="74"/>
      <c r="I143" s="64"/>
      <c r="J143" s="467"/>
      <c r="K143" s="65"/>
      <c r="L143" s="75"/>
      <c r="M143" s="74"/>
      <c r="N143" s="64"/>
      <c r="O143" s="467"/>
      <c r="P143" s="75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</row>
    <row r="144" spans="1:55" s="2" customFormat="1" ht="15" customHeight="1" outlineLevel="1" x14ac:dyDescent="0.2">
      <c r="A144" s="2">
        <v>142</v>
      </c>
      <c r="B144" s="165" t="s">
        <v>61</v>
      </c>
      <c r="C144" s="58" t="s">
        <v>360</v>
      </c>
      <c r="D144" s="59" t="s">
        <v>62</v>
      </c>
      <c r="E144" s="220">
        <v>4</v>
      </c>
      <c r="F144" s="69" t="s">
        <v>1382</v>
      </c>
      <c r="G144" s="75">
        <f>IF('Exec Summary'!$B$10="yes",NORM!N144,0)</f>
        <v>0</v>
      </c>
      <c r="H144" s="76"/>
      <c r="I144" s="91"/>
      <c r="J144" s="473"/>
      <c r="K144" s="65"/>
      <c r="L144" s="77"/>
      <c r="M144" s="76"/>
      <c r="N144" s="91"/>
      <c r="O144" s="473"/>
      <c r="P144" s="77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</row>
    <row r="145" spans="1:55" s="2" customFormat="1" ht="15" customHeight="1" outlineLevel="1" x14ac:dyDescent="0.2">
      <c r="A145" s="2">
        <v>151</v>
      </c>
      <c r="B145" s="165"/>
      <c r="C145" s="58" t="s">
        <v>369</v>
      </c>
      <c r="D145" s="59" t="s">
        <v>147</v>
      </c>
      <c r="E145" s="220">
        <v>3</v>
      </c>
      <c r="F145" s="61" t="s">
        <v>1322</v>
      </c>
      <c r="G145" s="75">
        <f>IF('Exec Summary'!$B$10="yes",NORM!N145,0)</f>
        <v>0</v>
      </c>
      <c r="H145" s="67">
        <f>SUM(H146:H152)</f>
        <v>0</v>
      </c>
      <c r="I145" s="68"/>
      <c r="J145" s="468"/>
      <c r="K145" s="65"/>
      <c r="L145" s="62"/>
      <c r="M145" s="67">
        <f>SUM(M146:M152)</f>
        <v>0</v>
      </c>
      <c r="N145" s="68"/>
      <c r="O145" s="468"/>
      <c r="P145" s="62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</row>
    <row r="146" spans="1:55" s="2" customFormat="1" ht="15" customHeight="1" outlineLevel="1" x14ac:dyDescent="0.2">
      <c r="A146" s="2">
        <v>152</v>
      </c>
      <c r="B146" s="165" t="s">
        <v>148</v>
      </c>
      <c r="C146" s="58" t="s">
        <v>370</v>
      </c>
      <c r="D146" s="59" t="s">
        <v>28</v>
      </c>
      <c r="E146" s="220">
        <v>4</v>
      </c>
      <c r="F146" s="69" t="s">
        <v>1519</v>
      </c>
      <c r="G146" s="75">
        <f>IF('Exec Summary'!$B$10="yes",NORM!N146,0)</f>
        <v>0</v>
      </c>
      <c r="H146" s="70"/>
      <c r="I146" s="71"/>
      <c r="J146" s="469"/>
      <c r="K146" s="65"/>
      <c r="L146" s="73"/>
      <c r="M146" s="70"/>
      <c r="N146" s="71"/>
      <c r="O146" s="469"/>
      <c r="P146" s="73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</row>
    <row r="147" spans="1:55" s="2" customFormat="1" ht="15" customHeight="1" outlineLevel="1" x14ac:dyDescent="0.2">
      <c r="A147" s="2">
        <v>153</v>
      </c>
      <c r="B147" s="165" t="s">
        <v>149</v>
      </c>
      <c r="C147" s="58" t="s">
        <v>371</v>
      </c>
      <c r="D147" s="59" t="s">
        <v>90</v>
      </c>
      <c r="E147" s="220">
        <v>4</v>
      </c>
      <c r="F147" s="69" t="s">
        <v>1323</v>
      </c>
      <c r="G147" s="75">
        <f>IF('Exec Summary'!$B$10="yes",NORM!N147,0)</f>
        <v>0</v>
      </c>
      <c r="H147" s="74"/>
      <c r="I147" s="64"/>
      <c r="J147" s="467"/>
      <c r="K147" s="65"/>
      <c r="L147" s="75"/>
      <c r="M147" s="74"/>
      <c r="N147" s="64"/>
      <c r="O147" s="467"/>
      <c r="P147" s="75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</row>
    <row r="148" spans="1:55" s="2" customFormat="1" ht="15" customHeight="1" outlineLevel="1" x14ac:dyDescent="0.2">
      <c r="A148" s="2">
        <v>154</v>
      </c>
      <c r="B148" s="165" t="s">
        <v>119</v>
      </c>
      <c r="C148" s="58" t="s">
        <v>372</v>
      </c>
      <c r="D148" s="59" t="s">
        <v>91</v>
      </c>
      <c r="E148" s="220">
        <v>4</v>
      </c>
      <c r="F148" s="69" t="s">
        <v>1324</v>
      </c>
      <c r="G148" s="75">
        <f>IF('Exec Summary'!$B$10="yes",NORM!N148,0)</f>
        <v>0</v>
      </c>
      <c r="H148" s="74"/>
      <c r="I148" s="64"/>
      <c r="J148" s="467"/>
      <c r="K148" s="65"/>
      <c r="L148" s="75"/>
      <c r="M148" s="74"/>
      <c r="N148" s="64"/>
      <c r="O148" s="467"/>
      <c r="P148" s="75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</row>
    <row r="149" spans="1:55" s="2" customFormat="1" ht="15" customHeight="1" outlineLevel="1" x14ac:dyDescent="0.2">
      <c r="A149" s="2">
        <v>155</v>
      </c>
      <c r="B149" s="165" t="s">
        <v>120</v>
      </c>
      <c r="C149" s="58" t="s">
        <v>373</v>
      </c>
      <c r="D149" s="59" t="s">
        <v>92</v>
      </c>
      <c r="E149" s="220">
        <v>4</v>
      </c>
      <c r="F149" s="69" t="s">
        <v>1325</v>
      </c>
      <c r="G149" s="75">
        <f>IF('Exec Summary'!$B$10="yes",NORM!N149,0)</f>
        <v>0</v>
      </c>
      <c r="H149" s="74"/>
      <c r="I149" s="64"/>
      <c r="J149" s="467"/>
      <c r="K149" s="65"/>
      <c r="L149" s="75"/>
      <c r="M149" s="74"/>
      <c r="N149" s="64"/>
      <c r="O149" s="467"/>
      <c r="P149" s="75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</row>
    <row r="150" spans="1:55" s="2" customFormat="1" ht="15" customHeight="1" outlineLevel="1" x14ac:dyDescent="0.2">
      <c r="A150" s="2">
        <v>156</v>
      </c>
      <c r="B150" s="165" t="s">
        <v>121</v>
      </c>
      <c r="C150" s="58" t="s">
        <v>374</v>
      </c>
      <c r="D150" s="59" t="s">
        <v>93</v>
      </c>
      <c r="E150" s="220">
        <v>4</v>
      </c>
      <c r="F150" s="69" t="s">
        <v>1328</v>
      </c>
      <c r="G150" s="75">
        <f>IF('Exec Summary'!$B$10="yes",NORM!N150,0)</f>
        <v>0</v>
      </c>
      <c r="H150" s="74"/>
      <c r="I150" s="64"/>
      <c r="J150" s="467"/>
      <c r="K150" s="65"/>
      <c r="L150" s="75"/>
      <c r="M150" s="74"/>
      <c r="N150" s="64"/>
      <c r="O150" s="467"/>
      <c r="P150" s="75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</row>
    <row r="151" spans="1:55" s="2" customFormat="1" ht="15" customHeight="1" outlineLevel="1" x14ac:dyDescent="0.2">
      <c r="A151" s="2">
        <v>157</v>
      </c>
      <c r="B151" s="165" t="s">
        <v>122</v>
      </c>
      <c r="C151" s="58" t="s">
        <v>375</v>
      </c>
      <c r="D151" s="59" t="s">
        <v>29</v>
      </c>
      <c r="E151" s="220">
        <v>4</v>
      </c>
      <c r="F151" s="69" t="s">
        <v>1326</v>
      </c>
      <c r="G151" s="75">
        <f>IF('Exec Summary'!$B$10="yes",NORM!N151,0)</f>
        <v>0</v>
      </c>
      <c r="H151" s="74"/>
      <c r="I151" s="64"/>
      <c r="J151" s="467"/>
      <c r="K151" s="65"/>
      <c r="L151" s="75"/>
      <c r="M151" s="74"/>
      <c r="N151" s="64"/>
      <c r="O151" s="467"/>
      <c r="P151" s="75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</row>
    <row r="152" spans="1:55" s="2" customFormat="1" ht="15" customHeight="1" outlineLevel="1" x14ac:dyDescent="0.2">
      <c r="A152" s="2">
        <v>158</v>
      </c>
      <c r="B152" s="165" t="s">
        <v>123</v>
      </c>
      <c r="C152" s="58" t="s">
        <v>376</v>
      </c>
      <c r="D152" s="59" t="s">
        <v>94</v>
      </c>
      <c r="E152" s="220">
        <v>4</v>
      </c>
      <c r="F152" s="69" t="s">
        <v>1327</v>
      </c>
      <c r="G152" s="75">
        <f>IF('Exec Summary'!$B$10="yes",NORM!N152,0)</f>
        <v>0</v>
      </c>
      <c r="H152" s="76"/>
      <c r="I152" s="64"/>
      <c r="J152" s="467"/>
      <c r="K152" s="65"/>
      <c r="L152" s="77"/>
      <c r="M152" s="76"/>
      <c r="N152" s="64"/>
      <c r="O152" s="467"/>
      <c r="P152" s="77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</row>
    <row r="153" spans="1:55" s="2" customFormat="1" ht="15" customHeight="1" outlineLevel="1" x14ac:dyDescent="0.2">
      <c r="A153" s="2">
        <v>159</v>
      </c>
      <c r="B153" s="165">
        <v>8500</v>
      </c>
      <c r="C153" s="58" t="s">
        <v>377</v>
      </c>
      <c r="D153" s="59">
        <v>8.6</v>
      </c>
      <c r="E153" s="220">
        <v>3</v>
      </c>
      <c r="F153" s="61" t="s">
        <v>1330</v>
      </c>
      <c r="G153" s="75">
        <f>IF('Exec Summary'!$B$10="yes",NORM!N153,0)</f>
        <v>0</v>
      </c>
      <c r="H153" s="78"/>
      <c r="I153" s="64"/>
      <c r="J153" s="467"/>
      <c r="K153" s="65"/>
      <c r="L153" s="72"/>
      <c r="M153" s="78"/>
      <c r="N153" s="64"/>
      <c r="O153" s="467"/>
      <c r="P153" s="72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</row>
    <row r="154" spans="1:55" s="2" customFormat="1" ht="15" customHeight="1" outlineLevel="1" x14ac:dyDescent="0.2">
      <c r="A154" s="2">
        <v>160</v>
      </c>
      <c r="B154" s="165">
        <v>8900</v>
      </c>
      <c r="C154" s="58" t="s">
        <v>378</v>
      </c>
      <c r="D154" s="59">
        <v>8.6999999999999993</v>
      </c>
      <c r="E154" s="220">
        <v>3</v>
      </c>
      <c r="F154" s="61" t="s">
        <v>1329</v>
      </c>
      <c r="G154" s="75">
        <f>IF('Exec Summary'!$B$10="yes",NORM!N154,0)</f>
        <v>0</v>
      </c>
      <c r="H154" s="63"/>
      <c r="I154" s="91"/>
      <c r="J154" s="473"/>
      <c r="K154" s="65"/>
      <c r="L154" s="66"/>
      <c r="M154" s="63"/>
      <c r="N154" s="91"/>
      <c r="O154" s="473"/>
      <c r="P154" s="6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</row>
    <row r="155" spans="1:55" s="2" customFormat="1" ht="15" customHeight="1" x14ac:dyDescent="0.2">
      <c r="A155" s="2">
        <v>161</v>
      </c>
      <c r="B155" s="163"/>
      <c r="C155" s="53" t="s">
        <v>379</v>
      </c>
      <c r="D155" s="54">
        <v>9</v>
      </c>
      <c r="E155" s="222">
        <v>2</v>
      </c>
      <c r="F155" s="92" t="s">
        <v>1520</v>
      </c>
      <c r="G155" s="93">
        <f>SUM(G156:G159)</f>
        <v>0</v>
      </c>
      <c r="H155" s="93">
        <f>SUM(H156:H159)</f>
        <v>0</v>
      </c>
      <c r="I155" s="142">
        <f>IF(J155=0,0,IF(G155=0,"&gt;100%",J155/G155))</f>
        <v>0</v>
      </c>
      <c r="J155" s="474">
        <f t="shared" ref="J155" si="9">H155-G155</f>
        <v>0</v>
      </c>
      <c r="K155" s="56"/>
      <c r="L155" s="93"/>
      <c r="M155" s="93">
        <f>SUM(M156:M159)</f>
        <v>0</v>
      </c>
      <c r="N155" s="142">
        <f>IF(O155=0,0,IF(H155=0,"&gt;100%",O155/H155))</f>
        <v>0</v>
      </c>
      <c r="O155" s="474">
        <f>M155-H155</f>
        <v>0</v>
      </c>
      <c r="P155" s="93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</row>
    <row r="156" spans="1:55" s="2" customFormat="1" ht="15" customHeight="1" outlineLevel="1" x14ac:dyDescent="0.2">
      <c r="A156" s="2">
        <v>162</v>
      </c>
      <c r="B156" s="164" t="s">
        <v>116</v>
      </c>
      <c r="C156" s="58" t="s">
        <v>380</v>
      </c>
      <c r="D156" s="59">
        <v>9.1</v>
      </c>
      <c r="E156" s="220">
        <v>3</v>
      </c>
      <c r="F156" s="61" t="s">
        <v>1319</v>
      </c>
      <c r="G156" s="75">
        <f>IF('Exec Summary'!$B$10="yes",NORM!N156,0)</f>
        <v>0</v>
      </c>
      <c r="H156" s="78"/>
      <c r="I156" s="71"/>
      <c r="J156" s="469"/>
      <c r="K156" s="65"/>
      <c r="L156" s="72"/>
      <c r="M156" s="78"/>
      <c r="N156" s="71"/>
      <c r="O156" s="469"/>
      <c r="P156" s="72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</row>
    <row r="157" spans="1:55" s="2" customFormat="1" ht="15" customHeight="1" outlineLevel="1" x14ac:dyDescent="0.2">
      <c r="A157" s="2">
        <v>163</v>
      </c>
      <c r="B157" s="164">
        <v>2960</v>
      </c>
      <c r="C157" s="58" t="s">
        <v>381</v>
      </c>
      <c r="D157" s="59">
        <v>9.1999999999999993</v>
      </c>
      <c r="E157" s="220">
        <v>3</v>
      </c>
      <c r="F157" s="61" t="s">
        <v>1320</v>
      </c>
      <c r="G157" s="75">
        <f>IF('Exec Summary'!$B$10="yes",NORM!N157,0)</f>
        <v>0</v>
      </c>
      <c r="H157" s="79"/>
      <c r="I157" s="64"/>
      <c r="J157" s="467"/>
      <c r="K157" s="65"/>
      <c r="L157" s="65"/>
      <c r="M157" s="79"/>
      <c r="N157" s="64"/>
      <c r="O157" s="467"/>
      <c r="P157" s="65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</row>
    <row r="158" spans="1:55" s="2" customFormat="1" ht="15" customHeight="1" outlineLevel="1" x14ac:dyDescent="0.2">
      <c r="A158" s="2">
        <v>164</v>
      </c>
      <c r="B158" s="164">
        <v>2991</v>
      </c>
      <c r="C158" s="58" t="s">
        <v>382</v>
      </c>
      <c r="D158" s="59">
        <v>9.3000000000000007</v>
      </c>
      <c r="E158" s="220">
        <v>3</v>
      </c>
      <c r="F158" s="61" t="s">
        <v>1321</v>
      </c>
      <c r="G158" s="75">
        <f>IF('Exec Summary'!$B$10="yes",NORM!N158,0)</f>
        <v>0</v>
      </c>
      <c r="H158" s="79"/>
      <c r="I158" s="64"/>
      <c r="J158" s="467"/>
      <c r="K158" s="65"/>
      <c r="L158" s="65"/>
      <c r="M158" s="79"/>
      <c r="N158" s="64"/>
      <c r="O158" s="467"/>
      <c r="P158" s="65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</row>
    <row r="159" spans="1:55" s="2" customFormat="1" ht="15" customHeight="1" outlineLevel="1" x14ac:dyDescent="0.2">
      <c r="A159" s="2">
        <v>165</v>
      </c>
      <c r="B159" s="164" t="s">
        <v>117</v>
      </c>
      <c r="C159" s="58" t="s">
        <v>383</v>
      </c>
      <c r="D159" s="59">
        <v>9.4</v>
      </c>
      <c r="E159" s="220">
        <v>3</v>
      </c>
      <c r="F159" s="61" t="s">
        <v>1318</v>
      </c>
      <c r="G159" s="75">
        <f>IF('Exec Summary'!$B$10="yes",NORM!N159,0)</f>
        <v>0</v>
      </c>
      <c r="H159" s="63"/>
      <c r="I159" s="91"/>
      <c r="J159" s="473"/>
      <c r="K159" s="65"/>
      <c r="L159" s="66"/>
      <c r="M159" s="63"/>
      <c r="N159" s="91"/>
      <c r="O159" s="473"/>
      <c r="P159" s="6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</row>
    <row r="160" spans="1:55" s="2" customFormat="1" ht="15" customHeight="1" x14ac:dyDescent="0.2">
      <c r="A160" s="2">
        <v>166</v>
      </c>
      <c r="B160" s="163"/>
      <c r="C160" s="53" t="s">
        <v>384</v>
      </c>
      <c r="D160" s="54">
        <v>10</v>
      </c>
      <c r="E160" s="222">
        <v>2</v>
      </c>
      <c r="F160" s="92" t="s">
        <v>1521</v>
      </c>
      <c r="G160" s="93">
        <f>SUM(G161:G170)</f>
        <v>0</v>
      </c>
      <c r="H160" s="93">
        <f>SUM(H161:H170)</f>
        <v>0</v>
      </c>
      <c r="I160" s="142">
        <f>IF(J160=0,0,IF(G160=0,"&gt;100%",J160/G160))</f>
        <v>0</v>
      </c>
      <c r="J160" s="474">
        <f t="shared" ref="J160" si="10">H160-G160</f>
        <v>0</v>
      </c>
      <c r="K160" s="56"/>
      <c r="L160" s="93"/>
      <c r="M160" s="93">
        <f>SUM(M161:M170)</f>
        <v>0</v>
      </c>
      <c r="N160" s="142">
        <f>IF(O160=0,0,IF(H160=0,"&gt;100%",O160/H160))</f>
        <v>0</v>
      </c>
      <c r="O160" s="474">
        <f>M160-H160</f>
        <v>0</v>
      </c>
      <c r="P160" s="93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</row>
    <row r="161" spans="1:55" s="2" customFormat="1" ht="15" customHeight="1" outlineLevel="1" x14ac:dyDescent="0.2">
      <c r="A161" s="2">
        <v>167</v>
      </c>
      <c r="B161" s="164">
        <v>4001</v>
      </c>
      <c r="C161" s="58" t="s">
        <v>385</v>
      </c>
      <c r="D161" s="110">
        <v>10.01</v>
      </c>
      <c r="E161" s="220">
        <v>3</v>
      </c>
      <c r="F161" s="61" t="s">
        <v>1019</v>
      </c>
      <c r="G161" s="75">
        <f>IF('Exec Summary'!$B$10="yes",NORM!N161,0)</f>
        <v>0</v>
      </c>
      <c r="H161" s="78"/>
      <c r="I161" s="71"/>
      <c r="J161" s="469"/>
      <c r="K161" s="65"/>
      <c r="L161" s="72"/>
      <c r="M161" s="78"/>
      <c r="N161" s="71"/>
      <c r="O161" s="469"/>
      <c r="P161" s="72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</row>
    <row r="162" spans="1:55" s="2" customFormat="1" ht="15" customHeight="1" outlineLevel="1" x14ac:dyDescent="0.2">
      <c r="A162" s="2">
        <v>168</v>
      </c>
      <c r="B162" s="164">
        <v>4002</v>
      </c>
      <c r="C162" s="58" t="s">
        <v>386</v>
      </c>
      <c r="D162" s="110">
        <v>10.02</v>
      </c>
      <c r="E162" s="220">
        <v>3</v>
      </c>
      <c r="F162" s="61" t="s">
        <v>1313</v>
      </c>
      <c r="G162" s="75">
        <f>IF('Exec Summary'!$B$10="yes",NORM!N162,0)</f>
        <v>0</v>
      </c>
      <c r="H162" s="79"/>
      <c r="I162" s="64"/>
      <c r="J162" s="467"/>
      <c r="K162" s="65"/>
      <c r="L162" s="65"/>
      <c r="M162" s="79"/>
      <c r="N162" s="64"/>
      <c r="O162" s="467"/>
      <c r="P162" s="65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</row>
    <row r="163" spans="1:55" s="2" customFormat="1" ht="15" customHeight="1" outlineLevel="1" x14ac:dyDescent="0.2">
      <c r="A163" s="2">
        <v>169</v>
      </c>
      <c r="B163" s="164">
        <v>4003</v>
      </c>
      <c r="C163" s="58" t="s">
        <v>387</v>
      </c>
      <c r="D163" s="110">
        <v>10.029999999999999</v>
      </c>
      <c r="E163" s="220">
        <v>3</v>
      </c>
      <c r="F163" s="61" t="s">
        <v>1020</v>
      </c>
      <c r="G163" s="75">
        <f>IF('Exec Summary'!$B$10="yes",NORM!N163,0)</f>
        <v>0</v>
      </c>
      <c r="H163" s="79"/>
      <c r="I163" s="64"/>
      <c r="J163" s="467"/>
      <c r="K163" s="65"/>
      <c r="L163" s="65"/>
      <c r="M163" s="79"/>
      <c r="N163" s="64"/>
      <c r="O163" s="467"/>
      <c r="P163" s="65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</row>
    <row r="164" spans="1:55" s="2" customFormat="1" ht="15" customHeight="1" outlineLevel="1" x14ac:dyDescent="0.2">
      <c r="A164" s="2">
        <v>170</v>
      </c>
      <c r="B164" s="164">
        <v>4004</v>
      </c>
      <c r="C164" s="58" t="s">
        <v>388</v>
      </c>
      <c r="D164" s="110">
        <v>10.039999999999999</v>
      </c>
      <c r="E164" s="220">
        <v>3</v>
      </c>
      <c r="F164" s="61" t="s">
        <v>1021</v>
      </c>
      <c r="G164" s="75">
        <f>IF('Exec Summary'!$B$10="yes",NORM!N164,0)</f>
        <v>0</v>
      </c>
      <c r="H164" s="79"/>
      <c r="I164" s="64"/>
      <c r="J164" s="467"/>
      <c r="K164" s="65"/>
      <c r="L164" s="65"/>
      <c r="M164" s="79"/>
      <c r="N164" s="64"/>
      <c r="O164" s="467"/>
      <c r="P164" s="65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</row>
    <row r="165" spans="1:55" s="2" customFormat="1" ht="15" customHeight="1" outlineLevel="1" x14ac:dyDescent="0.2">
      <c r="A165" s="2">
        <v>171</v>
      </c>
      <c r="B165" s="164">
        <v>4005</v>
      </c>
      <c r="C165" s="58" t="s">
        <v>389</v>
      </c>
      <c r="D165" s="110">
        <v>10.050000000000001</v>
      </c>
      <c r="E165" s="220">
        <v>3</v>
      </c>
      <c r="F165" s="61" t="s">
        <v>1022</v>
      </c>
      <c r="G165" s="75">
        <f>IF('Exec Summary'!$B$10="yes",NORM!N165,0)</f>
        <v>0</v>
      </c>
      <c r="H165" s="79"/>
      <c r="I165" s="64"/>
      <c r="J165" s="467"/>
      <c r="K165" s="65"/>
      <c r="L165" s="65"/>
      <c r="M165" s="79"/>
      <c r="N165" s="64"/>
      <c r="O165" s="467"/>
      <c r="P165" s="65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</row>
    <row r="166" spans="1:55" s="2" customFormat="1" ht="15" customHeight="1" outlineLevel="1" x14ac:dyDescent="0.2">
      <c r="A166" s="2">
        <v>172</v>
      </c>
      <c r="B166" s="164">
        <v>4006</v>
      </c>
      <c r="C166" s="58" t="s">
        <v>390</v>
      </c>
      <c r="D166" s="110">
        <v>10.06</v>
      </c>
      <c r="E166" s="220">
        <v>3</v>
      </c>
      <c r="F166" s="61" t="s">
        <v>1314</v>
      </c>
      <c r="G166" s="75">
        <f>IF('Exec Summary'!$B$10="yes",NORM!N166,0)</f>
        <v>0</v>
      </c>
      <c r="H166" s="79"/>
      <c r="I166" s="64"/>
      <c r="J166" s="467"/>
      <c r="K166" s="65"/>
      <c r="L166" s="65"/>
      <c r="M166" s="79"/>
      <c r="N166" s="64"/>
      <c r="O166" s="467"/>
      <c r="P166" s="65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</row>
    <row r="167" spans="1:55" s="2" customFormat="1" ht="15" customHeight="1" outlineLevel="1" x14ac:dyDescent="0.2">
      <c r="A167" s="2">
        <v>173</v>
      </c>
      <c r="B167" s="164">
        <v>4007</v>
      </c>
      <c r="C167" s="58" t="s">
        <v>391</v>
      </c>
      <c r="D167" s="110">
        <v>10.07</v>
      </c>
      <c r="E167" s="220">
        <v>3</v>
      </c>
      <c r="F167" s="61" t="s">
        <v>1315</v>
      </c>
      <c r="G167" s="75">
        <f>IF('Exec Summary'!$B$10="yes",NORM!N167,0)</f>
        <v>0</v>
      </c>
      <c r="H167" s="79"/>
      <c r="I167" s="64"/>
      <c r="J167" s="467"/>
      <c r="K167" s="65"/>
      <c r="L167" s="65"/>
      <c r="M167" s="79"/>
      <c r="N167" s="64"/>
      <c r="O167" s="467"/>
      <c r="P167" s="65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</row>
    <row r="168" spans="1:55" s="2" customFormat="1" ht="15" customHeight="1" outlineLevel="1" x14ac:dyDescent="0.2">
      <c r="A168" s="2">
        <v>174</v>
      </c>
      <c r="B168" s="164">
        <v>4081</v>
      </c>
      <c r="C168" s="58" t="s">
        <v>392</v>
      </c>
      <c r="D168" s="110">
        <v>10.08</v>
      </c>
      <c r="E168" s="220">
        <v>3</v>
      </c>
      <c r="F168" s="61" t="s">
        <v>1316</v>
      </c>
      <c r="G168" s="75">
        <f>IF('Exec Summary'!$B$10="yes",NORM!N168,0)</f>
        <v>0</v>
      </c>
      <c r="H168" s="79"/>
      <c r="I168" s="64"/>
      <c r="J168" s="467"/>
      <c r="K168" s="65"/>
      <c r="L168" s="65"/>
      <c r="M168" s="79"/>
      <c r="N168" s="64"/>
      <c r="O168" s="467"/>
      <c r="P168" s="65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</row>
    <row r="169" spans="1:55" s="2" customFormat="1" ht="15" customHeight="1" outlineLevel="1" x14ac:dyDescent="0.2">
      <c r="A169" s="2">
        <v>175</v>
      </c>
      <c r="B169" s="164">
        <v>4991</v>
      </c>
      <c r="C169" s="58" t="s">
        <v>393</v>
      </c>
      <c r="D169" s="110">
        <v>10.09</v>
      </c>
      <c r="E169" s="220">
        <v>3</v>
      </c>
      <c r="F169" s="61" t="s">
        <v>1317</v>
      </c>
      <c r="G169" s="75">
        <f>IF('Exec Summary'!$B$10="yes",NORM!N169,0)</f>
        <v>0</v>
      </c>
      <c r="H169" s="79"/>
      <c r="I169" s="64"/>
      <c r="J169" s="467"/>
      <c r="K169" s="65"/>
      <c r="L169" s="65"/>
      <c r="M169" s="79"/>
      <c r="N169" s="64"/>
      <c r="O169" s="467"/>
      <c r="P169" s="65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</row>
    <row r="170" spans="1:55" s="2" customFormat="1" ht="15" customHeight="1" outlineLevel="1" x14ac:dyDescent="0.2">
      <c r="A170" s="2">
        <v>176</v>
      </c>
      <c r="B170" s="164" t="s">
        <v>118</v>
      </c>
      <c r="C170" s="58" t="s">
        <v>394</v>
      </c>
      <c r="D170" s="110">
        <v>10.1</v>
      </c>
      <c r="E170" s="220">
        <v>3</v>
      </c>
      <c r="F170" s="61" t="s">
        <v>1318</v>
      </c>
      <c r="G170" s="75">
        <f>IF('Exec Summary'!$B$10="yes",NORM!N170,0)</f>
        <v>0</v>
      </c>
      <c r="H170" s="63"/>
      <c r="I170" s="91"/>
      <c r="J170" s="473"/>
      <c r="K170" s="65"/>
      <c r="L170" s="66"/>
      <c r="M170" s="63"/>
      <c r="N170" s="91"/>
      <c r="O170" s="473"/>
      <c r="P170" s="6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</row>
    <row r="171" spans="1:55" s="2" customFormat="1" ht="15" customHeight="1" outlineLevel="1" x14ac:dyDescent="0.2">
      <c r="A171" s="2">
        <v>177</v>
      </c>
      <c r="B171" s="165" t="s">
        <v>69</v>
      </c>
      <c r="C171" s="58" t="s">
        <v>395</v>
      </c>
      <c r="D171" s="110">
        <v>10.11</v>
      </c>
      <c r="E171" s="220">
        <v>3</v>
      </c>
      <c r="F171" s="259" t="s">
        <v>1025</v>
      </c>
      <c r="G171" s="75">
        <f>IF('Exec Summary'!$B$10="yes",NORM!N171,0)</f>
        <v>0</v>
      </c>
      <c r="H171" s="83"/>
      <c r="I171" s="84"/>
      <c r="J171" s="471"/>
      <c r="K171" s="65"/>
      <c r="L171" s="83"/>
      <c r="M171" s="83"/>
      <c r="N171" s="84"/>
      <c r="O171" s="471"/>
      <c r="P171" s="83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</row>
    <row r="172" spans="1:55" s="2" customFormat="1" ht="15" customHeight="1" x14ac:dyDescent="0.2">
      <c r="B172" s="60"/>
      <c r="C172" s="58" t="s">
        <v>764</v>
      </c>
      <c r="D172" s="3"/>
      <c r="E172" s="223"/>
      <c r="F172" s="111" t="s">
        <v>171</v>
      </c>
      <c r="G172" s="244">
        <f>SUM(G84,G20,G5)</f>
        <v>0</v>
      </c>
      <c r="H172" s="112">
        <f>SUM(H84,H20,H5)</f>
        <v>0</v>
      </c>
      <c r="I172" s="113">
        <f>IF(J172=0,0,IF(G172=0,"&gt;100%",J172/G172))</f>
        <v>0</v>
      </c>
      <c r="J172" s="475">
        <f>IF(G172="","",H172-G172)</f>
        <v>0</v>
      </c>
      <c r="K172" s="112"/>
      <c r="L172" s="112"/>
      <c r="M172" s="112">
        <f>SUM(M84,M20,M5)</f>
        <v>0</v>
      </c>
      <c r="N172" s="113">
        <f>IF(O172=0,0,IF(H172=0,"&gt;100%",O172/H172))</f>
        <v>0</v>
      </c>
      <c r="O172" s="475">
        <f>M172-H172</f>
        <v>0</v>
      </c>
      <c r="P172" s="112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</row>
    <row r="173" spans="1:55" s="4" customFormat="1" ht="15" customHeight="1" x14ac:dyDescent="0.2">
      <c r="B173" s="119"/>
      <c r="C173" s="114"/>
      <c r="E173" s="224"/>
      <c r="G173" s="245"/>
      <c r="J173" s="330"/>
    </row>
    <row r="174" spans="1:55" s="4" customFormat="1" ht="15" customHeight="1" x14ac:dyDescent="0.2">
      <c r="B174" s="119"/>
      <c r="C174" s="114"/>
      <c r="E174" s="224"/>
      <c r="G174" s="246"/>
      <c r="H174" s="116"/>
      <c r="I174" s="116"/>
      <c r="J174" s="331"/>
      <c r="K174" s="116"/>
      <c r="L174" s="116"/>
      <c r="M174" s="116"/>
      <c r="N174" s="116"/>
      <c r="O174" s="116"/>
      <c r="P174" s="116"/>
    </row>
    <row r="175" spans="1:55" s="4" customFormat="1" ht="15" customHeight="1" x14ac:dyDescent="0.2">
      <c r="B175" s="119"/>
      <c r="C175" s="114"/>
      <c r="E175" s="224"/>
      <c r="G175" s="246"/>
      <c r="H175" s="116"/>
      <c r="I175" s="116"/>
      <c r="J175" s="331"/>
      <c r="K175" s="116"/>
      <c r="L175" s="116"/>
      <c r="M175" s="116"/>
      <c r="N175" s="116"/>
      <c r="O175" s="116"/>
      <c r="P175" s="116"/>
    </row>
    <row r="176" spans="1:55" s="4" customFormat="1" ht="15" customHeight="1" x14ac:dyDescent="0.2">
      <c r="B176" s="119"/>
      <c r="C176" s="114"/>
      <c r="E176" s="224"/>
      <c r="G176" s="246"/>
      <c r="H176" s="116"/>
      <c r="I176" s="116"/>
      <c r="J176" s="331"/>
      <c r="K176" s="116"/>
      <c r="L176" s="116"/>
      <c r="M176" s="116"/>
      <c r="N176" s="116"/>
      <c r="O176" s="116"/>
      <c r="P176" s="116"/>
    </row>
    <row r="177" spans="2:16" s="4" customFormat="1" ht="15" customHeight="1" x14ac:dyDescent="0.2">
      <c r="B177" s="119"/>
      <c r="C177" s="117"/>
      <c r="D177" s="118"/>
      <c r="E177" s="225"/>
      <c r="F177" s="118"/>
      <c r="G177" s="246"/>
      <c r="H177" s="120"/>
      <c r="I177" s="120"/>
      <c r="J177" s="332"/>
      <c r="K177" s="120"/>
      <c r="L177" s="120"/>
      <c r="M177" s="120"/>
      <c r="N177" s="120"/>
      <c r="O177" s="120"/>
      <c r="P177" s="120"/>
    </row>
    <row r="178" spans="2:16" s="4" customFormat="1" ht="15" customHeight="1" x14ac:dyDescent="0.2">
      <c r="B178" s="119"/>
      <c r="C178" s="117"/>
      <c r="D178" s="118"/>
      <c r="E178" s="225"/>
      <c r="F178" s="118"/>
      <c r="G178" s="246"/>
      <c r="H178" s="120"/>
      <c r="I178" s="120"/>
      <c r="J178" s="332"/>
      <c r="K178" s="120"/>
      <c r="L178" s="120"/>
      <c r="M178" s="120"/>
      <c r="N178" s="120"/>
      <c r="O178" s="120"/>
      <c r="P178" s="120"/>
    </row>
    <row r="179" spans="2:16" s="4" customFormat="1" ht="15" customHeight="1" x14ac:dyDescent="0.2">
      <c r="B179" s="119"/>
      <c r="C179" s="117"/>
      <c r="D179" s="118"/>
      <c r="E179" s="225"/>
      <c r="F179" s="118"/>
      <c r="G179" s="246"/>
      <c r="H179" s="120"/>
      <c r="I179" s="120"/>
      <c r="J179" s="332"/>
      <c r="K179" s="120"/>
      <c r="L179" s="120"/>
      <c r="M179" s="120"/>
      <c r="N179" s="120"/>
      <c r="O179" s="120"/>
      <c r="P179" s="120"/>
    </row>
    <row r="180" spans="2:16" s="4" customFormat="1" ht="15" customHeight="1" x14ac:dyDescent="0.2">
      <c r="B180" s="119"/>
      <c r="C180" s="121"/>
      <c r="D180" s="115"/>
      <c r="E180" s="226"/>
      <c r="F180" s="115"/>
      <c r="G180" s="246"/>
      <c r="H180" s="120"/>
      <c r="I180" s="120"/>
      <c r="J180" s="332"/>
      <c r="K180" s="120"/>
      <c r="L180" s="120"/>
      <c r="M180" s="120"/>
      <c r="N180" s="120"/>
      <c r="O180" s="120"/>
      <c r="P180" s="120"/>
    </row>
    <row r="181" spans="2:16" s="4" customFormat="1" ht="15" customHeight="1" x14ac:dyDescent="0.2">
      <c r="B181" s="119"/>
      <c r="C181" s="121"/>
      <c r="D181" s="115"/>
      <c r="E181" s="226"/>
      <c r="F181" s="115"/>
      <c r="G181" s="246"/>
      <c r="H181" s="120"/>
      <c r="I181" s="120"/>
      <c r="J181" s="332"/>
      <c r="K181" s="120"/>
      <c r="L181" s="120"/>
      <c r="M181" s="120"/>
      <c r="N181" s="120"/>
      <c r="O181" s="120"/>
      <c r="P181" s="120"/>
    </row>
    <row r="182" spans="2:16" s="4" customFormat="1" ht="15" customHeight="1" x14ac:dyDescent="0.2">
      <c r="B182" s="119"/>
      <c r="C182" s="121"/>
      <c r="D182" s="115"/>
      <c r="E182" s="226"/>
      <c r="F182" s="118"/>
      <c r="G182" s="246"/>
      <c r="H182" s="120"/>
      <c r="I182" s="120"/>
      <c r="J182" s="332"/>
      <c r="K182" s="120"/>
      <c r="L182" s="120"/>
      <c r="M182" s="120"/>
      <c r="N182" s="120"/>
      <c r="O182" s="120"/>
      <c r="P182" s="120"/>
    </row>
    <row r="183" spans="2:16" s="4" customFormat="1" ht="15" customHeight="1" x14ac:dyDescent="0.2">
      <c r="B183" s="119"/>
      <c r="C183" s="121"/>
      <c r="D183" s="115"/>
      <c r="E183" s="226"/>
      <c r="F183" s="115"/>
      <c r="G183" s="246"/>
      <c r="H183" s="120"/>
      <c r="I183" s="120"/>
      <c r="J183" s="332"/>
      <c r="K183" s="120"/>
      <c r="L183" s="120"/>
      <c r="M183" s="120"/>
      <c r="N183" s="120"/>
      <c r="O183" s="120"/>
      <c r="P183" s="120"/>
    </row>
    <row r="184" spans="2:16" s="4" customFormat="1" ht="15" customHeight="1" x14ac:dyDescent="0.2">
      <c r="B184" s="119"/>
      <c r="C184" s="121"/>
      <c r="D184" s="115"/>
      <c r="E184" s="226"/>
      <c r="F184" s="115"/>
      <c r="G184" s="246"/>
      <c r="H184" s="120"/>
      <c r="I184" s="120"/>
      <c r="J184" s="332"/>
      <c r="K184" s="120"/>
      <c r="L184" s="120"/>
      <c r="M184" s="120"/>
      <c r="N184" s="120"/>
      <c r="O184" s="120"/>
      <c r="P184" s="120"/>
    </row>
    <row r="185" spans="2:16" s="4" customFormat="1" ht="15" customHeight="1" x14ac:dyDescent="0.2">
      <c r="B185" s="119"/>
      <c r="C185" s="121"/>
      <c r="D185" s="115"/>
      <c r="E185" s="226"/>
      <c r="F185" s="118"/>
      <c r="G185" s="246"/>
      <c r="H185" s="120"/>
      <c r="I185" s="120"/>
      <c r="J185" s="332"/>
      <c r="K185" s="120"/>
      <c r="L185" s="120"/>
      <c r="M185" s="120"/>
      <c r="N185" s="120"/>
      <c r="O185" s="120"/>
      <c r="P185" s="120"/>
    </row>
    <row r="186" spans="2:16" s="4" customFormat="1" ht="15" customHeight="1" x14ac:dyDescent="0.2">
      <c r="B186" s="119"/>
      <c r="C186" s="121"/>
      <c r="D186" s="115"/>
      <c r="E186" s="226"/>
      <c r="F186" s="115"/>
      <c r="G186" s="246"/>
      <c r="H186" s="120"/>
      <c r="I186" s="120"/>
      <c r="J186" s="332"/>
      <c r="K186" s="120"/>
      <c r="L186" s="120"/>
      <c r="M186" s="120"/>
      <c r="N186" s="120"/>
      <c r="O186" s="120"/>
      <c r="P186" s="120"/>
    </row>
    <row r="187" spans="2:16" s="4" customFormat="1" ht="15" customHeight="1" x14ac:dyDescent="0.2">
      <c r="B187" s="119"/>
      <c r="C187" s="121"/>
      <c r="D187" s="115"/>
      <c r="E187" s="226"/>
      <c r="F187" s="115"/>
      <c r="G187" s="246"/>
      <c r="H187" s="120"/>
      <c r="I187" s="120"/>
      <c r="J187" s="332"/>
      <c r="K187" s="120"/>
      <c r="L187" s="120"/>
      <c r="M187" s="120"/>
      <c r="N187" s="120"/>
      <c r="O187" s="120"/>
      <c r="P187" s="120"/>
    </row>
    <row r="188" spans="2:16" s="4" customFormat="1" ht="15" customHeight="1" x14ac:dyDescent="0.2">
      <c r="B188" s="119"/>
      <c r="C188" s="121"/>
      <c r="D188" s="115"/>
      <c r="E188" s="226"/>
      <c r="F188" s="115"/>
      <c r="G188" s="246"/>
      <c r="H188" s="120"/>
      <c r="I188" s="120"/>
      <c r="J188" s="332"/>
      <c r="K188" s="120"/>
      <c r="L188" s="120"/>
      <c r="M188" s="120"/>
      <c r="N188" s="120"/>
      <c r="O188" s="120"/>
      <c r="P188" s="120"/>
    </row>
    <row r="189" spans="2:16" s="4" customFormat="1" ht="15" customHeight="1" x14ac:dyDescent="0.2">
      <c r="B189" s="119"/>
      <c r="C189" s="121"/>
      <c r="D189" s="115"/>
      <c r="E189" s="226"/>
      <c r="F189" s="115"/>
      <c r="G189" s="246"/>
      <c r="H189" s="120"/>
      <c r="I189" s="120"/>
      <c r="J189" s="332"/>
      <c r="K189" s="120"/>
      <c r="L189" s="120"/>
      <c r="M189" s="120"/>
      <c r="N189" s="120"/>
      <c r="O189" s="120"/>
      <c r="P189" s="120"/>
    </row>
    <row r="190" spans="2:16" s="4" customFormat="1" ht="15" customHeight="1" x14ac:dyDescent="0.2">
      <c r="B190" s="168"/>
      <c r="C190" s="117"/>
      <c r="D190" s="118"/>
      <c r="E190" s="227"/>
      <c r="F190" s="115"/>
      <c r="G190" s="246"/>
      <c r="H190" s="122"/>
      <c r="I190" s="122"/>
      <c r="J190" s="333"/>
      <c r="K190" s="122"/>
      <c r="L190" s="122"/>
      <c r="M190" s="122"/>
      <c r="N190" s="122"/>
      <c r="O190" s="122"/>
      <c r="P190" s="122"/>
    </row>
    <row r="191" spans="2:16" s="4" customFormat="1" ht="15" customHeight="1" x14ac:dyDescent="0.2">
      <c r="B191" s="168"/>
      <c r="C191" s="117"/>
      <c r="D191" s="118"/>
      <c r="E191" s="227"/>
      <c r="F191" s="115"/>
      <c r="G191" s="246"/>
      <c r="H191" s="122"/>
      <c r="I191" s="122"/>
      <c r="J191" s="333"/>
      <c r="K191" s="122"/>
      <c r="L191" s="122"/>
      <c r="M191" s="122"/>
      <c r="N191" s="122"/>
      <c r="O191" s="122"/>
      <c r="P191" s="122"/>
    </row>
    <row r="192" spans="2:16" s="4" customFormat="1" ht="15" customHeight="1" x14ac:dyDescent="0.2">
      <c r="B192" s="168"/>
      <c r="C192" s="117"/>
      <c r="D192" s="118"/>
      <c r="E192" s="227"/>
      <c r="F192" s="118"/>
      <c r="G192" s="246"/>
      <c r="H192" s="122"/>
      <c r="I192" s="122"/>
      <c r="J192" s="333"/>
      <c r="K192" s="122"/>
      <c r="L192" s="122"/>
      <c r="M192" s="122"/>
      <c r="N192" s="122"/>
      <c r="O192" s="122"/>
      <c r="P192" s="122"/>
    </row>
    <row r="193" spans="2:16" s="4" customFormat="1" ht="15" customHeight="1" x14ac:dyDescent="0.2">
      <c r="B193" s="168"/>
      <c r="C193" s="117"/>
      <c r="D193" s="118"/>
      <c r="E193" s="227"/>
      <c r="F193" s="118"/>
      <c r="G193" s="246"/>
      <c r="H193" s="122"/>
      <c r="I193" s="122"/>
      <c r="J193" s="333"/>
      <c r="K193" s="122"/>
      <c r="L193" s="122"/>
      <c r="M193" s="122"/>
      <c r="N193" s="122"/>
      <c r="O193" s="122"/>
      <c r="P193" s="122"/>
    </row>
    <row r="194" spans="2:16" s="4" customFormat="1" ht="15" customHeight="1" x14ac:dyDescent="0.2">
      <c r="B194" s="168"/>
      <c r="C194" s="117"/>
      <c r="D194" s="118"/>
      <c r="E194" s="227"/>
      <c r="F194" s="118"/>
      <c r="G194" s="246"/>
      <c r="H194" s="122"/>
      <c r="I194" s="122"/>
      <c r="J194" s="333"/>
      <c r="K194" s="122"/>
      <c r="L194" s="122"/>
      <c r="M194" s="122"/>
      <c r="N194" s="122"/>
      <c r="O194" s="122"/>
      <c r="P194" s="122"/>
    </row>
    <row r="195" spans="2:16" s="4" customFormat="1" ht="15" customHeight="1" x14ac:dyDescent="0.2">
      <c r="B195" s="119"/>
      <c r="C195" s="114"/>
      <c r="E195" s="225"/>
      <c r="G195" s="246"/>
      <c r="H195" s="122"/>
      <c r="I195" s="122"/>
      <c r="J195" s="333"/>
      <c r="K195" s="122"/>
      <c r="L195" s="122"/>
      <c r="M195" s="122"/>
      <c r="N195" s="122"/>
      <c r="O195" s="122"/>
      <c r="P195" s="122"/>
    </row>
    <row r="196" spans="2:16" s="4" customFormat="1" ht="15" customHeight="1" x14ac:dyDescent="0.2">
      <c r="B196" s="119"/>
      <c r="C196" s="114"/>
      <c r="E196" s="225"/>
      <c r="F196" s="123"/>
      <c r="G196" s="246"/>
      <c r="H196" s="124"/>
      <c r="I196" s="124"/>
      <c r="J196" s="334"/>
      <c r="K196" s="124"/>
      <c r="L196" s="124"/>
      <c r="M196" s="124"/>
      <c r="N196" s="124"/>
      <c r="O196" s="124"/>
      <c r="P196" s="124"/>
    </row>
    <row r="197" spans="2:16" s="4" customFormat="1" ht="15" customHeight="1" x14ac:dyDescent="0.2">
      <c r="B197" s="119"/>
      <c r="C197" s="114"/>
      <c r="E197" s="225"/>
      <c r="G197" s="246"/>
      <c r="H197" s="122"/>
      <c r="I197" s="122"/>
      <c r="J197" s="333"/>
      <c r="K197" s="122"/>
      <c r="L197" s="122"/>
      <c r="M197" s="122"/>
      <c r="N197" s="122"/>
      <c r="O197" s="122"/>
      <c r="P197" s="122"/>
    </row>
    <row r="198" spans="2:16" s="4" customFormat="1" ht="15" customHeight="1" x14ac:dyDescent="0.2">
      <c r="B198" s="119"/>
      <c r="C198" s="114"/>
      <c r="E198" s="225"/>
      <c r="G198" s="246"/>
      <c r="H198" s="122"/>
      <c r="I198" s="122"/>
      <c r="J198" s="333"/>
      <c r="K198" s="122"/>
      <c r="L198" s="122"/>
      <c r="M198" s="122"/>
      <c r="N198" s="122"/>
      <c r="O198" s="122"/>
      <c r="P198" s="122"/>
    </row>
    <row r="199" spans="2:16" s="4" customFormat="1" ht="15" customHeight="1" x14ac:dyDescent="0.2">
      <c r="B199" s="119"/>
      <c r="C199" s="114"/>
      <c r="E199" s="225"/>
      <c r="G199" s="246"/>
      <c r="H199" s="122"/>
      <c r="I199" s="122"/>
      <c r="J199" s="333"/>
      <c r="K199" s="122"/>
      <c r="L199" s="122"/>
      <c r="M199" s="122"/>
      <c r="N199" s="122"/>
      <c r="O199" s="122"/>
      <c r="P199" s="122"/>
    </row>
    <row r="200" spans="2:16" s="4" customFormat="1" ht="15" customHeight="1" x14ac:dyDescent="0.2">
      <c r="B200" s="119"/>
      <c r="C200" s="114"/>
      <c r="E200" s="225"/>
      <c r="G200" s="246"/>
      <c r="H200" s="122"/>
      <c r="I200" s="122"/>
      <c r="J200" s="333"/>
      <c r="K200" s="122"/>
      <c r="L200" s="122"/>
      <c r="M200" s="122"/>
      <c r="N200" s="122"/>
      <c r="O200" s="122"/>
      <c r="P200" s="122"/>
    </row>
    <row r="201" spans="2:16" s="4" customFormat="1" ht="15" customHeight="1" x14ac:dyDescent="0.2">
      <c r="B201" s="119"/>
      <c r="C201" s="114"/>
      <c r="E201" s="225"/>
      <c r="G201" s="246"/>
      <c r="H201" s="122"/>
      <c r="I201" s="122"/>
      <c r="J201" s="333"/>
      <c r="K201" s="122"/>
      <c r="L201" s="122"/>
      <c r="M201" s="122"/>
      <c r="N201" s="122"/>
      <c r="O201" s="122"/>
      <c r="P201" s="122"/>
    </row>
    <row r="202" spans="2:16" s="4" customFormat="1" ht="15" customHeight="1" x14ac:dyDescent="0.2">
      <c r="B202" s="119"/>
      <c r="C202" s="114"/>
      <c r="E202" s="225"/>
      <c r="G202" s="246"/>
      <c r="H202" s="122"/>
      <c r="I202" s="122"/>
      <c r="J202" s="333"/>
      <c r="K202" s="122"/>
      <c r="L202" s="122"/>
      <c r="M202" s="122"/>
      <c r="N202" s="122"/>
      <c r="O202" s="122"/>
      <c r="P202" s="122"/>
    </row>
    <row r="203" spans="2:16" s="4" customFormat="1" ht="15" customHeight="1" x14ac:dyDescent="0.2">
      <c r="B203" s="119"/>
      <c r="C203" s="114"/>
      <c r="E203" s="225"/>
      <c r="G203" s="246"/>
      <c r="H203" s="122"/>
      <c r="I203" s="122"/>
      <c r="J203" s="333"/>
      <c r="K203" s="122"/>
      <c r="L203" s="122"/>
      <c r="M203" s="122"/>
      <c r="N203" s="122"/>
      <c r="O203" s="122"/>
      <c r="P203" s="122"/>
    </row>
    <row r="204" spans="2:16" s="4" customFormat="1" ht="15" x14ac:dyDescent="0.2">
      <c r="B204" s="119"/>
      <c r="C204" s="114"/>
      <c r="E204" s="225"/>
      <c r="G204" s="246"/>
      <c r="H204" s="122"/>
      <c r="I204" s="122"/>
      <c r="J204" s="333"/>
      <c r="K204" s="122"/>
      <c r="L204" s="122"/>
      <c r="M204" s="122"/>
      <c r="N204" s="122"/>
      <c r="O204" s="122"/>
      <c r="P204" s="122"/>
    </row>
    <row r="205" spans="2:16" s="4" customFormat="1" ht="15" x14ac:dyDescent="0.2">
      <c r="B205" s="119"/>
      <c r="C205" s="114"/>
      <c r="E205" s="225"/>
      <c r="G205" s="246"/>
      <c r="H205" s="122"/>
      <c r="I205" s="122"/>
      <c r="J205" s="333"/>
      <c r="K205" s="122"/>
      <c r="L205" s="122"/>
      <c r="M205" s="122"/>
      <c r="N205" s="122"/>
      <c r="O205" s="122"/>
      <c r="P205" s="122"/>
    </row>
    <row r="206" spans="2:16" s="22" customFormat="1" ht="15" x14ac:dyDescent="0.2">
      <c r="B206" s="126"/>
      <c r="C206" s="125"/>
      <c r="E206" s="228"/>
      <c r="G206" s="246"/>
      <c r="H206" s="25"/>
      <c r="I206" s="25"/>
      <c r="J206" s="335"/>
      <c r="K206" s="25"/>
      <c r="L206" s="25"/>
      <c r="M206" s="25"/>
      <c r="N206" s="25"/>
      <c r="O206" s="25"/>
      <c r="P206" s="25"/>
    </row>
    <row r="207" spans="2:16" s="22" customFormat="1" ht="15" x14ac:dyDescent="0.2">
      <c r="B207" s="126"/>
      <c r="C207" s="125"/>
      <c r="E207" s="228"/>
      <c r="G207" s="246"/>
      <c r="H207" s="25"/>
      <c r="I207" s="25"/>
      <c r="J207" s="335"/>
      <c r="K207" s="25"/>
      <c r="L207" s="25"/>
      <c r="M207" s="25"/>
      <c r="N207" s="25"/>
      <c r="O207" s="25"/>
      <c r="P207" s="25"/>
    </row>
    <row r="208" spans="2:16" s="22" customFormat="1" ht="15" x14ac:dyDescent="0.2">
      <c r="B208" s="126"/>
      <c r="C208" s="125"/>
      <c r="E208" s="228"/>
      <c r="G208" s="246"/>
      <c r="H208" s="25"/>
      <c r="I208" s="25"/>
      <c r="J208" s="335"/>
      <c r="K208" s="25"/>
      <c r="L208" s="25"/>
      <c r="M208" s="25"/>
      <c r="N208" s="25"/>
      <c r="O208" s="25"/>
      <c r="P208" s="25"/>
    </row>
    <row r="209" spans="2:55" s="22" customFormat="1" ht="15" x14ac:dyDescent="0.2">
      <c r="B209" s="126"/>
      <c r="C209" s="125"/>
      <c r="E209" s="228"/>
      <c r="G209" s="246"/>
      <c r="H209" s="25"/>
      <c r="I209" s="25"/>
      <c r="J209" s="335"/>
      <c r="K209" s="25"/>
      <c r="L209" s="25"/>
      <c r="M209" s="25"/>
      <c r="N209" s="25"/>
      <c r="O209" s="25"/>
      <c r="P209" s="25"/>
    </row>
    <row r="210" spans="2:55" s="22" customFormat="1" ht="15" x14ac:dyDescent="0.2">
      <c r="B210" s="126"/>
      <c r="C210" s="125"/>
      <c r="E210" s="228"/>
      <c r="G210" s="246"/>
      <c r="H210" s="25"/>
      <c r="I210" s="25"/>
      <c r="J210" s="335"/>
      <c r="K210" s="25"/>
      <c r="L210" s="25"/>
      <c r="M210" s="25"/>
      <c r="N210" s="25"/>
      <c r="O210" s="25"/>
      <c r="P210" s="25"/>
    </row>
    <row r="211" spans="2:55" s="22" customFormat="1" ht="15" x14ac:dyDescent="0.2">
      <c r="B211" s="126"/>
      <c r="C211" s="125"/>
      <c r="E211" s="228"/>
      <c r="G211" s="246"/>
      <c r="H211" s="25"/>
      <c r="I211" s="25"/>
      <c r="J211" s="335"/>
      <c r="K211" s="25"/>
      <c r="L211" s="25"/>
      <c r="M211" s="25"/>
      <c r="N211" s="25"/>
      <c r="O211" s="25"/>
      <c r="P211" s="25"/>
    </row>
    <row r="212" spans="2:55" s="22" customFormat="1" ht="15" x14ac:dyDescent="0.2">
      <c r="B212" s="126"/>
      <c r="C212" s="125"/>
      <c r="E212" s="228"/>
      <c r="G212" s="246"/>
      <c r="H212" s="25"/>
      <c r="I212" s="25"/>
      <c r="J212" s="335"/>
      <c r="K212" s="25"/>
      <c r="L212" s="25"/>
      <c r="M212" s="25"/>
      <c r="N212" s="25"/>
      <c r="O212" s="25"/>
      <c r="P212" s="25"/>
    </row>
    <row r="213" spans="2:55" s="22" customFormat="1" ht="15" x14ac:dyDescent="0.2">
      <c r="B213" s="126"/>
      <c r="C213" s="125"/>
      <c r="E213" s="228"/>
      <c r="G213" s="246"/>
      <c r="H213" s="25"/>
      <c r="I213" s="25"/>
      <c r="J213" s="335"/>
      <c r="K213" s="25"/>
      <c r="L213" s="25"/>
      <c r="M213" s="25"/>
      <c r="N213" s="25"/>
      <c r="O213" s="25"/>
      <c r="P213" s="25"/>
    </row>
    <row r="214" spans="2:55" s="22" customFormat="1" ht="15" x14ac:dyDescent="0.2">
      <c r="B214" s="126"/>
      <c r="C214" s="125"/>
      <c r="E214" s="228"/>
      <c r="G214" s="246"/>
      <c r="H214" s="25"/>
      <c r="I214" s="25"/>
      <c r="J214" s="335"/>
      <c r="K214" s="25"/>
      <c r="L214" s="25"/>
      <c r="M214" s="25"/>
      <c r="N214" s="25"/>
      <c r="O214" s="25"/>
      <c r="P214" s="25"/>
    </row>
    <row r="215" spans="2:55" s="22" customFormat="1" ht="15" x14ac:dyDescent="0.2">
      <c r="B215" s="126"/>
      <c r="C215" s="125"/>
      <c r="E215" s="228"/>
      <c r="G215" s="246"/>
      <c r="H215" s="25"/>
      <c r="I215" s="25"/>
      <c r="J215" s="335"/>
      <c r="K215" s="25"/>
      <c r="L215" s="25"/>
      <c r="M215" s="25"/>
      <c r="N215" s="25"/>
      <c r="O215" s="25"/>
      <c r="P215" s="25"/>
    </row>
    <row r="216" spans="2:55" s="22" customFormat="1" ht="15" x14ac:dyDescent="0.2">
      <c r="B216" s="126"/>
      <c r="C216" s="125"/>
      <c r="E216" s="228"/>
      <c r="G216" s="246"/>
      <c r="H216" s="25"/>
      <c r="I216" s="25"/>
      <c r="J216" s="335"/>
      <c r="K216" s="25"/>
      <c r="L216" s="25"/>
      <c r="M216" s="25"/>
      <c r="N216" s="25"/>
      <c r="O216" s="25"/>
      <c r="P216" s="25"/>
    </row>
    <row r="217" spans="2:55" s="25" customFormat="1" ht="15" x14ac:dyDescent="0.2">
      <c r="B217" s="169"/>
      <c r="C217" s="127"/>
      <c r="E217" s="228"/>
      <c r="F217" s="22"/>
      <c r="G217" s="246"/>
      <c r="J217" s="335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</row>
    <row r="218" spans="2:55" s="25" customFormat="1" ht="15" x14ac:dyDescent="0.2">
      <c r="B218" s="169"/>
      <c r="C218" s="127"/>
      <c r="E218" s="228"/>
      <c r="F218" s="22"/>
      <c r="G218" s="246"/>
      <c r="J218" s="335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</row>
    <row r="219" spans="2:55" s="25" customFormat="1" ht="15" x14ac:dyDescent="0.2">
      <c r="B219" s="169"/>
      <c r="C219" s="127"/>
      <c r="E219" s="228"/>
      <c r="F219" s="22"/>
      <c r="G219" s="246"/>
      <c r="J219" s="335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</row>
    <row r="220" spans="2:55" s="25" customFormat="1" ht="15" x14ac:dyDescent="0.2">
      <c r="B220" s="169"/>
      <c r="C220" s="127"/>
      <c r="E220" s="228"/>
      <c r="F220" s="22"/>
      <c r="G220" s="246"/>
      <c r="J220" s="335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</row>
    <row r="221" spans="2:55" s="22" customFormat="1" x14ac:dyDescent="0.2">
      <c r="B221" s="126"/>
      <c r="C221" s="125"/>
      <c r="E221" s="228"/>
      <c r="G221" s="247"/>
      <c r="H221" s="25"/>
      <c r="I221" s="25"/>
      <c r="J221" s="335"/>
      <c r="K221" s="25"/>
      <c r="L221" s="25"/>
      <c r="M221" s="25"/>
      <c r="N221" s="25"/>
      <c r="O221" s="25"/>
      <c r="P221" s="25"/>
    </row>
    <row r="222" spans="2:55" s="22" customFormat="1" x14ac:dyDescent="0.2">
      <c r="B222" s="126"/>
      <c r="C222" s="125"/>
      <c r="E222" s="228"/>
      <c r="G222" s="247"/>
      <c r="H222" s="25"/>
      <c r="I222" s="25"/>
      <c r="J222" s="335"/>
      <c r="K222" s="25"/>
      <c r="L222" s="25"/>
      <c r="M222" s="25"/>
      <c r="N222" s="25"/>
      <c r="O222" s="25"/>
      <c r="P222" s="25"/>
    </row>
    <row r="223" spans="2:55" s="22" customFormat="1" x14ac:dyDescent="0.2">
      <c r="B223" s="126"/>
      <c r="C223" s="125"/>
      <c r="E223" s="228"/>
      <c r="G223" s="247"/>
      <c r="H223" s="25"/>
      <c r="I223" s="25"/>
      <c r="J223" s="335"/>
      <c r="K223" s="25"/>
      <c r="L223" s="25"/>
      <c r="M223" s="25"/>
      <c r="N223" s="25"/>
      <c r="O223" s="25"/>
      <c r="P223" s="25"/>
    </row>
    <row r="224" spans="2:55" s="22" customFormat="1" x14ac:dyDescent="0.2">
      <c r="B224" s="126"/>
      <c r="C224" s="125"/>
      <c r="E224" s="228"/>
      <c r="G224" s="247"/>
      <c r="H224" s="25"/>
      <c r="I224" s="25"/>
      <c r="J224" s="335"/>
      <c r="K224" s="25"/>
      <c r="L224" s="25"/>
      <c r="M224" s="25"/>
      <c r="N224" s="25"/>
      <c r="O224" s="25"/>
      <c r="P224" s="25"/>
    </row>
    <row r="225" spans="2:16" s="22" customFormat="1" x14ac:dyDescent="0.2">
      <c r="B225" s="126"/>
      <c r="C225" s="125"/>
      <c r="E225" s="228"/>
      <c r="G225" s="247"/>
      <c r="H225" s="25"/>
      <c r="I225" s="25"/>
      <c r="J225" s="335"/>
      <c r="K225" s="25"/>
      <c r="L225" s="25"/>
      <c r="M225" s="25"/>
      <c r="N225" s="25"/>
      <c r="O225" s="25"/>
      <c r="P225" s="25"/>
    </row>
    <row r="226" spans="2:16" s="22" customFormat="1" x14ac:dyDescent="0.2">
      <c r="B226" s="126"/>
      <c r="C226" s="125"/>
      <c r="E226" s="228"/>
      <c r="G226" s="247"/>
      <c r="H226" s="25"/>
      <c r="I226" s="25"/>
      <c r="J226" s="335"/>
      <c r="K226" s="25"/>
      <c r="L226" s="25"/>
      <c r="M226" s="25"/>
      <c r="N226" s="25"/>
      <c r="O226" s="25"/>
      <c r="P226" s="25"/>
    </row>
    <row r="227" spans="2:16" s="22" customFormat="1" x14ac:dyDescent="0.2">
      <c r="B227" s="126"/>
      <c r="C227" s="125"/>
      <c r="E227" s="228"/>
      <c r="G227" s="247"/>
      <c r="H227" s="25"/>
      <c r="I227" s="25"/>
      <c r="J227" s="335"/>
      <c r="K227" s="25"/>
      <c r="L227" s="25"/>
      <c r="M227" s="25"/>
      <c r="N227" s="25"/>
      <c r="O227" s="25"/>
      <c r="P227" s="25"/>
    </row>
    <row r="228" spans="2:16" s="22" customFormat="1" x14ac:dyDescent="0.2">
      <c r="B228" s="126"/>
      <c r="C228" s="125"/>
      <c r="E228" s="228"/>
      <c r="G228" s="247"/>
      <c r="H228" s="25"/>
      <c r="I228" s="25"/>
      <c r="J228" s="335"/>
      <c r="K228" s="25"/>
      <c r="L228" s="25"/>
      <c r="M228" s="25"/>
      <c r="N228" s="25"/>
      <c r="O228" s="25"/>
      <c r="P228" s="25"/>
    </row>
    <row r="229" spans="2:16" s="22" customFormat="1" x14ac:dyDescent="0.2">
      <c r="B229" s="126"/>
      <c r="C229" s="125"/>
      <c r="E229" s="228"/>
      <c r="G229" s="247"/>
      <c r="H229" s="25"/>
      <c r="I229" s="25"/>
      <c r="J229" s="335"/>
      <c r="K229" s="25"/>
      <c r="L229" s="25"/>
      <c r="M229" s="25"/>
      <c r="N229" s="25"/>
      <c r="O229" s="25"/>
      <c r="P229" s="25"/>
    </row>
    <row r="230" spans="2:16" s="22" customFormat="1" x14ac:dyDescent="0.2">
      <c r="B230" s="126"/>
      <c r="C230" s="125"/>
      <c r="E230" s="228"/>
      <c r="G230" s="247"/>
      <c r="H230" s="25"/>
      <c r="I230" s="25"/>
      <c r="J230" s="335"/>
      <c r="K230" s="25"/>
      <c r="L230" s="25"/>
      <c r="M230" s="25"/>
      <c r="N230" s="25"/>
      <c r="O230" s="25"/>
      <c r="P230" s="25"/>
    </row>
    <row r="231" spans="2:16" s="22" customFormat="1" x14ac:dyDescent="0.2">
      <c r="B231" s="126"/>
      <c r="C231" s="125"/>
      <c r="E231" s="228"/>
      <c r="G231" s="247"/>
      <c r="H231" s="25"/>
      <c r="I231" s="25"/>
      <c r="J231" s="335"/>
      <c r="K231" s="25"/>
      <c r="L231" s="25"/>
      <c r="M231" s="25"/>
      <c r="N231" s="25"/>
      <c r="O231" s="25"/>
      <c r="P231" s="25"/>
    </row>
    <row r="232" spans="2:16" s="22" customFormat="1" x14ac:dyDescent="0.2">
      <c r="B232" s="126"/>
      <c r="C232" s="125"/>
      <c r="E232" s="228"/>
      <c r="G232" s="247"/>
      <c r="H232" s="25"/>
      <c r="I232" s="25"/>
      <c r="J232" s="335"/>
      <c r="K232" s="25"/>
      <c r="L232" s="25"/>
      <c r="M232" s="25"/>
      <c r="N232" s="25"/>
      <c r="O232" s="25"/>
      <c r="P232" s="25"/>
    </row>
    <row r="233" spans="2:16" s="22" customFormat="1" x14ac:dyDescent="0.2">
      <c r="B233" s="126"/>
      <c r="C233" s="125"/>
      <c r="E233" s="228"/>
      <c r="G233" s="247"/>
      <c r="H233" s="25"/>
      <c r="I233" s="25"/>
      <c r="J233" s="335"/>
      <c r="K233" s="25"/>
      <c r="L233" s="25"/>
      <c r="M233" s="25"/>
      <c r="N233" s="25"/>
      <c r="O233" s="25"/>
      <c r="P233" s="25"/>
    </row>
    <row r="234" spans="2:16" s="22" customFormat="1" x14ac:dyDescent="0.2">
      <c r="B234" s="126"/>
      <c r="C234" s="125"/>
      <c r="E234" s="228"/>
      <c r="G234" s="247"/>
      <c r="H234" s="25"/>
      <c r="I234" s="25"/>
      <c r="J234" s="335"/>
      <c r="K234" s="25"/>
      <c r="L234" s="25"/>
      <c r="M234" s="25"/>
      <c r="N234" s="25"/>
      <c r="O234" s="25"/>
      <c r="P234" s="25"/>
    </row>
    <row r="235" spans="2:16" s="22" customFormat="1" x14ac:dyDescent="0.2">
      <c r="B235" s="126"/>
      <c r="C235" s="125"/>
      <c r="E235" s="228"/>
      <c r="G235" s="247"/>
      <c r="H235" s="25"/>
      <c r="I235" s="25"/>
      <c r="J235" s="335"/>
      <c r="K235" s="25"/>
      <c r="L235" s="25"/>
      <c r="M235" s="25"/>
      <c r="N235" s="25"/>
      <c r="O235" s="25"/>
      <c r="P235" s="25"/>
    </row>
    <row r="236" spans="2:16" s="22" customFormat="1" x14ac:dyDescent="0.2">
      <c r="B236" s="126"/>
      <c r="C236" s="125"/>
      <c r="E236" s="228"/>
      <c r="G236" s="247"/>
      <c r="H236" s="25"/>
      <c r="I236" s="25"/>
      <c r="J236" s="335"/>
      <c r="K236" s="25"/>
      <c r="L236" s="25"/>
      <c r="M236" s="25"/>
      <c r="N236" s="25"/>
      <c r="O236" s="25"/>
      <c r="P236" s="25"/>
    </row>
    <row r="237" spans="2:16" s="22" customFormat="1" x14ac:dyDescent="0.2">
      <c r="B237" s="126"/>
      <c r="C237" s="125"/>
      <c r="E237" s="228"/>
      <c r="G237" s="247"/>
      <c r="H237" s="25"/>
      <c r="I237" s="25"/>
      <c r="J237" s="335"/>
      <c r="K237" s="25"/>
      <c r="L237" s="25"/>
      <c r="M237" s="25"/>
      <c r="N237" s="25"/>
      <c r="O237" s="25"/>
      <c r="P237" s="25"/>
    </row>
    <row r="238" spans="2:16" s="22" customFormat="1" x14ac:dyDescent="0.2">
      <c r="B238" s="126"/>
      <c r="C238" s="125"/>
      <c r="E238" s="228"/>
      <c r="G238" s="247"/>
      <c r="H238" s="25"/>
      <c r="I238" s="25"/>
      <c r="J238" s="335"/>
      <c r="K238" s="25"/>
      <c r="L238" s="25"/>
      <c r="M238" s="25"/>
      <c r="N238" s="25"/>
      <c r="O238" s="25"/>
      <c r="P238" s="25"/>
    </row>
    <row r="239" spans="2:16" s="22" customFormat="1" x14ac:dyDescent="0.2">
      <c r="B239" s="126"/>
      <c r="C239" s="125"/>
      <c r="E239" s="228"/>
      <c r="G239" s="247"/>
      <c r="H239" s="25"/>
      <c r="I239" s="25"/>
      <c r="J239" s="335"/>
      <c r="K239" s="25"/>
      <c r="L239" s="25"/>
      <c r="M239" s="25"/>
      <c r="N239" s="25"/>
      <c r="O239" s="25"/>
      <c r="P239" s="25"/>
    </row>
    <row r="240" spans="2:16" s="22" customFormat="1" x14ac:dyDescent="0.2">
      <c r="B240" s="126"/>
      <c r="C240" s="125"/>
      <c r="E240" s="228"/>
      <c r="G240" s="247"/>
      <c r="H240" s="25"/>
      <c r="I240" s="25"/>
      <c r="J240" s="335"/>
      <c r="K240" s="25"/>
      <c r="L240" s="25"/>
      <c r="M240" s="25"/>
      <c r="N240" s="25"/>
      <c r="O240" s="25"/>
      <c r="P240" s="25"/>
    </row>
    <row r="241" spans="2:16" s="22" customFormat="1" x14ac:dyDescent="0.2">
      <c r="B241" s="126"/>
      <c r="C241" s="125"/>
      <c r="E241" s="228"/>
      <c r="G241" s="247"/>
      <c r="H241" s="25"/>
      <c r="I241" s="25"/>
      <c r="J241" s="335"/>
      <c r="K241" s="25"/>
      <c r="L241" s="25"/>
      <c r="M241" s="25"/>
      <c r="N241" s="25"/>
      <c r="O241" s="25"/>
      <c r="P241" s="25"/>
    </row>
    <row r="242" spans="2:16" s="22" customFormat="1" x14ac:dyDescent="0.2">
      <c r="B242" s="126"/>
      <c r="C242" s="125"/>
      <c r="E242" s="228"/>
      <c r="G242" s="247"/>
      <c r="H242" s="25"/>
      <c r="I242" s="25"/>
      <c r="J242" s="335"/>
      <c r="K242" s="25"/>
      <c r="L242" s="25"/>
      <c r="M242" s="25"/>
      <c r="N242" s="25"/>
      <c r="O242" s="25"/>
      <c r="P242" s="25"/>
    </row>
    <row r="243" spans="2:16" s="22" customFormat="1" x14ac:dyDescent="0.2">
      <c r="B243" s="126"/>
      <c r="C243" s="125"/>
      <c r="E243" s="228"/>
      <c r="G243" s="247"/>
      <c r="H243" s="25"/>
      <c r="I243" s="25"/>
      <c r="J243" s="335"/>
      <c r="K243" s="25"/>
      <c r="L243" s="25"/>
      <c r="M243" s="25"/>
      <c r="N243" s="25"/>
      <c r="O243" s="25"/>
      <c r="P243" s="25"/>
    </row>
    <row r="244" spans="2:16" s="22" customFormat="1" x14ac:dyDescent="0.2">
      <c r="B244" s="126"/>
      <c r="C244" s="125"/>
      <c r="E244" s="228"/>
      <c r="G244" s="247"/>
      <c r="H244" s="25"/>
      <c r="I244" s="25"/>
      <c r="J244" s="335"/>
      <c r="K244" s="25"/>
      <c r="L244" s="25"/>
      <c r="M244" s="25"/>
      <c r="N244" s="25"/>
      <c r="O244" s="25"/>
      <c r="P244" s="25"/>
    </row>
    <row r="245" spans="2:16" s="22" customFormat="1" x14ac:dyDescent="0.2">
      <c r="B245" s="126"/>
      <c r="C245" s="125"/>
      <c r="E245" s="228"/>
      <c r="G245" s="247"/>
      <c r="H245" s="25"/>
      <c r="I245" s="25"/>
      <c r="J245" s="335"/>
      <c r="K245" s="25"/>
      <c r="L245" s="25"/>
      <c r="M245" s="25"/>
      <c r="N245" s="25"/>
      <c r="O245" s="25"/>
      <c r="P245" s="25"/>
    </row>
    <row r="246" spans="2:16" s="22" customFormat="1" x14ac:dyDescent="0.2">
      <c r="B246" s="126"/>
      <c r="C246" s="125"/>
      <c r="E246" s="228"/>
      <c r="G246" s="247"/>
      <c r="H246" s="25"/>
      <c r="I246" s="25"/>
      <c r="J246" s="335"/>
      <c r="K246" s="25"/>
      <c r="L246" s="25"/>
      <c r="M246" s="25"/>
      <c r="N246" s="25"/>
      <c r="O246" s="25"/>
      <c r="P246" s="25"/>
    </row>
    <row r="247" spans="2:16" s="22" customFormat="1" x14ac:dyDescent="0.2">
      <c r="B247" s="126"/>
      <c r="C247" s="125"/>
      <c r="E247" s="228"/>
      <c r="G247" s="247"/>
      <c r="H247" s="25"/>
      <c r="I247" s="25"/>
      <c r="J247" s="335"/>
      <c r="K247" s="25"/>
      <c r="L247" s="25"/>
      <c r="M247" s="25"/>
      <c r="N247" s="25"/>
      <c r="O247" s="25"/>
      <c r="P247" s="25"/>
    </row>
    <row r="248" spans="2:16" s="22" customFormat="1" x14ac:dyDescent="0.2">
      <c r="B248" s="126"/>
      <c r="C248" s="125"/>
      <c r="E248" s="228"/>
      <c r="G248" s="247"/>
      <c r="H248" s="25"/>
      <c r="I248" s="25"/>
      <c r="J248" s="335"/>
      <c r="K248" s="25"/>
      <c r="L248" s="25"/>
      <c r="M248" s="25"/>
      <c r="N248" s="25"/>
      <c r="O248" s="25"/>
      <c r="P248" s="25"/>
    </row>
    <row r="249" spans="2:16" s="22" customFormat="1" x14ac:dyDescent="0.2">
      <c r="B249" s="126"/>
      <c r="C249" s="125"/>
      <c r="E249" s="228"/>
      <c r="G249" s="247"/>
      <c r="H249" s="25"/>
      <c r="I249" s="25"/>
      <c r="J249" s="335"/>
      <c r="K249" s="25"/>
      <c r="L249" s="25"/>
      <c r="M249" s="25"/>
      <c r="N249" s="25"/>
      <c r="O249" s="25"/>
      <c r="P249" s="25"/>
    </row>
    <row r="250" spans="2:16" s="22" customFormat="1" x14ac:dyDescent="0.2">
      <c r="B250" s="126"/>
      <c r="C250" s="125"/>
      <c r="E250" s="228"/>
      <c r="G250" s="247"/>
      <c r="H250" s="25"/>
      <c r="I250" s="25"/>
      <c r="J250" s="335"/>
      <c r="K250" s="25"/>
      <c r="L250" s="25"/>
      <c r="M250" s="25"/>
      <c r="N250" s="25"/>
      <c r="O250" s="25"/>
      <c r="P250" s="25"/>
    </row>
    <row r="251" spans="2:16" s="22" customFormat="1" x14ac:dyDescent="0.2">
      <c r="B251" s="126"/>
      <c r="C251" s="125"/>
      <c r="E251" s="228"/>
      <c r="G251" s="247"/>
      <c r="H251" s="25"/>
      <c r="I251" s="25"/>
      <c r="J251" s="335"/>
      <c r="K251" s="25"/>
      <c r="L251" s="25"/>
      <c r="M251" s="25"/>
      <c r="N251" s="25"/>
      <c r="O251" s="25"/>
      <c r="P251" s="25"/>
    </row>
    <row r="252" spans="2:16" s="22" customFormat="1" x14ac:dyDescent="0.2">
      <c r="B252" s="126"/>
      <c r="C252" s="125"/>
      <c r="E252" s="228"/>
      <c r="G252" s="247"/>
      <c r="H252" s="25"/>
      <c r="I252" s="25"/>
      <c r="J252" s="335"/>
      <c r="K252" s="25"/>
      <c r="L252" s="25"/>
      <c r="M252" s="25"/>
      <c r="N252" s="25"/>
      <c r="O252" s="25"/>
      <c r="P252" s="25"/>
    </row>
    <row r="253" spans="2:16" s="22" customFormat="1" x14ac:dyDescent="0.2">
      <c r="B253" s="126"/>
      <c r="C253" s="125"/>
      <c r="E253" s="228"/>
      <c r="G253" s="247"/>
      <c r="H253" s="25"/>
      <c r="I253" s="25"/>
      <c r="J253" s="335"/>
      <c r="K253" s="25"/>
      <c r="L253" s="25"/>
      <c r="M253" s="25"/>
      <c r="N253" s="25"/>
      <c r="O253" s="25"/>
      <c r="P253" s="25"/>
    </row>
    <row r="254" spans="2:16" s="22" customFormat="1" x14ac:dyDescent="0.2">
      <c r="B254" s="126"/>
      <c r="C254" s="125"/>
      <c r="E254" s="228"/>
      <c r="G254" s="247"/>
      <c r="H254" s="25"/>
      <c r="I254" s="25"/>
      <c r="J254" s="335"/>
      <c r="K254" s="25"/>
      <c r="L254" s="25"/>
      <c r="M254" s="25"/>
      <c r="N254" s="25"/>
      <c r="O254" s="25"/>
      <c r="P254" s="25"/>
    </row>
    <row r="255" spans="2:16" s="22" customFormat="1" x14ac:dyDescent="0.2">
      <c r="B255" s="126"/>
      <c r="C255" s="125"/>
      <c r="E255" s="228"/>
      <c r="G255" s="247"/>
      <c r="H255" s="25"/>
      <c r="I255" s="25"/>
      <c r="J255" s="335"/>
      <c r="K255" s="25"/>
      <c r="L255" s="25"/>
      <c r="M255" s="25"/>
      <c r="N255" s="25"/>
      <c r="O255" s="25"/>
      <c r="P255" s="25"/>
    </row>
    <row r="256" spans="2:16" s="22" customFormat="1" x14ac:dyDescent="0.2">
      <c r="B256" s="126"/>
      <c r="C256" s="125"/>
      <c r="E256" s="228"/>
      <c r="G256" s="247"/>
      <c r="H256" s="25"/>
      <c r="I256" s="25"/>
      <c r="J256" s="335"/>
      <c r="K256" s="25"/>
      <c r="L256" s="25"/>
      <c r="M256" s="25"/>
      <c r="N256" s="25"/>
      <c r="O256" s="25"/>
      <c r="P256" s="25"/>
    </row>
    <row r="257" spans="2:16" s="22" customFormat="1" x14ac:dyDescent="0.2">
      <c r="B257" s="126"/>
      <c r="C257" s="125"/>
      <c r="E257" s="228"/>
      <c r="G257" s="247"/>
      <c r="H257" s="25"/>
      <c r="I257" s="25"/>
      <c r="J257" s="335"/>
      <c r="K257" s="25"/>
      <c r="L257" s="25"/>
      <c r="M257" s="25"/>
      <c r="N257" s="25"/>
      <c r="O257" s="25"/>
      <c r="P257" s="25"/>
    </row>
    <row r="258" spans="2:16" s="22" customFormat="1" x14ac:dyDescent="0.2">
      <c r="B258" s="126"/>
      <c r="C258" s="125"/>
      <c r="E258" s="228"/>
      <c r="G258" s="247"/>
      <c r="H258" s="25"/>
      <c r="I258" s="25"/>
      <c r="J258" s="335"/>
      <c r="K258" s="25"/>
      <c r="L258" s="25"/>
      <c r="M258" s="25"/>
      <c r="N258" s="25"/>
      <c r="O258" s="25"/>
      <c r="P258" s="25"/>
    </row>
    <row r="259" spans="2:16" s="22" customFormat="1" x14ac:dyDescent="0.2">
      <c r="B259" s="126"/>
      <c r="C259" s="125"/>
      <c r="E259" s="228"/>
      <c r="G259" s="247"/>
      <c r="H259" s="25"/>
      <c r="I259" s="25"/>
      <c r="J259" s="335"/>
      <c r="K259" s="25"/>
      <c r="L259" s="25"/>
      <c r="M259" s="25"/>
      <c r="N259" s="25"/>
      <c r="O259" s="25"/>
      <c r="P259" s="25"/>
    </row>
    <row r="260" spans="2:16" s="22" customFormat="1" x14ac:dyDescent="0.2">
      <c r="B260" s="126"/>
      <c r="C260" s="125"/>
      <c r="E260" s="228"/>
      <c r="G260" s="247"/>
      <c r="H260" s="25"/>
      <c r="I260" s="25"/>
      <c r="J260" s="335"/>
      <c r="K260" s="25"/>
      <c r="L260" s="25"/>
      <c r="M260" s="25"/>
      <c r="N260" s="25"/>
      <c r="O260" s="25"/>
      <c r="P260" s="25"/>
    </row>
    <row r="261" spans="2:16" s="22" customFormat="1" x14ac:dyDescent="0.2">
      <c r="B261" s="126"/>
      <c r="C261" s="125"/>
      <c r="E261" s="228"/>
      <c r="G261" s="247"/>
      <c r="H261" s="25"/>
      <c r="I261" s="25"/>
      <c r="J261" s="335"/>
      <c r="K261" s="25"/>
      <c r="L261" s="25"/>
      <c r="M261" s="25"/>
      <c r="N261" s="25"/>
      <c r="O261" s="25"/>
      <c r="P261" s="25"/>
    </row>
    <row r="262" spans="2:16" s="22" customFormat="1" x14ac:dyDescent="0.2">
      <c r="B262" s="126"/>
      <c r="C262" s="125"/>
      <c r="E262" s="228"/>
      <c r="G262" s="247"/>
      <c r="H262" s="25"/>
      <c r="I262" s="25"/>
      <c r="J262" s="335"/>
      <c r="K262" s="25"/>
      <c r="L262" s="25"/>
      <c r="M262" s="25"/>
      <c r="N262" s="25"/>
      <c r="O262" s="25"/>
      <c r="P262" s="25"/>
    </row>
    <row r="263" spans="2:16" s="22" customFormat="1" x14ac:dyDescent="0.2">
      <c r="B263" s="126"/>
      <c r="C263" s="125"/>
      <c r="E263" s="228"/>
      <c r="G263" s="247"/>
      <c r="H263" s="25"/>
      <c r="I263" s="25"/>
      <c r="J263" s="335"/>
      <c r="K263" s="25"/>
      <c r="L263" s="25"/>
      <c r="M263" s="25"/>
      <c r="N263" s="25"/>
      <c r="O263" s="25"/>
      <c r="P263" s="25"/>
    </row>
    <row r="264" spans="2:16" s="22" customFormat="1" x14ac:dyDescent="0.2">
      <c r="B264" s="126"/>
      <c r="C264" s="125"/>
      <c r="E264" s="228"/>
      <c r="G264" s="247"/>
      <c r="H264" s="25"/>
      <c r="I264" s="25"/>
      <c r="J264" s="335"/>
      <c r="K264" s="25"/>
      <c r="L264" s="25"/>
      <c r="M264" s="25"/>
      <c r="N264" s="25"/>
      <c r="O264" s="25"/>
      <c r="P264" s="25"/>
    </row>
    <row r="265" spans="2:16" s="22" customFormat="1" x14ac:dyDescent="0.2">
      <c r="B265" s="126"/>
      <c r="C265" s="125"/>
      <c r="E265" s="228"/>
      <c r="G265" s="247"/>
      <c r="H265" s="25"/>
      <c r="I265" s="25"/>
      <c r="J265" s="335"/>
      <c r="K265" s="25"/>
      <c r="L265" s="25"/>
      <c r="M265" s="25"/>
      <c r="N265" s="25"/>
      <c r="O265" s="25"/>
      <c r="P265" s="25"/>
    </row>
    <row r="266" spans="2:16" s="22" customFormat="1" x14ac:dyDescent="0.2">
      <c r="B266" s="126"/>
      <c r="C266" s="125"/>
      <c r="E266" s="228"/>
      <c r="G266" s="247"/>
      <c r="H266" s="25"/>
      <c r="I266" s="25"/>
      <c r="J266" s="335"/>
      <c r="K266" s="25"/>
      <c r="L266" s="25"/>
      <c r="M266" s="25"/>
      <c r="N266" s="25"/>
      <c r="O266" s="25"/>
      <c r="P266" s="25"/>
    </row>
    <row r="267" spans="2:16" s="22" customFormat="1" x14ac:dyDescent="0.2">
      <c r="B267" s="126"/>
      <c r="C267" s="125"/>
      <c r="E267" s="228"/>
      <c r="G267" s="247"/>
      <c r="H267" s="25"/>
      <c r="I267" s="25"/>
      <c r="J267" s="335"/>
      <c r="K267" s="25"/>
      <c r="L267" s="25"/>
      <c r="M267" s="25"/>
      <c r="N267" s="25"/>
      <c r="O267" s="25"/>
      <c r="P267" s="25"/>
    </row>
    <row r="268" spans="2:16" s="22" customFormat="1" x14ac:dyDescent="0.2">
      <c r="B268" s="126"/>
      <c r="C268" s="125"/>
      <c r="E268" s="228"/>
      <c r="G268" s="247"/>
      <c r="H268" s="25"/>
      <c r="I268" s="25"/>
      <c r="J268" s="335"/>
      <c r="K268" s="25"/>
      <c r="L268" s="25"/>
      <c r="M268" s="25"/>
      <c r="N268" s="25"/>
      <c r="O268" s="25"/>
      <c r="P268" s="25"/>
    </row>
    <row r="269" spans="2:16" s="22" customFormat="1" x14ac:dyDescent="0.2">
      <c r="B269" s="126"/>
      <c r="C269" s="125"/>
      <c r="E269" s="228"/>
      <c r="G269" s="247"/>
      <c r="H269" s="25"/>
      <c r="I269" s="25"/>
      <c r="J269" s="335"/>
      <c r="K269" s="25"/>
      <c r="L269" s="25"/>
      <c r="M269" s="25"/>
      <c r="N269" s="25"/>
      <c r="O269" s="25"/>
      <c r="P269" s="25"/>
    </row>
    <row r="270" spans="2:16" s="22" customFormat="1" x14ac:dyDescent="0.2">
      <c r="B270" s="126"/>
      <c r="C270" s="125"/>
      <c r="E270" s="228"/>
      <c r="G270" s="247"/>
      <c r="H270" s="25"/>
      <c r="I270" s="25"/>
      <c r="J270" s="335"/>
      <c r="K270" s="25"/>
      <c r="L270" s="25"/>
      <c r="M270" s="25"/>
      <c r="N270" s="25"/>
      <c r="O270" s="25"/>
      <c r="P270" s="25"/>
    </row>
    <row r="271" spans="2:16" s="22" customFormat="1" x14ac:dyDescent="0.2">
      <c r="B271" s="126"/>
      <c r="C271" s="125"/>
      <c r="E271" s="228"/>
      <c r="G271" s="247"/>
      <c r="H271" s="25"/>
      <c r="I271" s="25"/>
      <c r="J271" s="335"/>
      <c r="K271" s="25"/>
      <c r="L271" s="25"/>
      <c r="M271" s="25"/>
      <c r="N271" s="25"/>
      <c r="O271" s="25"/>
      <c r="P271" s="25"/>
    </row>
    <row r="272" spans="2:16" s="22" customFormat="1" x14ac:dyDescent="0.2">
      <c r="B272" s="126"/>
      <c r="C272" s="125"/>
      <c r="E272" s="228"/>
      <c r="G272" s="247"/>
      <c r="H272" s="25"/>
      <c r="I272" s="25"/>
      <c r="J272" s="335"/>
      <c r="K272" s="25"/>
      <c r="L272" s="25"/>
      <c r="M272" s="25"/>
      <c r="N272" s="25"/>
      <c r="O272" s="25"/>
      <c r="P272" s="25"/>
    </row>
    <row r="273" spans="2:16" s="22" customFormat="1" x14ac:dyDescent="0.2">
      <c r="B273" s="126"/>
      <c r="C273" s="125"/>
      <c r="E273" s="228"/>
      <c r="G273" s="247"/>
      <c r="H273" s="25"/>
      <c r="I273" s="25"/>
      <c r="J273" s="335"/>
      <c r="K273" s="25"/>
      <c r="L273" s="25"/>
      <c r="M273" s="25"/>
      <c r="N273" s="25"/>
      <c r="O273" s="25"/>
      <c r="P273" s="25"/>
    </row>
    <row r="274" spans="2:16" s="22" customFormat="1" x14ac:dyDescent="0.2">
      <c r="B274" s="126"/>
      <c r="C274" s="125"/>
      <c r="E274" s="228"/>
      <c r="G274" s="247"/>
      <c r="H274" s="25"/>
      <c r="I274" s="25"/>
      <c r="J274" s="335"/>
      <c r="K274" s="25"/>
      <c r="L274" s="25"/>
      <c r="M274" s="25"/>
      <c r="N274" s="25"/>
      <c r="O274" s="25"/>
      <c r="P274" s="25"/>
    </row>
    <row r="275" spans="2:16" s="22" customFormat="1" x14ac:dyDescent="0.2">
      <c r="B275" s="126"/>
      <c r="C275" s="125"/>
      <c r="E275" s="228"/>
      <c r="G275" s="247"/>
      <c r="H275" s="25"/>
      <c r="I275" s="25"/>
      <c r="J275" s="335"/>
      <c r="K275" s="25"/>
      <c r="L275" s="25"/>
      <c r="M275" s="25"/>
      <c r="N275" s="25"/>
      <c r="O275" s="25"/>
      <c r="P275" s="25"/>
    </row>
    <row r="276" spans="2:16" s="22" customFormat="1" x14ac:dyDescent="0.2">
      <c r="B276" s="126"/>
      <c r="C276" s="125"/>
      <c r="E276" s="228"/>
      <c r="G276" s="247"/>
      <c r="H276" s="25"/>
      <c r="I276" s="25"/>
      <c r="J276" s="335"/>
      <c r="K276" s="25"/>
      <c r="L276" s="25"/>
      <c r="M276" s="25"/>
      <c r="N276" s="25"/>
      <c r="O276" s="25"/>
      <c r="P276" s="25"/>
    </row>
    <row r="277" spans="2:16" s="22" customFormat="1" x14ac:dyDescent="0.2">
      <c r="B277" s="126"/>
      <c r="C277" s="125"/>
      <c r="E277" s="228"/>
      <c r="G277" s="247"/>
      <c r="H277" s="25"/>
      <c r="I277" s="25"/>
      <c r="J277" s="335"/>
      <c r="K277" s="25"/>
      <c r="L277" s="25"/>
      <c r="M277" s="25"/>
      <c r="N277" s="25"/>
      <c r="O277" s="25"/>
      <c r="P277" s="25"/>
    </row>
    <row r="278" spans="2:16" s="22" customFormat="1" x14ac:dyDescent="0.2">
      <c r="B278" s="126"/>
      <c r="C278" s="125"/>
      <c r="E278" s="228"/>
      <c r="G278" s="247"/>
      <c r="H278" s="25"/>
      <c r="I278" s="25"/>
      <c r="J278" s="335"/>
      <c r="K278" s="25"/>
      <c r="L278" s="25"/>
      <c r="M278" s="25"/>
      <c r="N278" s="25"/>
      <c r="O278" s="25"/>
      <c r="P278" s="25"/>
    </row>
    <row r="279" spans="2:16" s="22" customFormat="1" x14ac:dyDescent="0.2">
      <c r="B279" s="126"/>
      <c r="C279" s="125"/>
      <c r="E279" s="228"/>
      <c r="G279" s="247"/>
      <c r="H279" s="25"/>
      <c r="I279" s="25"/>
      <c r="J279" s="335"/>
      <c r="K279" s="25"/>
      <c r="L279" s="25"/>
      <c r="M279" s="25"/>
      <c r="N279" s="25"/>
      <c r="O279" s="25"/>
      <c r="P279" s="25"/>
    </row>
    <row r="280" spans="2:16" s="22" customFormat="1" x14ac:dyDescent="0.2">
      <c r="B280" s="126"/>
      <c r="C280" s="125"/>
      <c r="E280" s="228"/>
      <c r="G280" s="247"/>
      <c r="H280" s="25"/>
      <c r="I280" s="25"/>
      <c r="J280" s="335"/>
      <c r="K280" s="25"/>
      <c r="L280" s="25"/>
      <c r="M280" s="25"/>
      <c r="N280" s="25"/>
      <c r="O280" s="25"/>
      <c r="P280" s="25"/>
    </row>
    <row r="281" spans="2:16" s="22" customFormat="1" x14ac:dyDescent="0.2">
      <c r="B281" s="126"/>
      <c r="C281" s="125"/>
      <c r="E281" s="228"/>
      <c r="G281" s="247"/>
      <c r="H281" s="25"/>
      <c r="I281" s="25"/>
      <c r="J281" s="335"/>
      <c r="K281" s="25"/>
      <c r="L281" s="25"/>
      <c r="M281" s="25"/>
      <c r="N281" s="25"/>
      <c r="O281" s="25"/>
      <c r="P281" s="25"/>
    </row>
    <row r="282" spans="2:16" s="22" customFormat="1" x14ac:dyDescent="0.2">
      <c r="B282" s="126"/>
      <c r="C282" s="125"/>
      <c r="E282" s="228"/>
      <c r="G282" s="247"/>
      <c r="H282" s="25"/>
      <c r="I282" s="25"/>
      <c r="J282" s="335"/>
      <c r="K282" s="25"/>
      <c r="L282" s="25"/>
      <c r="M282" s="25"/>
      <c r="N282" s="25"/>
      <c r="O282" s="25"/>
      <c r="P282" s="25"/>
    </row>
    <row r="283" spans="2:16" s="22" customFormat="1" x14ac:dyDescent="0.2">
      <c r="B283" s="126"/>
      <c r="C283" s="125"/>
      <c r="E283" s="228"/>
      <c r="G283" s="247"/>
      <c r="H283" s="25"/>
      <c r="I283" s="25"/>
      <c r="J283" s="335"/>
      <c r="K283" s="25"/>
      <c r="L283" s="25"/>
      <c r="M283" s="25"/>
      <c r="N283" s="25"/>
      <c r="O283" s="25"/>
      <c r="P283" s="25"/>
    </row>
    <row r="284" spans="2:16" s="22" customFormat="1" x14ac:dyDescent="0.2">
      <c r="B284" s="126"/>
      <c r="C284" s="125"/>
      <c r="E284" s="228"/>
      <c r="G284" s="247"/>
      <c r="H284" s="25"/>
      <c r="I284" s="25"/>
      <c r="J284" s="335"/>
      <c r="K284" s="25"/>
      <c r="L284" s="25"/>
      <c r="M284" s="25"/>
      <c r="N284" s="25"/>
      <c r="O284" s="25"/>
      <c r="P284" s="25"/>
    </row>
    <row r="285" spans="2:16" s="22" customFormat="1" x14ac:dyDescent="0.2">
      <c r="B285" s="126"/>
      <c r="C285" s="125"/>
      <c r="E285" s="228"/>
      <c r="G285" s="247"/>
      <c r="H285" s="25"/>
      <c r="I285" s="25"/>
      <c r="J285" s="335"/>
      <c r="K285" s="25"/>
      <c r="L285" s="25"/>
      <c r="M285" s="25"/>
      <c r="N285" s="25"/>
      <c r="O285" s="25"/>
      <c r="P285" s="25"/>
    </row>
    <row r="286" spans="2:16" s="22" customFormat="1" x14ac:dyDescent="0.2">
      <c r="B286" s="126"/>
      <c r="C286" s="125"/>
      <c r="E286" s="228"/>
      <c r="G286" s="247"/>
      <c r="H286" s="25"/>
      <c r="I286" s="25"/>
      <c r="J286" s="335"/>
      <c r="K286" s="25"/>
      <c r="L286" s="25"/>
      <c r="M286" s="25"/>
      <c r="N286" s="25"/>
      <c r="O286" s="25"/>
      <c r="P286" s="25"/>
    </row>
    <row r="287" spans="2:16" s="22" customFormat="1" x14ac:dyDescent="0.2">
      <c r="B287" s="126"/>
      <c r="C287" s="125"/>
      <c r="E287" s="228"/>
      <c r="G287" s="247"/>
      <c r="H287" s="25"/>
      <c r="I287" s="25"/>
      <c r="J287" s="335"/>
      <c r="K287" s="25"/>
      <c r="L287" s="25"/>
      <c r="M287" s="25"/>
      <c r="N287" s="25"/>
      <c r="O287" s="25"/>
      <c r="P287" s="25"/>
    </row>
    <row r="288" spans="2:16" s="22" customFormat="1" x14ac:dyDescent="0.2">
      <c r="B288" s="126"/>
      <c r="C288" s="125"/>
      <c r="E288" s="228"/>
      <c r="G288" s="247"/>
      <c r="H288" s="25"/>
      <c r="I288" s="25"/>
      <c r="J288" s="335"/>
      <c r="K288" s="25"/>
      <c r="L288" s="25"/>
      <c r="M288" s="25"/>
      <c r="N288" s="25"/>
      <c r="O288" s="25"/>
      <c r="P288" s="25"/>
    </row>
    <row r="289" spans="2:16" s="22" customFormat="1" x14ac:dyDescent="0.2">
      <c r="B289" s="126"/>
      <c r="C289" s="125"/>
      <c r="E289" s="228"/>
      <c r="G289" s="247"/>
      <c r="H289" s="25"/>
      <c r="I289" s="25"/>
      <c r="J289" s="335"/>
      <c r="K289" s="25"/>
      <c r="L289" s="25"/>
      <c r="M289" s="25"/>
      <c r="N289" s="25"/>
      <c r="O289" s="25"/>
      <c r="P289" s="25"/>
    </row>
    <row r="290" spans="2:16" s="22" customFormat="1" x14ac:dyDescent="0.2">
      <c r="B290" s="126"/>
      <c r="C290" s="125"/>
      <c r="E290" s="228"/>
      <c r="G290" s="247"/>
      <c r="H290" s="25"/>
      <c r="I290" s="25"/>
      <c r="J290" s="335"/>
      <c r="K290" s="25"/>
      <c r="L290" s="25"/>
      <c r="M290" s="25"/>
      <c r="N290" s="25"/>
      <c r="O290" s="25"/>
      <c r="P290" s="25"/>
    </row>
    <row r="291" spans="2:16" s="22" customFormat="1" x14ac:dyDescent="0.2">
      <c r="B291" s="126"/>
      <c r="C291" s="125"/>
      <c r="E291" s="228"/>
      <c r="G291" s="247"/>
      <c r="H291" s="25"/>
      <c r="I291" s="25"/>
      <c r="J291" s="335"/>
      <c r="K291" s="25"/>
      <c r="L291" s="25"/>
      <c r="M291" s="25"/>
      <c r="N291" s="25"/>
      <c r="O291" s="25"/>
      <c r="P291" s="25"/>
    </row>
    <row r="292" spans="2:16" s="22" customFormat="1" x14ac:dyDescent="0.2">
      <c r="B292" s="126"/>
      <c r="C292" s="125"/>
      <c r="E292" s="228"/>
      <c r="G292" s="247"/>
      <c r="H292" s="25"/>
      <c r="I292" s="25"/>
      <c r="J292" s="335"/>
      <c r="K292" s="25"/>
      <c r="L292" s="25"/>
      <c r="M292" s="25"/>
      <c r="N292" s="25"/>
      <c r="O292" s="25"/>
      <c r="P292" s="25"/>
    </row>
    <row r="293" spans="2:16" s="22" customFormat="1" x14ac:dyDescent="0.2">
      <c r="B293" s="126"/>
      <c r="C293" s="125"/>
      <c r="E293" s="228"/>
      <c r="G293" s="247"/>
      <c r="H293" s="25"/>
      <c r="I293" s="25"/>
      <c r="J293" s="335"/>
      <c r="K293" s="25"/>
      <c r="L293" s="25"/>
      <c r="M293" s="25"/>
      <c r="N293" s="25"/>
      <c r="O293" s="25"/>
      <c r="P293" s="25"/>
    </row>
    <row r="294" spans="2:16" s="22" customFormat="1" x14ac:dyDescent="0.2">
      <c r="B294" s="126"/>
      <c r="C294" s="125"/>
      <c r="E294" s="228"/>
      <c r="G294" s="247"/>
      <c r="H294" s="25"/>
      <c r="I294" s="25"/>
      <c r="J294" s="335"/>
      <c r="K294" s="25"/>
      <c r="L294" s="25"/>
      <c r="M294" s="25"/>
      <c r="N294" s="25"/>
      <c r="O294" s="25"/>
      <c r="P294" s="25"/>
    </row>
    <row r="295" spans="2:16" s="22" customFormat="1" x14ac:dyDescent="0.2">
      <c r="B295" s="126"/>
      <c r="C295" s="125"/>
      <c r="E295" s="228"/>
      <c r="G295" s="247"/>
      <c r="H295" s="25"/>
      <c r="I295" s="25"/>
      <c r="J295" s="335"/>
      <c r="K295" s="25"/>
      <c r="L295" s="25"/>
      <c r="M295" s="25"/>
      <c r="N295" s="25"/>
      <c r="O295" s="25"/>
      <c r="P295" s="25"/>
    </row>
    <row r="296" spans="2:16" s="22" customFormat="1" x14ac:dyDescent="0.2">
      <c r="B296" s="126"/>
      <c r="C296" s="125"/>
      <c r="E296" s="228"/>
      <c r="G296" s="247"/>
      <c r="H296" s="25"/>
      <c r="I296" s="25"/>
      <c r="J296" s="335"/>
      <c r="K296" s="25"/>
      <c r="L296" s="25"/>
      <c r="M296" s="25"/>
      <c r="N296" s="25"/>
      <c r="O296" s="25"/>
      <c r="P296" s="25"/>
    </row>
    <row r="297" spans="2:16" s="22" customFormat="1" x14ac:dyDescent="0.2">
      <c r="B297" s="126"/>
      <c r="C297" s="125"/>
      <c r="E297" s="228"/>
      <c r="G297" s="247"/>
      <c r="H297" s="25"/>
      <c r="I297" s="25"/>
      <c r="J297" s="335"/>
      <c r="K297" s="25"/>
      <c r="L297" s="25"/>
      <c r="M297" s="25"/>
      <c r="N297" s="25"/>
      <c r="O297" s="25"/>
      <c r="P297" s="25"/>
    </row>
    <row r="298" spans="2:16" s="22" customFormat="1" x14ac:dyDescent="0.2">
      <c r="B298" s="126"/>
      <c r="C298" s="125"/>
      <c r="E298" s="228"/>
      <c r="G298" s="247"/>
      <c r="H298" s="25"/>
      <c r="I298" s="25"/>
      <c r="J298" s="335"/>
      <c r="K298" s="25"/>
      <c r="L298" s="25"/>
      <c r="M298" s="25"/>
      <c r="N298" s="25"/>
      <c r="O298" s="25"/>
      <c r="P298" s="25"/>
    </row>
    <row r="299" spans="2:16" s="22" customFormat="1" x14ac:dyDescent="0.2">
      <c r="B299" s="126"/>
      <c r="C299" s="125"/>
      <c r="E299" s="228"/>
      <c r="G299" s="247"/>
      <c r="H299" s="25"/>
      <c r="I299" s="25"/>
      <c r="J299" s="335"/>
      <c r="K299" s="25"/>
      <c r="L299" s="25"/>
      <c r="M299" s="25"/>
      <c r="N299" s="25"/>
      <c r="O299" s="25"/>
      <c r="P299" s="25"/>
    </row>
    <row r="300" spans="2:16" s="22" customFormat="1" x14ac:dyDescent="0.2">
      <c r="B300" s="126"/>
      <c r="C300" s="125"/>
      <c r="E300" s="228"/>
      <c r="G300" s="247"/>
      <c r="H300" s="25"/>
      <c r="I300" s="25"/>
      <c r="J300" s="335"/>
      <c r="K300" s="25"/>
      <c r="L300" s="25"/>
      <c r="M300" s="25"/>
      <c r="N300" s="25"/>
      <c r="O300" s="25"/>
      <c r="P300" s="25"/>
    </row>
    <row r="301" spans="2:16" s="22" customFormat="1" x14ac:dyDescent="0.2">
      <c r="B301" s="126"/>
      <c r="C301" s="125"/>
      <c r="E301" s="228"/>
      <c r="G301" s="247"/>
      <c r="H301" s="25"/>
      <c r="I301" s="25"/>
      <c r="J301" s="335"/>
      <c r="K301" s="25"/>
      <c r="L301" s="25"/>
      <c r="M301" s="25"/>
      <c r="N301" s="25"/>
      <c r="O301" s="25"/>
      <c r="P301" s="25"/>
    </row>
    <row r="302" spans="2:16" s="22" customFormat="1" x14ac:dyDescent="0.2">
      <c r="B302" s="126"/>
      <c r="C302" s="125"/>
      <c r="E302" s="228"/>
      <c r="G302" s="247"/>
      <c r="H302" s="25"/>
      <c r="I302" s="25"/>
      <c r="J302" s="335"/>
      <c r="K302" s="25"/>
      <c r="L302" s="25"/>
      <c r="M302" s="25"/>
      <c r="N302" s="25"/>
      <c r="O302" s="25"/>
      <c r="P302" s="25"/>
    </row>
    <row r="303" spans="2:16" s="22" customFormat="1" x14ac:dyDescent="0.2">
      <c r="B303" s="126"/>
      <c r="C303" s="125"/>
      <c r="E303" s="228"/>
      <c r="G303" s="247"/>
      <c r="H303" s="25"/>
      <c r="I303" s="25"/>
      <c r="J303" s="335"/>
      <c r="K303" s="25"/>
      <c r="L303" s="25"/>
      <c r="M303" s="25"/>
      <c r="N303" s="25"/>
      <c r="O303" s="25"/>
      <c r="P303" s="25"/>
    </row>
    <row r="304" spans="2:16" s="22" customFormat="1" x14ac:dyDescent="0.2">
      <c r="B304" s="126"/>
      <c r="C304" s="125"/>
      <c r="E304" s="228"/>
      <c r="G304" s="247"/>
      <c r="H304" s="25"/>
      <c r="I304" s="25"/>
      <c r="J304" s="335"/>
      <c r="K304" s="25"/>
      <c r="L304" s="25"/>
      <c r="M304" s="25"/>
      <c r="N304" s="25"/>
      <c r="O304" s="25"/>
      <c r="P304" s="25"/>
    </row>
    <row r="305" spans="2:16" s="22" customFormat="1" x14ac:dyDescent="0.2">
      <c r="B305" s="126"/>
      <c r="C305" s="125"/>
      <c r="E305" s="228"/>
      <c r="G305" s="247"/>
      <c r="H305" s="25"/>
      <c r="I305" s="25"/>
      <c r="J305" s="335"/>
      <c r="K305" s="25"/>
      <c r="L305" s="25"/>
      <c r="M305" s="25"/>
      <c r="N305" s="25"/>
      <c r="O305" s="25"/>
      <c r="P305" s="25"/>
    </row>
    <row r="306" spans="2:16" s="22" customFormat="1" x14ac:dyDescent="0.2">
      <c r="B306" s="126"/>
      <c r="C306" s="125"/>
      <c r="E306" s="228"/>
      <c r="G306" s="247"/>
      <c r="H306" s="25"/>
      <c r="I306" s="25"/>
      <c r="J306" s="335"/>
      <c r="K306" s="25"/>
      <c r="L306" s="25"/>
      <c r="M306" s="25"/>
      <c r="N306" s="25"/>
      <c r="O306" s="25"/>
      <c r="P306" s="25"/>
    </row>
    <row r="307" spans="2:16" s="22" customFormat="1" x14ac:dyDescent="0.2">
      <c r="B307" s="126"/>
      <c r="C307" s="125"/>
      <c r="E307" s="228"/>
      <c r="G307" s="247"/>
      <c r="H307" s="25"/>
      <c r="I307" s="25"/>
      <c r="J307" s="335"/>
      <c r="K307" s="25"/>
      <c r="L307" s="25"/>
      <c r="M307" s="25"/>
      <c r="N307" s="25"/>
      <c r="O307" s="25"/>
      <c r="P307" s="25"/>
    </row>
    <row r="308" spans="2:16" s="22" customFormat="1" x14ac:dyDescent="0.2">
      <c r="B308" s="126"/>
      <c r="C308" s="125"/>
      <c r="E308" s="228"/>
      <c r="G308" s="247"/>
      <c r="H308" s="25"/>
      <c r="I308" s="25"/>
      <c r="J308" s="335"/>
      <c r="K308" s="25"/>
      <c r="L308" s="25"/>
      <c r="M308" s="25"/>
      <c r="N308" s="25"/>
      <c r="O308" s="25"/>
      <c r="P308" s="25"/>
    </row>
    <row r="309" spans="2:16" s="22" customFormat="1" x14ac:dyDescent="0.2">
      <c r="B309" s="126"/>
      <c r="C309" s="125"/>
      <c r="E309" s="228"/>
      <c r="G309" s="247"/>
      <c r="H309" s="25"/>
      <c r="I309" s="25"/>
      <c r="J309" s="335"/>
      <c r="K309" s="25"/>
      <c r="L309" s="25"/>
      <c r="M309" s="25"/>
      <c r="N309" s="25"/>
      <c r="O309" s="25"/>
      <c r="P309" s="25"/>
    </row>
    <row r="310" spans="2:16" s="22" customFormat="1" x14ac:dyDescent="0.2">
      <c r="B310" s="126"/>
      <c r="C310" s="125"/>
      <c r="E310" s="228"/>
      <c r="G310" s="247"/>
      <c r="H310" s="25"/>
      <c r="I310" s="25"/>
      <c r="J310" s="335"/>
      <c r="K310" s="25"/>
      <c r="L310" s="25"/>
      <c r="M310" s="25"/>
      <c r="N310" s="25"/>
      <c r="O310" s="25"/>
      <c r="P310" s="25"/>
    </row>
    <row r="311" spans="2:16" s="22" customFormat="1" x14ac:dyDescent="0.2">
      <c r="B311" s="126"/>
      <c r="C311" s="125"/>
      <c r="E311" s="228"/>
      <c r="G311" s="247"/>
      <c r="H311" s="25"/>
      <c r="I311" s="25"/>
      <c r="J311" s="335"/>
      <c r="K311" s="25"/>
      <c r="L311" s="25"/>
      <c r="M311" s="25"/>
      <c r="N311" s="25"/>
      <c r="O311" s="25"/>
      <c r="P311" s="25"/>
    </row>
    <row r="312" spans="2:16" s="22" customFormat="1" x14ac:dyDescent="0.2">
      <c r="B312" s="126"/>
      <c r="C312" s="125"/>
      <c r="E312" s="228"/>
      <c r="G312" s="247"/>
      <c r="H312" s="25"/>
      <c r="I312" s="25"/>
      <c r="J312" s="335"/>
      <c r="K312" s="25"/>
      <c r="L312" s="25"/>
      <c r="M312" s="25"/>
      <c r="N312" s="25"/>
      <c r="O312" s="25"/>
      <c r="P312" s="25"/>
    </row>
    <row r="313" spans="2:16" s="22" customFormat="1" x14ac:dyDescent="0.2">
      <c r="B313" s="126"/>
      <c r="C313" s="125"/>
      <c r="E313" s="228"/>
      <c r="G313" s="247"/>
      <c r="H313" s="25"/>
      <c r="I313" s="25"/>
      <c r="J313" s="335"/>
      <c r="K313" s="25"/>
      <c r="L313" s="25"/>
      <c r="M313" s="25"/>
      <c r="N313" s="25"/>
      <c r="O313" s="25"/>
      <c r="P313" s="25"/>
    </row>
    <row r="314" spans="2:16" s="22" customFormat="1" x14ac:dyDescent="0.2">
      <c r="B314" s="126"/>
      <c r="C314" s="125"/>
      <c r="E314" s="228"/>
      <c r="G314" s="247"/>
      <c r="H314" s="25"/>
      <c r="I314" s="25"/>
      <c r="J314" s="335"/>
      <c r="K314" s="25"/>
      <c r="L314" s="25"/>
      <c r="M314" s="25"/>
      <c r="N314" s="25"/>
      <c r="O314" s="25"/>
      <c r="P314" s="25"/>
    </row>
    <row r="315" spans="2:16" s="22" customFormat="1" x14ac:dyDescent="0.2">
      <c r="B315" s="126"/>
      <c r="C315" s="125"/>
      <c r="E315" s="228"/>
      <c r="G315" s="247"/>
      <c r="H315" s="25"/>
      <c r="I315" s="25"/>
      <c r="J315" s="335"/>
      <c r="K315" s="25"/>
      <c r="L315" s="25"/>
      <c r="M315" s="25"/>
      <c r="N315" s="25"/>
      <c r="O315" s="25"/>
      <c r="P315" s="25"/>
    </row>
    <row r="316" spans="2:16" s="22" customFormat="1" x14ac:dyDescent="0.2">
      <c r="B316" s="126"/>
      <c r="C316" s="125"/>
      <c r="E316" s="228"/>
      <c r="G316" s="247"/>
      <c r="H316" s="25"/>
      <c r="I316" s="25"/>
      <c r="J316" s="335"/>
      <c r="K316" s="25"/>
      <c r="L316" s="25"/>
      <c r="M316" s="25"/>
      <c r="N316" s="25"/>
      <c r="O316" s="25"/>
      <c r="P316" s="25"/>
    </row>
    <row r="317" spans="2:16" s="22" customFormat="1" x14ac:dyDescent="0.2">
      <c r="B317" s="126"/>
      <c r="C317" s="125"/>
      <c r="E317" s="228"/>
      <c r="G317" s="247"/>
      <c r="H317" s="25"/>
      <c r="I317" s="25"/>
      <c r="J317" s="335"/>
      <c r="K317" s="25"/>
      <c r="L317" s="25"/>
      <c r="M317" s="25"/>
      <c r="N317" s="25"/>
      <c r="O317" s="25"/>
      <c r="P317" s="25"/>
    </row>
    <row r="318" spans="2:16" s="22" customFormat="1" x14ac:dyDescent="0.2">
      <c r="B318" s="126"/>
      <c r="C318" s="125"/>
      <c r="E318" s="228"/>
      <c r="G318" s="247"/>
      <c r="H318" s="25"/>
      <c r="I318" s="25"/>
      <c r="J318" s="335"/>
      <c r="K318" s="25"/>
      <c r="L318" s="25"/>
      <c r="M318" s="25"/>
      <c r="N318" s="25"/>
      <c r="O318" s="25"/>
      <c r="P318" s="25"/>
    </row>
    <row r="319" spans="2:16" s="22" customFormat="1" x14ac:dyDescent="0.2">
      <c r="B319" s="126"/>
      <c r="C319" s="125"/>
      <c r="E319" s="228"/>
      <c r="G319" s="247"/>
      <c r="H319" s="25"/>
      <c r="I319" s="25"/>
      <c r="J319" s="335"/>
      <c r="K319" s="25"/>
      <c r="L319" s="25"/>
      <c r="M319" s="25"/>
      <c r="N319" s="25"/>
      <c r="O319" s="25"/>
      <c r="P319" s="25"/>
    </row>
    <row r="320" spans="2:16" s="22" customFormat="1" x14ac:dyDescent="0.2">
      <c r="B320" s="126"/>
      <c r="C320" s="125"/>
      <c r="E320" s="228"/>
      <c r="G320" s="247"/>
      <c r="H320" s="25"/>
      <c r="I320" s="25"/>
      <c r="J320" s="335"/>
      <c r="K320" s="25"/>
      <c r="L320" s="25"/>
      <c r="M320" s="25"/>
      <c r="N320" s="25"/>
      <c r="O320" s="25"/>
      <c r="P320" s="25"/>
    </row>
    <row r="321" spans="2:16" s="22" customFormat="1" x14ac:dyDescent="0.2">
      <c r="B321" s="126"/>
      <c r="C321" s="125"/>
      <c r="E321" s="228"/>
      <c r="G321" s="247"/>
      <c r="H321" s="25"/>
      <c r="I321" s="25"/>
      <c r="J321" s="335"/>
      <c r="K321" s="25"/>
      <c r="L321" s="25"/>
      <c r="M321" s="25"/>
      <c r="N321" s="25"/>
      <c r="O321" s="25"/>
      <c r="P321" s="25"/>
    </row>
    <row r="322" spans="2:16" s="22" customFormat="1" x14ac:dyDescent="0.2">
      <c r="B322" s="126"/>
      <c r="C322" s="125"/>
      <c r="E322" s="228"/>
      <c r="G322" s="247"/>
      <c r="H322" s="25"/>
      <c r="I322" s="25"/>
      <c r="J322" s="335"/>
      <c r="K322" s="25"/>
      <c r="L322" s="25"/>
      <c r="M322" s="25"/>
      <c r="N322" s="25"/>
      <c r="O322" s="25"/>
      <c r="P322" s="25"/>
    </row>
    <row r="323" spans="2:16" s="22" customFormat="1" x14ac:dyDescent="0.2">
      <c r="B323" s="126"/>
      <c r="C323" s="125"/>
      <c r="E323" s="228"/>
      <c r="G323" s="247"/>
      <c r="H323" s="25"/>
      <c r="I323" s="25"/>
      <c r="J323" s="335"/>
      <c r="K323" s="25"/>
      <c r="L323" s="25"/>
      <c r="M323" s="25"/>
      <c r="N323" s="25"/>
      <c r="O323" s="25"/>
      <c r="P323" s="25"/>
    </row>
    <row r="324" spans="2:16" s="22" customFormat="1" x14ac:dyDescent="0.2">
      <c r="B324" s="126"/>
      <c r="C324" s="125"/>
      <c r="E324" s="228"/>
      <c r="G324" s="247"/>
      <c r="H324" s="25"/>
      <c r="I324" s="25"/>
      <c r="J324" s="335"/>
      <c r="K324" s="25"/>
      <c r="L324" s="25"/>
      <c r="M324" s="25"/>
      <c r="N324" s="25"/>
      <c r="O324" s="25"/>
      <c r="P324" s="25"/>
    </row>
    <row r="325" spans="2:16" s="22" customFormat="1" x14ac:dyDescent="0.2">
      <c r="B325" s="126"/>
      <c r="C325" s="125"/>
      <c r="E325" s="228"/>
      <c r="G325" s="247"/>
      <c r="H325" s="25"/>
      <c r="I325" s="25"/>
      <c r="J325" s="335"/>
      <c r="K325" s="25"/>
      <c r="L325" s="25"/>
      <c r="M325" s="25"/>
      <c r="N325" s="25"/>
      <c r="O325" s="25"/>
      <c r="P325" s="25"/>
    </row>
    <row r="326" spans="2:16" s="22" customFormat="1" x14ac:dyDescent="0.2">
      <c r="B326" s="126"/>
      <c r="C326" s="125"/>
      <c r="E326" s="228"/>
      <c r="G326" s="247"/>
      <c r="H326" s="25"/>
      <c r="I326" s="25"/>
      <c r="J326" s="335"/>
      <c r="K326" s="25"/>
      <c r="L326" s="25"/>
      <c r="M326" s="25"/>
      <c r="N326" s="25"/>
      <c r="O326" s="25"/>
      <c r="P326" s="25"/>
    </row>
    <row r="327" spans="2:16" s="22" customFormat="1" x14ac:dyDescent="0.2">
      <c r="B327" s="126"/>
      <c r="C327" s="125"/>
      <c r="E327" s="228"/>
      <c r="G327" s="247"/>
      <c r="H327" s="25"/>
      <c r="I327" s="25"/>
      <c r="J327" s="335"/>
      <c r="K327" s="25"/>
      <c r="L327" s="25"/>
      <c r="M327" s="25"/>
      <c r="N327" s="25"/>
      <c r="O327" s="25"/>
      <c r="P327" s="25"/>
    </row>
    <row r="328" spans="2:16" s="22" customFormat="1" x14ac:dyDescent="0.2">
      <c r="B328" s="126"/>
      <c r="C328" s="125"/>
      <c r="E328" s="228"/>
      <c r="G328" s="247"/>
      <c r="H328" s="25"/>
      <c r="I328" s="25"/>
      <c r="J328" s="335"/>
      <c r="K328" s="25"/>
      <c r="L328" s="25"/>
      <c r="M328" s="25"/>
      <c r="N328" s="25"/>
      <c r="O328" s="25"/>
      <c r="P328" s="25"/>
    </row>
    <row r="329" spans="2:16" s="22" customFormat="1" x14ac:dyDescent="0.2">
      <c r="B329" s="126"/>
      <c r="C329" s="125"/>
      <c r="E329" s="228"/>
      <c r="G329" s="247"/>
      <c r="H329" s="25"/>
      <c r="I329" s="25"/>
      <c r="J329" s="335"/>
      <c r="K329" s="25"/>
      <c r="L329" s="25"/>
      <c r="M329" s="25"/>
      <c r="N329" s="25"/>
      <c r="O329" s="25"/>
      <c r="P329" s="25"/>
    </row>
    <row r="330" spans="2:16" s="22" customFormat="1" x14ac:dyDescent="0.2">
      <c r="B330" s="126"/>
      <c r="C330" s="125"/>
      <c r="E330" s="228"/>
      <c r="G330" s="247"/>
      <c r="H330" s="25"/>
      <c r="I330" s="25"/>
      <c r="J330" s="335"/>
      <c r="K330" s="25"/>
      <c r="L330" s="25"/>
      <c r="M330" s="25"/>
      <c r="N330" s="25"/>
      <c r="O330" s="25"/>
      <c r="P330" s="25"/>
    </row>
    <row r="331" spans="2:16" s="22" customFormat="1" x14ac:dyDescent="0.2">
      <c r="B331" s="126"/>
      <c r="C331" s="125"/>
      <c r="E331" s="228"/>
      <c r="G331" s="247"/>
      <c r="H331" s="25"/>
      <c r="I331" s="25"/>
      <c r="J331" s="335"/>
      <c r="K331" s="25"/>
      <c r="L331" s="25"/>
      <c r="M331" s="25"/>
      <c r="N331" s="25"/>
      <c r="O331" s="25"/>
      <c r="P331" s="25"/>
    </row>
    <row r="332" spans="2:16" s="22" customFormat="1" x14ac:dyDescent="0.2">
      <c r="B332" s="126"/>
      <c r="C332" s="125"/>
      <c r="E332" s="228"/>
      <c r="G332" s="247"/>
      <c r="H332" s="25"/>
      <c r="I332" s="25"/>
      <c r="J332" s="335"/>
      <c r="K332" s="25"/>
      <c r="L332" s="25"/>
      <c r="M332" s="25"/>
      <c r="N332" s="25"/>
      <c r="O332" s="25"/>
      <c r="P332" s="25"/>
    </row>
    <row r="333" spans="2:16" s="22" customFormat="1" x14ac:dyDescent="0.2">
      <c r="B333" s="126"/>
      <c r="C333" s="125"/>
      <c r="E333" s="228"/>
      <c r="G333" s="247"/>
      <c r="H333" s="25"/>
      <c r="I333" s="25"/>
      <c r="J333" s="335"/>
      <c r="K333" s="25"/>
      <c r="L333" s="25"/>
      <c r="M333" s="25"/>
      <c r="N333" s="25"/>
      <c r="O333" s="25"/>
      <c r="P333" s="25"/>
    </row>
    <row r="334" spans="2:16" s="22" customFormat="1" x14ac:dyDescent="0.2">
      <c r="B334" s="126"/>
      <c r="C334" s="125"/>
      <c r="E334" s="228"/>
      <c r="G334" s="247"/>
      <c r="H334" s="25"/>
      <c r="I334" s="25"/>
      <c r="J334" s="335"/>
      <c r="K334" s="25"/>
      <c r="L334" s="25"/>
      <c r="M334" s="25"/>
      <c r="N334" s="25"/>
      <c r="O334" s="25"/>
      <c r="P334" s="25"/>
    </row>
    <row r="335" spans="2:16" s="22" customFormat="1" x14ac:dyDescent="0.2">
      <c r="B335" s="126"/>
      <c r="C335" s="125"/>
      <c r="E335" s="228"/>
      <c r="G335" s="247"/>
      <c r="H335" s="25"/>
      <c r="I335" s="25"/>
      <c r="J335" s="335"/>
      <c r="K335" s="25"/>
      <c r="L335" s="25"/>
      <c r="M335" s="25"/>
      <c r="N335" s="25"/>
      <c r="O335" s="25"/>
      <c r="P335" s="25"/>
    </row>
    <row r="336" spans="2:16" s="22" customFormat="1" x14ac:dyDescent="0.2">
      <c r="B336" s="126"/>
      <c r="C336" s="125"/>
      <c r="E336" s="228"/>
      <c r="G336" s="247"/>
      <c r="H336" s="25"/>
      <c r="I336" s="25"/>
      <c r="J336" s="335"/>
      <c r="K336" s="25"/>
      <c r="L336" s="25"/>
      <c r="M336" s="25"/>
      <c r="N336" s="25"/>
      <c r="O336" s="25"/>
      <c r="P336" s="25"/>
    </row>
    <row r="337" spans="2:16" s="22" customFormat="1" x14ac:dyDescent="0.2">
      <c r="B337" s="126"/>
      <c r="C337" s="125"/>
      <c r="E337" s="228"/>
      <c r="G337" s="247"/>
      <c r="H337" s="25"/>
      <c r="I337" s="25"/>
      <c r="J337" s="335"/>
      <c r="K337" s="25"/>
      <c r="L337" s="25"/>
      <c r="M337" s="25"/>
      <c r="N337" s="25"/>
      <c r="O337" s="25"/>
      <c r="P337" s="25"/>
    </row>
    <row r="338" spans="2:16" s="22" customFormat="1" x14ac:dyDescent="0.2">
      <c r="B338" s="126"/>
      <c r="C338" s="125"/>
      <c r="E338" s="228"/>
      <c r="G338" s="247"/>
      <c r="H338" s="25"/>
      <c r="I338" s="25"/>
      <c r="J338" s="335"/>
      <c r="K338" s="25"/>
      <c r="L338" s="25"/>
      <c r="M338" s="25"/>
      <c r="N338" s="25"/>
      <c r="O338" s="25"/>
      <c r="P338" s="25"/>
    </row>
    <row r="339" spans="2:16" s="22" customFormat="1" x14ac:dyDescent="0.2">
      <c r="B339" s="126"/>
      <c r="C339" s="125"/>
      <c r="E339" s="228"/>
      <c r="G339" s="247"/>
      <c r="H339" s="25"/>
      <c r="I339" s="25"/>
      <c r="J339" s="335"/>
      <c r="K339" s="25"/>
      <c r="L339" s="25"/>
      <c r="M339" s="25"/>
      <c r="N339" s="25"/>
      <c r="O339" s="25"/>
      <c r="P339" s="25"/>
    </row>
    <row r="340" spans="2:16" s="22" customFormat="1" x14ac:dyDescent="0.2">
      <c r="B340" s="126"/>
      <c r="C340" s="125"/>
      <c r="E340" s="228"/>
      <c r="G340" s="247"/>
      <c r="H340" s="25"/>
      <c r="I340" s="25"/>
      <c r="J340" s="335"/>
      <c r="K340" s="25"/>
      <c r="L340" s="25"/>
      <c r="M340" s="25"/>
      <c r="N340" s="25"/>
      <c r="O340" s="25"/>
      <c r="P340" s="25"/>
    </row>
    <row r="341" spans="2:16" s="22" customFormat="1" x14ac:dyDescent="0.2">
      <c r="B341" s="126"/>
      <c r="C341" s="125"/>
      <c r="E341" s="228"/>
      <c r="G341" s="247"/>
      <c r="H341" s="25"/>
      <c r="I341" s="25"/>
      <c r="J341" s="335"/>
      <c r="K341" s="25"/>
      <c r="L341" s="25"/>
      <c r="M341" s="25"/>
      <c r="N341" s="25"/>
      <c r="O341" s="25"/>
      <c r="P341" s="25"/>
    </row>
    <row r="342" spans="2:16" s="22" customFormat="1" x14ac:dyDescent="0.2">
      <c r="B342" s="126"/>
      <c r="C342" s="125"/>
      <c r="E342" s="228"/>
      <c r="G342" s="247"/>
      <c r="H342" s="25"/>
      <c r="I342" s="25"/>
      <c r="J342" s="335"/>
      <c r="K342" s="25"/>
      <c r="L342" s="25"/>
      <c r="M342" s="25"/>
      <c r="N342" s="25"/>
      <c r="O342" s="25"/>
      <c r="P342" s="25"/>
    </row>
    <row r="343" spans="2:16" s="22" customFormat="1" x14ac:dyDescent="0.2">
      <c r="B343" s="126"/>
      <c r="C343" s="125"/>
      <c r="E343" s="228"/>
      <c r="G343" s="247"/>
      <c r="H343" s="25"/>
      <c r="I343" s="25"/>
      <c r="J343" s="335"/>
      <c r="K343" s="25"/>
      <c r="L343" s="25"/>
      <c r="M343" s="25"/>
      <c r="N343" s="25"/>
      <c r="O343" s="25"/>
      <c r="P343" s="25"/>
    </row>
    <row r="344" spans="2:16" s="22" customFormat="1" x14ac:dyDescent="0.2">
      <c r="B344" s="126"/>
      <c r="C344" s="125"/>
      <c r="E344" s="228"/>
      <c r="G344" s="247"/>
      <c r="H344" s="25"/>
      <c r="I344" s="25"/>
      <c r="J344" s="335"/>
      <c r="K344" s="25"/>
      <c r="L344" s="25"/>
      <c r="M344" s="25"/>
      <c r="N344" s="25"/>
      <c r="O344" s="25"/>
      <c r="P344" s="25"/>
    </row>
    <row r="345" spans="2:16" s="22" customFormat="1" x14ac:dyDescent="0.2">
      <c r="B345" s="126"/>
      <c r="C345" s="125"/>
      <c r="E345" s="228"/>
      <c r="G345" s="247"/>
      <c r="H345" s="25"/>
      <c r="I345" s="25"/>
      <c r="J345" s="335"/>
      <c r="K345" s="25"/>
      <c r="L345" s="25"/>
      <c r="M345" s="25"/>
      <c r="N345" s="25"/>
      <c r="O345" s="25"/>
      <c r="P345" s="25"/>
    </row>
    <row r="346" spans="2:16" s="22" customFormat="1" x14ac:dyDescent="0.2">
      <c r="B346" s="126"/>
      <c r="C346" s="125"/>
      <c r="E346" s="228"/>
      <c r="G346" s="247"/>
      <c r="H346" s="25"/>
      <c r="I346" s="25"/>
      <c r="J346" s="335"/>
      <c r="K346" s="25"/>
      <c r="L346" s="25"/>
      <c r="M346" s="25"/>
      <c r="N346" s="25"/>
      <c r="O346" s="25"/>
      <c r="P346" s="25"/>
    </row>
    <row r="347" spans="2:16" s="22" customFormat="1" x14ac:dyDescent="0.2">
      <c r="B347" s="126"/>
      <c r="C347" s="125"/>
      <c r="E347" s="228"/>
      <c r="G347" s="247"/>
      <c r="H347" s="25"/>
      <c r="I347" s="25"/>
      <c r="J347" s="335"/>
      <c r="K347" s="25"/>
      <c r="L347" s="25"/>
      <c r="M347" s="25"/>
      <c r="N347" s="25"/>
      <c r="O347" s="25"/>
      <c r="P347" s="25"/>
    </row>
    <row r="348" spans="2:16" s="22" customFormat="1" x14ac:dyDescent="0.2">
      <c r="B348" s="126"/>
      <c r="C348" s="125"/>
      <c r="E348" s="228"/>
      <c r="G348" s="247"/>
      <c r="H348" s="25"/>
      <c r="I348" s="25"/>
      <c r="J348" s="335"/>
      <c r="K348" s="25"/>
      <c r="L348" s="25"/>
      <c r="M348" s="25"/>
      <c r="N348" s="25"/>
      <c r="O348" s="25"/>
      <c r="P348" s="25"/>
    </row>
    <row r="349" spans="2:16" s="22" customFormat="1" x14ac:dyDescent="0.2">
      <c r="B349" s="126"/>
      <c r="C349" s="125"/>
      <c r="E349" s="228"/>
      <c r="G349" s="247"/>
      <c r="H349" s="25"/>
      <c r="I349" s="25"/>
      <c r="J349" s="335"/>
      <c r="K349" s="25"/>
      <c r="L349" s="25"/>
      <c r="M349" s="25"/>
      <c r="N349" s="25"/>
      <c r="O349" s="25"/>
      <c r="P349" s="25"/>
    </row>
    <row r="350" spans="2:16" s="22" customFormat="1" x14ac:dyDescent="0.2">
      <c r="B350" s="126"/>
      <c r="C350" s="125"/>
      <c r="E350" s="228"/>
      <c r="G350" s="247"/>
      <c r="H350" s="25"/>
      <c r="I350" s="25"/>
      <c r="J350" s="335"/>
      <c r="K350" s="25"/>
      <c r="L350" s="25"/>
      <c r="M350" s="25"/>
      <c r="N350" s="25"/>
      <c r="O350" s="25"/>
      <c r="P350" s="25"/>
    </row>
    <row r="351" spans="2:16" s="22" customFormat="1" x14ac:dyDescent="0.2">
      <c r="B351" s="126"/>
      <c r="C351" s="125"/>
      <c r="E351" s="228"/>
      <c r="G351" s="247"/>
      <c r="H351" s="25"/>
      <c r="I351" s="25"/>
      <c r="J351" s="335"/>
      <c r="K351" s="25"/>
      <c r="L351" s="25"/>
      <c r="M351" s="25"/>
      <c r="N351" s="25"/>
      <c r="O351" s="25"/>
      <c r="P351" s="25"/>
    </row>
    <row r="352" spans="2:16" s="22" customFormat="1" x14ac:dyDescent="0.2">
      <c r="B352" s="126"/>
      <c r="C352" s="125"/>
      <c r="E352" s="228"/>
      <c r="G352" s="247"/>
      <c r="H352" s="25"/>
      <c r="I352" s="25"/>
      <c r="J352" s="335"/>
      <c r="K352" s="25"/>
      <c r="L352" s="25"/>
      <c r="M352" s="25"/>
      <c r="N352" s="25"/>
      <c r="O352" s="25"/>
      <c r="P352" s="25"/>
    </row>
    <row r="353" spans="2:16" s="22" customFormat="1" x14ac:dyDescent="0.2">
      <c r="B353" s="126"/>
      <c r="C353" s="125"/>
      <c r="E353" s="228"/>
      <c r="G353" s="247"/>
      <c r="H353" s="25"/>
      <c r="I353" s="25"/>
      <c r="J353" s="335"/>
      <c r="K353" s="25"/>
      <c r="L353" s="25"/>
      <c r="M353" s="25"/>
      <c r="N353" s="25"/>
      <c r="O353" s="25"/>
      <c r="P353" s="25"/>
    </row>
    <row r="354" spans="2:16" s="22" customFormat="1" x14ac:dyDescent="0.2">
      <c r="B354" s="126"/>
      <c r="C354" s="125"/>
      <c r="E354" s="228"/>
      <c r="G354" s="247"/>
      <c r="H354" s="25"/>
      <c r="I354" s="25"/>
      <c r="J354" s="335"/>
      <c r="K354" s="25"/>
      <c r="L354" s="25"/>
      <c r="M354" s="25"/>
      <c r="N354" s="25"/>
      <c r="O354" s="25"/>
      <c r="P354" s="25"/>
    </row>
    <row r="355" spans="2:16" s="22" customFormat="1" x14ac:dyDescent="0.2">
      <c r="B355" s="126"/>
      <c r="C355" s="125"/>
      <c r="E355" s="228"/>
      <c r="G355" s="247"/>
      <c r="H355" s="25"/>
      <c r="I355" s="25"/>
      <c r="J355" s="335"/>
      <c r="K355" s="25"/>
      <c r="L355" s="25"/>
      <c r="M355" s="25"/>
      <c r="N355" s="25"/>
      <c r="O355" s="25"/>
      <c r="P355" s="25"/>
    </row>
    <row r="356" spans="2:16" s="22" customFormat="1" x14ac:dyDescent="0.2">
      <c r="B356" s="126"/>
      <c r="C356" s="125"/>
      <c r="E356" s="228"/>
      <c r="G356" s="247"/>
      <c r="H356" s="25"/>
      <c r="I356" s="25"/>
      <c r="J356" s="335"/>
      <c r="K356" s="25"/>
      <c r="L356" s="25"/>
      <c r="M356" s="25"/>
      <c r="N356" s="25"/>
      <c r="O356" s="25"/>
      <c r="P356" s="25"/>
    </row>
    <row r="357" spans="2:16" s="22" customFormat="1" x14ac:dyDescent="0.2">
      <c r="B357" s="126"/>
      <c r="C357" s="125"/>
      <c r="E357" s="228"/>
      <c r="G357" s="247"/>
      <c r="H357" s="25"/>
      <c r="I357" s="25"/>
      <c r="J357" s="335"/>
      <c r="K357" s="25"/>
      <c r="L357" s="25"/>
      <c r="M357" s="25"/>
      <c r="N357" s="25"/>
      <c r="O357" s="25"/>
      <c r="P357" s="25"/>
    </row>
    <row r="358" spans="2:16" s="22" customFormat="1" x14ac:dyDescent="0.2">
      <c r="B358" s="126"/>
      <c r="C358" s="125"/>
      <c r="E358" s="228"/>
      <c r="G358" s="247"/>
      <c r="H358" s="25"/>
      <c r="I358" s="25"/>
      <c r="J358" s="335"/>
      <c r="K358" s="25"/>
      <c r="L358" s="25"/>
      <c r="M358" s="25"/>
      <c r="N358" s="25"/>
      <c r="O358" s="25"/>
      <c r="P358" s="25"/>
    </row>
    <row r="359" spans="2:16" s="22" customFormat="1" x14ac:dyDescent="0.2">
      <c r="B359" s="126"/>
      <c r="C359" s="125"/>
      <c r="E359" s="228"/>
      <c r="G359" s="247"/>
      <c r="H359" s="25"/>
      <c r="I359" s="25"/>
      <c r="J359" s="335"/>
      <c r="K359" s="25"/>
      <c r="L359" s="25"/>
      <c r="M359" s="25"/>
      <c r="N359" s="25"/>
      <c r="O359" s="25"/>
      <c r="P359" s="25"/>
    </row>
    <row r="360" spans="2:16" s="22" customFormat="1" x14ac:dyDescent="0.2">
      <c r="B360" s="126"/>
      <c r="C360" s="125"/>
      <c r="E360" s="228"/>
      <c r="G360" s="247"/>
      <c r="H360" s="25"/>
      <c r="I360" s="25"/>
      <c r="J360" s="335"/>
      <c r="K360" s="25"/>
      <c r="L360" s="25"/>
      <c r="M360" s="25"/>
      <c r="N360" s="25"/>
      <c r="O360" s="25"/>
      <c r="P360" s="25"/>
    </row>
    <row r="361" spans="2:16" s="22" customFormat="1" x14ac:dyDescent="0.2">
      <c r="B361" s="126"/>
      <c r="C361" s="125"/>
      <c r="E361" s="228"/>
      <c r="G361" s="247"/>
      <c r="H361" s="25"/>
      <c r="I361" s="25"/>
      <c r="J361" s="335"/>
      <c r="K361" s="25"/>
      <c r="L361" s="25"/>
      <c r="M361" s="25"/>
      <c r="N361" s="25"/>
      <c r="O361" s="25"/>
      <c r="P361" s="25"/>
    </row>
    <row r="362" spans="2:16" s="22" customFormat="1" x14ac:dyDescent="0.2">
      <c r="B362" s="126"/>
      <c r="C362" s="125"/>
      <c r="E362" s="228"/>
      <c r="G362" s="247"/>
      <c r="H362" s="25"/>
      <c r="I362" s="25"/>
      <c r="J362" s="335"/>
      <c r="K362" s="25"/>
      <c r="L362" s="25"/>
      <c r="M362" s="25"/>
      <c r="N362" s="25"/>
      <c r="O362" s="25"/>
      <c r="P362" s="25"/>
    </row>
    <row r="363" spans="2:16" s="22" customFormat="1" x14ac:dyDescent="0.2">
      <c r="B363" s="126"/>
      <c r="C363" s="125"/>
      <c r="E363" s="228"/>
      <c r="G363" s="247"/>
      <c r="H363" s="25"/>
      <c r="I363" s="25"/>
      <c r="J363" s="335"/>
      <c r="K363" s="25"/>
      <c r="L363" s="25"/>
      <c r="M363" s="25"/>
      <c r="N363" s="25"/>
      <c r="O363" s="25"/>
      <c r="P363" s="25"/>
    </row>
    <row r="364" spans="2:16" s="22" customFormat="1" x14ac:dyDescent="0.2">
      <c r="B364" s="126"/>
      <c r="C364" s="125"/>
      <c r="E364" s="228"/>
      <c r="G364" s="247"/>
      <c r="H364" s="25"/>
      <c r="I364" s="25"/>
      <c r="J364" s="335"/>
      <c r="K364" s="25"/>
      <c r="L364" s="25"/>
      <c r="M364" s="25"/>
      <c r="N364" s="25"/>
      <c r="O364" s="25"/>
      <c r="P364" s="25"/>
    </row>
    <row r="365" spans="2:16" s="22" customFormat="1" x14ac:dyDescent="0.2">
      <c r="B365" s="126"/>
      <c r="C365" s="125"/>
      <c r="E365" s="228"/>
      <c r="G365" s="247"/>
      <c r="H365" s="25"/>
      <c r="I365" s="25"/>
      <c r="J365" s="335"/>
      <c r="K365" s="25"/>
      <c r="L365" s="25"/>
      <c r="M365" s="25"/>
      <c r="N365" s="25"/>
      <c r="O365" s="25"/>
      <c r="P365" s="25"/>
    </row>
    <row r="366" spans="2:16" s="22" customFormat="1" x14ac:dyDescent="0.2">
      <c r="B366" s="126"/>
      <c r="C366" s="125"/>
      <c r="E366" s="228"/>
      <c r="G366" s="247"/>
      <c r="H366" s="25"/>
      <c r="I366" s="25"/>
      <c r="J366" s="335"/>
      <c r="K366" s="25"/>
      <c r="L366" s="25"/>
      <c r="M366" s="25"/>
      <c r="N366" s="25"/>
      <c r="O366" s="25"/>
      <c r="P366" s="25"/>
    </row>
    <row r="367" spans="2:16" s="22" customFormat="1" x14ac:dyDescent="0.2">
      <c r="B367" s="126"/>
      <c r="C367" s="125"/>
      <c r="E367" s="228"/>
      <c r="G367" s="247"/>
      <c r="H367" s="25"/>
      <c r="I367" s="25"/>
      <c r="J367" s="335"/>
      <c r="K367" s="25"/>
      <c r="L367" s="25"/>
      <c r="M367" s="25"/>
      <c r="N367" s="25"/>
      <c r="O367" s="25"/>
      <c r="P367" s="25"/>
    </row>
    <row r="368" spans="2:16" s="22" customFormat="1" x14ac:dyDescent="0.2">
      <c r="B368" s="126"/>
      <c r="C368" s="125"/>
      <c r="E368" s="228"/>
      <c r="G368" s="247"/>
      <c r="H368" s="25"/>
      <c r="I368" s="25"/>
      <c r="J368" s="335"/>
      <c r="K368" s="25"/>
      <c r="L368" s="25"/>
      <c r="M368" s="25"/>
      <c r="N368" s="25"/>
      <c r="O368" s="25"/>
      <c r="P368" s="25"/>
    </row>
    <row r="369" spans="2:16" s="22" customFormat="1" x14ac:dyDescent="0.2">
      <c r="B369" s="126"/>
      <c r="C369" s="125"/>
      <c r="E369" s="228"/>
      <c r="G369" s="247"/>
      <c r="H369" s="25"/>
      <c r="I369" s="25"/>
      <c r="J369" s="335"/>
      <c r="K369" s="25"/>
      <c r="L369" s="25"/>
      <c r="M369" s="25"/>
      <c r="N369" s="25"/>
      <c r="O369" s="25"/>
      <c r="P369" s="25"/>
    </row>
    <row r="370" spans="2:16" s="22" customFormat="1" x14ac:dyDescent="0.2">
      <c r="B370" s="126"/>
      <c r="C370" s="125"/>
      <c r="E370" s="228"/>
      <c r="G370" s="247"/>
      <c r="H370" s="25"/>
      <c r="I370" s="25"/>
      <c r="J370" s="335"/>
      <c r="K370" s="25"/>
      <c r="L370" s="25"/>
      <c r="M370" s="25"/>
      <c r="N370" s="25"/>
      <c r="O370" s="25"/>
      <c r="P370" s="25"/>
    </row>
    <row r="371" spans="2:16" s="22" customFormat="1" x14ac:dyDescent="0.2">
      <c r="B371" s="126"/>
      <c r="C371" s="125"/>
      <c r="E371" s="228"/>
      <c r="G371" s="247"/>
      <c r="H371" s="25"/>
      <c r="I371" s="25"/>
      <c r="J371" s="335"/>
      <c r="K371" s="25"/>
      <c r="L371" s="25"/>
      <c r="M371" s="25"/>
      <c r="N371" s="25"/>
      <c r="O371" s="25"/>
      <c r="P371" s="25"/>
    </row>
    <row r="372" spans="2:16" s="22" customFormat="1" x14ac:dyDescent="0.2">
      <c r="B372" s="126"/>
      <c r="C372" s="125"/>
      <c r="E372" s="228"/>
      <c r="G372" s="247"/>
      <c r="H372" s="25"/>
      <c r="I372" s="25"/>
      <c r="J372" s="335"/>
      <c r="K372" s="25"/>
      <c r="L372" s="25"/>
      <c r="M372" s="25"/>
      <c r="N372" s="25"/>
      <c r="O372" s="25"/>
      <c r="P372" s="25"/>
    </row>
    <row r="373" spans="2:16" s="22" customFormat="1" x14ac:dyDescent="0.2">
      <c r="B373" s="126"/>
      <c r="C373" s="125"/>
      <c r="E373" s="228"/>
      <c r="G373" s="247"/>
      <c r="H373" s="25"/>
      <c r="I373" s="25"/>
      <c r="J373" s="335"/>
      <c r="K373" s="25"/>
      <c r="L373" s="25"/>
      <c r="M373" s="25"/>
      <c r="N373" s="25"/>
      <c r="O373" s="25"/>
      <c r="P373" s="25"/>
    </row>
    <row r="374" spans="2:16" s="22" customFormat="1" x14ac:dyDescent="0.2">
      <c r="B374" s="126"/>
      <c r="C374" s="125"/>
      <c r="E374" s="228"/>
      <c r="G374" s="247"/>
      <c r="H374" s="25"/>
      <c r="I374" s="25"/>
      <c r="J374" s="335"/>
      <c r="K374" s="25"/>
      <c r="L374" s="25"/>
      <c r="M374" s="25"/>
      <c r="N374" s="25"/>
      <c r="O374" s="25"/>
      <c r="P374" s="25"/>
    </row>
    <row r="375" spans="2:16" s="22" customFormat="1" x14ac:dyDescent="0.2">
      <c r="B375" s="126"/>
      <c r="C375" s="125"/>
      <c r="E375" s="228"/>
      <c r="G375" s="247"/>
      <c r="H375" s="25"/>
      <c r="I375" s="25"/>
      <c r="J375" s="335"/>
      <c r="K375" s="25"/>
      <c r="L375" s="25"/>
      <c r="M375" s="25"/>
      <c r="N375" s="25"/>
      <c r="O375" s="25"/>
      <c r="P375" s="25"/>
    </row>
    <row r="376" spans="2:16" s="22" customFormat="1" x14ac:dyDescent="0.2">
      <c r="B376" s="126"/>
      <c r="C376" s="125"/>
      <c r="E376" s="228"/>
      <c r="G376" s="247"/>
      <c r="H376" s="25"/>
      <c r="I376" s="25"/>
      <c r="J376" s="335"/>
      <c r="K376" s="25"/>
      <c r="L376" s="25"/>
      <c r="M376" s="25"/>
      <c r="N376" s="25"/>
      <c r="O376" s="25"/>
      <c r="P376" s="25"/>
    </row>
    <row r="377" spans="2:16" s="22" customFormat="1" x14ac:dyDescent="0.2">
      <c r="B377" s="126"/>
      <c r="C377" s="125"/>
      <c r="E377" s="228"/>
      <c r="G377" s="247"/>
      <c r="H377" s="25"/>
      <c r="I377" s="25"/>
      <c r="J377" s="335"/>
      <c r="K377" s="25"/>
      <c r="L377" s="25"/>
      <c r="M377" s="25"/>
      <c r="N377" s="25"/>
      <c r="O377" s="25"/>
      <c r="P377" s="25"/>
    </row>
    <row r="378" spans="2:16" s="22" customFormat="1" x14ac:dyDescent="0.2">
      <c r="B378" s="126"/>
      <c r="C378" s="125"/>
      <c r="E378" s="228"/>
      <c r="G378" s="247"/>
      <c r="H378" s="25"/>
      <c r="I378" s="25"/>
      <c r="J378" s="335"/>
      <c r="K378" s="25"/>
      <c r="L378" s="25"/>
      <c r="M378" s="25"/>
      <c r="N378" s="25"/>
      <c r="O378" s="25"/>
      <c r="P378" s="25"/>
    </row>
    <row r="379" spans="2:16" s="22" customFormat="1" x14ac:dyDescent="0.2">
      <c r="B379" s="126"/>
      <c r="C379" s="125"/>
      <c r="E379" s="228"/>
      <c r="G379" s="247"/>
      <c r="H379" s="25"/>
      <c r="I379" s="25"/>
      <c r="J379" s="335"/>
      <c r="K379" s="25"/>
      <c r="L379" s="25"/>
      <c r="M379" s="25"/>
      <c r="N379" s="25"/>
      <c r="O379" s="25"/>
      <c r="P379" s="25"/>
    </row>
    <row r="380" spans="2:16" s="22" customFormat="1" x14ac:dyDescent="0.2">
      <c r="B380" s="126"/>
      <c r="C380" s="125"/>
      <c r="E380" s="228"/>
      <c r="G380" s="247"/>
      <c r="H380" s="25"/>
      <c r="I380" s="25"/>
      <c r="J380" s="335"/>
      <c r="K380" s="25"/>
      <c r="L380" s="25"/>
      <c r="M380" s="25"/>
      <c r="N380" s="25"/>
      <c r="O380" s="25"/>
      <c r="P380" s="25"/>
    </row>
    <row r="381" spans="2:16" s="22" customFormat="1" x14ac:dyDescent="0.2">
      <c r="B381" s="126"/>
      <c r="C381" s="125"/>
      <c r="E381" s="228"/>
      <c r="G381" s="247"/>
      <c r="H381" s="25"/>
      <c r="I381" s="25"/>
      <c r="J381" s="335"/>
      <c r="K381" s="25"/>
      <c r="L381" s="25"/>
      <c r="M381" s="25"/>
      <c r="N381" s="25"/>
      <c r="O381" s="25"/>
      <c r="P381" s="25"/>
    </row>
    <row r="382" spans="2:16" s="22" customFormat="1" x14ac:dyDescent="0.2">
      <c r="B382" s="126"/>
      <c r="C382" s="125"/>
      <c r="E382" s="228"/>
      <c r="G382" s="247"/>
      <c r="H382" s="25"/>
      <c r="I382" s="25"/>
      <c r="J382" s="335"/>
      <c r="K382" s="25"/>
      <c r="L382" s="25"/>
      <c r="M382" s="25"/>
      <c r="N382" s="25"/>
      <c r="O382" s="25"/>
      <c r="P382" s="25"/>
    </row>
    <row r="383" spans="2:16" s="22" customFormat="1" x14ac:dyDescent="0.2">
      <c r="B383" s="126"/>
      <c r="C383" s="125"/>
      <c r="E383" s="228"/>
      <c r="G383" s="247"/>
      <c r="H383" s="25"/>
      <c r="I383" s="25"/>
      <c r="J383" s="335"/>
      <c r="K383" s="25"/>
      <c r="L383" s="25"/>
      <c r="M383" s="25"/>
      <c r="N383" s="25"/>
      <c r="O383" s="25"/>
      <c r="P383" s="25"/>
    </row>
    <row r="384" spans="2:16" s="22" customFormat="1" x14ac:dyDescent="0.2">
      <c r="B384" s="126"/>
      <c r="C384" s="125"/>
      <c r="E384" s="228"/>
      <c r="G384" s="247"/>
      <c r="H384" s="25"/>
      <c r="I384" s="25"/>
      <c r="J384" s="335"/>
      <c r="K384" s="25"/>
      <c r="L384" s="25"/>
      <c r="M384" s="25"/>
      <c r="N384" s="25"/>
      <c r="O384" s="25"/>
      <c r="P384" s="25"/>
    </row>
    <row r="385" spans="2:16" s="22" customFormat="1" x14ac:dyDescent="0.2">
      <c r="B385" s="126"/>
      <c r="C385" s="125"/>
      <c r="E385" s="228"/>
      <c r="G385" s="247"/>
      <c r="H385" s="25"/>
      <c r="I385" s="25"/>
      <c r="J385" s="335"/>
      <c r="K385" s="25"/>
      <c r="L385" s="25"/>
      <c r="M385" s="25"/>
      <c r="N385" s="25"/>
      <c r="O385" s="25"/>
      <c r="P385" s="25"/>
    </row>
    <row r="386" spans="2:16" s="22" customFormat="1" x14ac:dyDescent="0.2">
      <c r="B386" s="126"/>
      <c r="C386" s="125"/>
      <c r="E386" s="228"/>
      <c r="G386" s="247"/>
      <c r="H386" s="25"/>
      <c r="I386" s="25"/>
      <c r="J386" s="335"/>
      <c r="K386" s="25"/>
      <c r="L386" s="25"/>
      <c r="M386" s="25"/>
      <c r="N386" s="25"/>
      <c r="O386" s="25"/>
      <c r="P386" s="25"/>
    </row>
    <row r="387" spans="2:16" s="22" customFormat="1" x14ac:dyDescent="0.2">
      <c r="B387" s="126"/>
      <c r="C387" s="125"/>
      <c r="E387" s="228"/>
      <c r="G387" s="247"/>
      <c r="H387" s="25"/>
      <c r="I387" s="25"/>
      <c r="J387" s="335"/>
      <c r="K387" s="25"/>
      <c r="L387" s="25"/>
      <c r="M387" s="25"/>
      <c r="N387" s="25"/>
      <c r="O387" s="25"/>
      <c r="P387" s="25"/>
    </row>
    <row r="388" spans="2:16" s="22" customFormat="1" x14ac:dyDescent="0.2">
      <c r="B388" s="126"/>
      <c r="C388" s="125"/>
      <c r="E388" s="228"/>
      <c r="G388" s="247"/>
      <c r="H388" s="25"/>
      <c r="I388" s="25"/>
      <c r="J388" s="335"/>
      <c r="K388" s="25"/>
      <c r="L388" s="25"/>
      <c r="M388" s="25"/>
      <c r="N388" s="25"/>
      <c r="O388" s="25"/>
      <c r="P388" s="25"/>
    </row>
    <row r="389" spans="2:16" s="22" customFormat="1" x14ac:dyDescent="0.2">
      <c r="B389" s="126"/>
      <c r="C389" s="125"/>
      <c r="E389" s="228"/>
      <c r="G389" s="247"/>
      <c r="H389" s="25"/>
      <c r="I389" s="25"/>
      <c r="J389" s="335"/>
      <c r="K389" s="25"/>
      <c r="L389" s="25"/>
      <c r="M389" s="25"/>
      <c r="N389" s="25"/>
      <c r="O389" s="25"/>
      <c r="P389" s="25"/>
    </row>
    <row r="390" spans="2:16" s="22" customFormat="1" x14ac:dyDescent="0.2">
      <c r="B390" s="126"/>
      <c r="C390" s="125"/>
      <c r="E390" s="228"/>
      <c r="G390" s="247"/>
      <c r="H390" s="25"/>
      <c r="I390" s="25"/>
      <c r="J390" s="335"/>
      <c r="K390" s="25"/>
      <c r="L390" s="25"/>
      <c r="M390" s="25"/>
      <c r="N390" s="25"/>
      <c r="O390" s="25"/>
      <c r="P390" s="25"/>
    </row>
    <row r="391" spans="2:16" s="22" customFormat="1" x14ac:dyDescent="0.2">
      <c r="B391" s="126"/>
      <c r="C391" s="125"/>
      <c r="E391" s="228"/>
      <c r="G391" s="247"/>
      <c r="H391" s="25"/>
      <c r="I391" s="25"/>
      <c r="J391" s="335"/>
      <c r="K391" s="25"/>
      <c r="L391" s="25"/>
      <c r="M391" s="25"/>
      <c r="N391" s="25"/>
      <c r="O391" s="25"/>
      <c r="P391" s="25"/>
    </row>
    <row r="392" spans="2:16" s="22" customFormat="1" x14ac:dyDescent="0.2">
      <c r="B392" s="126"/>
      <c r="C392" s="125"/>
      <c r="E392" s="228"/>
      <c r="G392" s="247"/>
      <c r="H392" s="25"/>
      <c r="I392" s="25"/>
      <c r="J392" s="335"/>
      <c r="K392" s="25"/>
      <c r="L392" s="25"/>
      <c r="M392" s="25"/>
      <c r="N392" s="25"/>
      <c r="O392" s="25"/>
      <c r="P392" s="25"/>
    </row>
    <row r="393" spans="2:16" s="22" customFormat="1" x14ac:dyDescent="0.2">
      <c r="B393" s="126"/>
      <c r="C393" s="125"/>
      <c r="E393" s="228"/>
      <c r="G393" s="247"/>
      <c r="H393" s="25"/>
      <c r="I393" s="25"/>
      <c r="J393" s="335"/>
      <c r="K393" s="25"/>
      <c r="L393" s="25"/>
      <c r="M393" s="25"/>
      <c r="N393" s="25"/>
      <c r="O393" s="25"/>
      <c r="P393" s="25"/>
    </row>
    <row r="394" spans="2:16" s="22" customFormat="1" x14ac:dyDescent="0.2">
      <c r="B394" s="126"/>
      <c r="C394" s="125"/>
      <c r="E394" s="228"/>
      <c r="G394" s="247"/>
      <c r="H394" s="25"/>
      <c r="I394" s="25"/>
      <c r="J394" s="335"/>
      <c r="K394" s="25"/>
      <c r="L394" s="25"/>
      <c r="M394" s="25"/>
      <c r="N394" s="25"/>
      <c r="O394" s="25"/>
      <c r="P394" s="25"/>
    </row>
    <row r="395" spans="2:16" s="22" customFormat="1" x14ac:dyDescent="0.2">
      <c r="B395" s="126"/>
      <c r="C395" s="125"/>
      <c r="E395" s="228"/>
      <c r="G395" s="247"/>
      <c r="H395" s="25"/>
      <c r="I395" s="25"/>
      <c r="J395" s="335"/>
      <c r="K395" s="25"/>
      <c r="L395" s="25"/>
      <c r="M395" s="25"/>
      <c r="N395" s="25"/>
      <c r="O395" s="25"/>
      <c r="P395" s="25"/>
    </row>
    <row r="396" spans="2:16" s="22" customFormat="1" x14ac:dyDescent="0.2">
      <c r="B396" s="126"/>
      <c r="C396" s="125"/>
      <c r="E396" s="228"/>
      <c r="G396" s="247"/>
      <c r="H396" s="25"/>
      <c r="I396" s="25"/>
      <c r="J396" s="335"/>
      <c r="K396" s="25"/>
      <c r="L396" s="25"/>
      <c r="M396" s="25"/>
      <c r="N396" s="25"/>
      <c r="O396" s="25"/>
      <c r="P396" s="25"/>
    </row>
    <row r="397" spans="2:16" s="22" customFormat="1" x14ac:dyDescent="0.2">
      <c r="B397" s="126"/>
      <c r="C397" s="125"/>
      <c r="E397" s="228"/>
      <c r="G397" s="247"/>
      <c r="H397" s="25"/>
      <c r="I397" s="25"/>
      <c r="J397" s="335"/>
      <c r="K397" s="25"/>
      <c r="L397" s="25"/>
      <c r="M397" s="25"/>
      <c r="N397" s="25"/>
      <c r="O397" s="25"/>
      <c r="P397" s="25"/>
    </row>
    <row r="398" spans="2:16" s="22" customFormat="1" x14ac:dyDescent="0.2">
      <c r="B398" s="126"/>
      <c r="C398" s="125"/>
      <c r="E398" s="228"/>
      <c r="G398" s="247"/>
      <c r="H398" s="25"/>
      <c r="I398" s="25"/>
      <c r="J398" s="335"/>
      <c r="K398" s="25"/>
      <c r="L398" s="25"/>
      <c r="M398" s="25"/>
      <c r="N398" s="25"/>
      <c r="O398" s="25"/>
      <c r="P398" s="25"/>
    </row>
    <row r="399" spans="2:16" s="22" customFormat="1" x14ac:dyDescent="0.2">
      <c r="B399" s="126"/>
      <c r="C399" s="125"/>
      <c r="E399" s="228"/>
      <c r="G399" s="247"/>
      <c r="H399" s="25"/>
      <c r="I399" s="25"/>
      <c r="J399" s="335"/>
      <c r="K399" s="25"/>
      <c r="L399" s="25"/>
      <c r="M399" s="25"/>
      <c r="N399" s="25"/>
      <c r="O399" s="25"/>
      <c r="P399" s="25"/>
    </row>
    <row r="400" spans="2:16" s="22" customFormat="1" x14ac:dyDescent="0.2">
      <c r="B400" s="126"/>
      <c r="C400" s="125"/>
      <c r="E400" s="228"/>
      <c r="G400" s="247"/>
      <c r="H400" s="25"/>
      <c r="I400" s="25"/>
      <c r="J400" s="335"/>
      <c r="K400" s="25"/>
      <c r="L400" s="25"/>
      <c r="M400" s="25"/>
      <c r="N400" s="25"/>
      <c r="O400" s="25"/>
      <c r="P400" s="25"/>
    </row>
    <row r="401" spans="2:16" s="22" customFormat="1" x14ac:dyDescent="0.2">
      <c r="B401" s="126"/>
      <c r="C401" s="125"/>
      <c r="E401" s="228"/>
      <c r="G401" s="247"/>
      <c r="H401" s="25"/>
      <c r="I401" s="25"/>
      <c r="J401" s="335"/>
      <c r="K401" s="25"/>
      <c r="L401" s="25"/>
      <c r="M401" s="25"/>
      <c r="N401" s="25"/>
      <c r="O401" s="25"/>
      <c r="P401" s="25"/>
    </row>
    <row r="402" spans="2:16" s="22" customFormat="1" x14ac:dyDescent="0.2">
      <c r="B402" s="126"/>
      <c r="C402" s="125"/>
      <c r="E402" s="228"/>
      <c r="G402" s="247"/>
      <c r="H402" s="25"/>
      <c r="I402" s="25"/>
      <c r="J402" s="335"/>
      <c r="K402" s="25"/>
      <c r="L402" s="25"/>
      <c r="M402" s="25"/>
      <c r="N402" s="25"/>
      <c r="O402" s="25"/>
      <c r="P402" s="25"/>
    </row>
    <row r="403" spans="2:16" s="22" customFormat="1" x14ac:dyDescent="0.2">
      <c r="B403" s="126"/>
      <c r="C403" s="125"/>
      <c r="E403" s="228"/>
      <c r="G403" s="247"/>
      <c r="H403" s="25"/>
      <c r="I403" s="25"/>
      <c r="J403" s="335"/>
      <c r="K403" s="25"/>
      <c r="L403" s="25"/>
      <c r="M403" s="25"/>
      <c r="N403" s="25"/>
      <c r="O403" s="25"/>
      <c r="P403" s="25"/>
    </row>
    <row r="404" spans="2:16" s="22" customFormat="1" x14ac:dyDescent="0.2">
      <c r="B404" s="126"/>
      <c r="C404" s="125"/>
      <c r="E404" s="228"/>
      <c r="G404" s="247"/>
      <c r="H404" s="25"/>
      <c r="I404" s="25"/>
      <c r="J404" s="335"/>
      <c r="K404" s="25"/>
      <c r="L404" s="25"/>
      <c r="M404" s="25"/>
      <c r="N404" s="25"/>
      <c r="O404" s="25"/>
      <c r="P404" s="25"/>
    </row>
    <row r="405" spans="2:16" s="22" customFormat="1" x14ac:dyDescent="0.2">
      <c r="B405" s="126"/>
      <c r="C405" s="125"/>
      <c r="E405" s="228"/>
      <c r="G405" s="247"/>
      <c r="H405" s="25"/>
      <c r="I405" s="25"/>
      <c r="J405" s="335"/>
      <c r="K405" s="25"/>
      <c r="L405" s="25"/>
      <c r="M405" s="25"/>
      <c r="N405" s="25"/>
      <c r="O405" s="25"/>
      <c r="P405" s="25"/>
    </row>
    <row r="406" spans="2:16" s="22" customFormat="1" x14ac:dyDescent="0.2">
      <c r="B406" s="126"/>
      <c r="C406" s="125"/>
      <c r="E406" s="228"/>
      <c r="G406" s="247"/>
      <c r="H406" s="25"/>
      <c r="I406" s="25"/>
      <c r="J406" s="335"/>
      <c r="K406" s="25"/>
      <c r="L406" s="25"/>
      <c r="M406" s="25"/>
      <c r="N406" s="25"/>
      <c r="O406" s="25"/>
      <c r="P406" s="25"/>
    </row>
    <row r="407" spans="2:16" s="22" customFormat="1" x14ac:dyDescent="0.2">
      <c r="B407" s="126"/>
      <c r="C407" s="125"/>
      <c r="E407" s="228"/>
      <c r="G407" s="247"/>
      <c r="H407" s="25"/>
      <c r="I407" s="25"/>
      <c r="J407" s="335"/>
      <c r="K407" s="25"/>
      <c r="L407" s="25"/>
      <c r="M407" s="25"/>
      <c r="N407" s="25"/>
      <c r="O407" s="25"/>
      <c r="P407" s="25"/>
    </row>
    <row r="408" spans="2:16" s="22" customFormat="1" x14ac:dyDescent="0.2">
      <c r="B408" s="126"/>
      <c r="C408" s="125"/>
      <c r="E408" s="228"/>
      <c r="G408" s="247"/>
      <c r="H408" s="25"/>
      <c r="I408" s="25"/>
      <c r="J408" s="335"/>
      <c r="K408" s="25"/>
      <c r="L408" s="25"/>
      <c r="M408" s="25"/>
      <c r="N408" s="25"/>
      <c r="O408" s="25"/>
      <c r="P408" s="25"/>
    </row>
    <row r="409" spans="2:16" s="22" customFormat="1" x14ac:dyDescent="0.2">
      <c r="B409" s="126"/>
      <c r="C409" s="125"/>
      <c r="E409" s="228"/>
      <c r="G409" s="247"/>
      <c r="H409" s="25"/>
      <c r="I409" s="25"/>
      <c r="J409" s="335"/>
      <c r="K409" s="25"/>
      <c r="L409" s="25"/>
      <c r="M409" s="25"/>
      <c r="N409" s="25"/>
      <c r="O409" s="25"/>
      <c r="P409" s="25"/>
    </row>
    <row r="410" spans="2:16" s="22" customFormat="1" x14ac:dyDescent="0.2">
      <c r="B410" s="126"/>
      <c r="C410" s="125"/>
      <c r="E410" s="228"/>
      <c r="G410" s="247"/>
      <c r="H410" s="25"/>
      <c r="I410" s="25"/>
      <c r="J410" s="335"/>
      <c r="K410" s="25"/>
      <c r="L410" s="25"/>
      <c r="M410" s="25"/>
      <c r="N410" s="25"/>
      <c r="O410" s="25"/>
      <c r="P410" s="25"/>
    </row>
    <row r="411" spans="2:16" s="22" customFormat="1" x14ac:dyDescent="0.2">
      <c r="B411" s="126"/>
      <c r="C411" s="125"/>
      <c r="E411" s="228"/>
      <c r="G411" s="247"/>
      <c r="H411" s="25"/>
      <c r="I411" s="25"/>
      <c r="J411" s="335"/>
      <c r="K411" s="25"/>
      <c r="L411" s="25"/>
      <c r="M411" s="25"/>
      <c r="N411" s="25"/>
      <c r="O411" s="25"/>
      <c r="P411" s="25"/>
    </row>
    <row r="412" spans="2:16" s="22" customFormat="1" x14ac:dyDescent="0.2">
      <c r="B412" s="126"/>
      <c r="C412" s="125"/>
      <c r="E412" s="228"/>
      <c r="G412" s="247"/>
      <c r="H412" s="25"/>
      <c r="I412" s="25"/>
      <c r="J412" s="335"/>
      <c r="K412" s="25"/>
      <c r="L412" s="25"/>
      <c r="M412" s="25"/>
      <c r="N412" s="25"/>
      <c r="O412" s="25"/>
      <c r="P412" s="25"/>
    </row>
    <row r="413" spans="2:16" s="22" customFormat="1" x14ac:dyDescent="0.2">
      <c r="B413" s="126"/>
      <c r="C413" s="125"/>
      <c r="E413" s="228"/>
      <c r="G413" s="247"/>
      <c r="H413" s="25"/>
      <c r="I413" s="25"/>
      <c r="J413" s="335"/>
      <c r="K413" s="25"/>
      <c r="L413" s="25"/>
      <c r="M413" s="25"/>
      <c r="N413" s="25"/>
      <c r="O413" s="25"/>
      <c r="P413" s="25"/>
    </row>
    <row r="414" spans="2:16" s="22" customFormat="1" x14ac:dyDescent="0.2">
      <c r="B414" s="126"/>
      <c r="C414" s="125"/>
      <c r="E414" s="228"/>
      <c r="G414" s="247"/>
      <c r="H414" s="25"/>
      <c r="I414" s="25"/>
      <c r="J414" s="335"/>
      <c r="K414" s="25"/>
      <c r="L414" s="25"/>
      <c r="M414" s="25"/>
      <c r="N414" s="25"/>
      <c r="O414" s="25"/>
      <c r="P414" s="25"/>
    </row>
    <row r="415" spans="2:16" s="22" customFormat="1" x14ac:dyDescent="0.2">
      <c r="B415" s="126"/>
      <c r="C415" s="125"/>
      <c r="E415" s="228"/>
      <c r="G415" s="247"/>
      <c r="H415" s="25"/>
      <c r="I415" s="25"/>
      <c r="J415" s="335"/>
      <c r="K415" s="25"/>
      <c r="L415" s="25"/>
      <c r="M415" s="25"/>
      <c r="N415" s="25"/>
      <c r="O415" s="25"/>
      <c r="P415" s="25"/>
    </row>
    <row r="416" spans="2:16" s="22" customFormat="1" x14ac:dyDescent="0.2">
      <c r="B416" s="126"/>
      <c r="C416" s="125"/>
      <c r="E416" s="228"/>
      <c r="G416" s="247"/>
      <c r="H416" s="25"/>
      <c r="I416" s="25"/>
      <c r="J416" s="335"/>
      <c r="K416" s="25"/>
      <c r="L416" s="25"/>
      <c r="M416" s="25"/>
      <c r="N416" s="25"/>
      <c r="O416" s="25"/>
      <c r="P416" s="25"/>
    </row>
    <row r="417" spans="2:16" s="22" customFormat="1" x14ac:dyDescent="0.2">
      <c r="B417" s="126"/>
      <c r="C417" s="125"/>
      <c r="E417" s="228"/>
      <c r="G417" s="247"/>
      <c r="H417" s="25"/>
      <c r="I417" s="25"/>
      <c r="J417" s="335"/>
      <c r="K417" s="25"/>
      <c r="L417" s="25"/>
      <c r="M417" s="25"/>
      <c r="N417" s="25"/>
      <c r="O417" s="25"/>
      <c r="P417" s="25"/>
    </row>
    <row r="418" spans="2:16" s="22" customFormat="1" x14ac:dyDescent="0.2">
      <c r="B418" s="126"/>
      <c r="C418" s="125"/>
      <c r="E418" s="228"/>
      <c r="G418" s="247"/>
      <c r="H418" s="25"/>
      <c r="I418" s="25"/>
      <c r="J418" s="335"/>
      <c r="K418" s="25"/>
      <c r="L418" s="25"/>
      <c r="M418" s="25"/>
      <c r="N418" s="25"/>
      <c r="O418" s="25"/>
      <c r="P418" s="25"/>
    </row>
    <row r="419" spans="2:16" s="22" customFormat="1" x14ac:dyDescent="0.2">
      <c r="B419" s="126"/>
      <c r="C419" s="125"/>
      <c r="E419" s="228"/>
      <c r="G419" s="247"/>
      <c r="H419" s="25"/>
      <c r="I419" s="25"/>
      <c r="J419" s="335"/>
      <c r="K419" s="25"/>
      <c r="L419" s="25"/>
      <c r="M419" s="25"/>
      <c r="N419" s="25"/>
      <c r="O419" s="25"/>
      <c r="P419" s="25"/>
    </row>
    <row r="420" spans="2:16" s="22" customFormat="1" x14ac:dyDescent="0.2">
      <c r="B420" s="126"/>
      <c r="C420" s="125"/>
      <c r="E420" s="228"/>
      <c r="G420" s="247"/>
      <c r="H420" s="25"/>
      <c r="I420" s="25"/>
      <c r="J420" s="335"/>
      <c r="K420" s="25"/>
      <c r="L420" s="25"/>
      <c r="M420" s="25"/>
      <c r="N420" s="25"/>
      <c r="O420" s="25"/>
      <c r="P420" s="25"/>
    </row>
    <row r="421" spans="2:16" s="22" customFormat="1" x14ac:dyDescent="0.2">
      <c r="B421" s="126"/>
      <c r="C421" s="125"/>
      <c r="E421" s="228"/>
      <c r="G421" s="247"/>
      <c r="H421" s="25"/>
      <c r="I421" s="25"/>
      <c r="J421" s="335"/>
      <c r="K421" s="25"/>
      <c r="L421" s="25"/>
      <c r="M421" s="25"/>
      <c r="N421" s="25"/>
      <c r="O421" s="25"/>
      <c r="P421" s="25"/>
    </row>
    <row r="422" spans="2:16" s="22" customFormat="1" x14ac:dyDescent="0.2">
      <c r="B422" s="126"/>
      <c r="C422" s="125"/>
      <c r="E422" s="228"/>
      <c r="G422" s="247"/>
      <c r="H422" s="25"/>
      <c r="I422" s="25"/>
      <c r="J422" s="335"/>
      <c r="K422" s="25"/>
      <c r="L422" s="25"/>
      <c r="M422" s="25"/>
      <c r="N422" s="25"/>
      <c r="O422" s="25"/>
      <c r="P422" s="25"/>
    </row>
    <row r="423" spans="2:16" s="22" customFormat="1" x14ac:dyDescent="0.2">
      <c r="B423" s="126"/>
      <c r="C423" s="125"/>
      <c r="E423" s="228"/>
      <c r="G423" s="247"/>
      <c r="H423" s="25"/>
      <c r="I423" s="25"/>
      <c r="J423" s="335"/>
      <c r="K423" s="25"/>
      <c r="L423" s="25"/>
      <c r="M423" s="25"/>
      <c r="N423" s="25"/>
      <c r="O423" s="25"/>
      <c r="P423" s="25"/>
    </row>
    <row r="424" spans="2:16" s="22" customFormat="1" x14ac:dyDescent="0.2">
      <c r="B424" s="126"/>
      <c r="C424" s="125"/>
      <c r="E424" s="228"/>
      <c r="G424" s="247"/>
      <c r="H424" s="25"/>
      <c r="I424" s="25"/>
      <c r="J424" s="335"/>
      <c r="K424" s="25"/>
      <c r="L424" s="25"/>
      <c r="M424" s="25"/>
      <c r="N424" s="25"/>
      <c r="O424" s="25"/>
      <c r="P424" s="25"/>
    </row>
    <row r="425" spans="2:16" s="22" customFormat="1" x14ac:dyDescent="0.2">
      <c r="B425" s="126"/>
      <c r="C425" s="125"/>
      <c r="E425" s="228"/>
      <c r="G425" s="247"/>
      <c r="H425" s="25"/>
      <c r="I425" s="25"/>
      <c r="J425" s="335"/>
      <c r="K425" s="25"/>
      <c r="L425" s="25"/>
      <c r="M425" s="25"/>
      <c r="N425" s="25"/>
      <c r="O425" s="25"/>
      <c r="P425" s="25"/>
    </row>
    <row r="426" spans="2:16" s="22" customFormat="1" x14ac:dyDescent="0.2">
      <c r="B426" s="126"/>
      <c r="C426" s="125"/>
      <c r="E426" s="228"/>
      <c r="G426" s="247"/>
      <c r="H426" s="25"/>
      <c r="I426" s="25"/>
      <c r="J426" s="335"/>
      <c r="K426" s="25"/>
      <c r="L426" s="25"/>
      <c r="M426" s="25"/>
      <c r="N426" s="25"/>
      <c r="O426" s="25"/>
      <c r="P426" s="25"/>
    </row>
    <row r="427" spans="2:16" s="22" customFormat="1" x14ac:dyDescent="0.2">
      <c r="B427" s="126"/>
      <c r="C427" s="125"/>
      <c r="E427" s="228"/>
      <c r="G427" s="247"/>
      <c r="H427" s="25"/>
      <c r="I427" s="25"/>
      <c r="J427" s="335"/>
      <c r="K427" s="25"/>
      <c r="L427" s="25"/>
      <c r="M427" s="25"/>
      <c r="N427" s="25"/>
      <c r="O427" s="25"/>
      <c r="P427" s="25"/>
    </row>
    <row r="428" spans="2:16" s="22" customFormat="1" x14ac:dyDescent="0.2">
      <c r="B428" s="126"/>
      <c r="C428" s="125"/>
      <c r="E428" s="228"/>
      <c r="G428" s="247"/>
      <c r="H428" s="25"/>
      <c r="I428" s="25"/>
      <c r="J428" s="335"/>
      <c r="K428" s="25"/>
      <c r="L428" s="25"/>
      <c r="M428" s="25"/>
      <c r="N428" s="25"/>
      <c r="O428" s="25"/>
      <c r="P428" s="25"/>
    </row>
    <row r="429" spans="2:16" s="22" customFormat="1" x14ac:dyDescent="0.2">
      <c r="B429" s="126"/>
      <c r="C429" s="125"/>
      <c r="E429" s="228"/>
      <c r="G429" s="247"/>
      <c r="H429" s="25"/>
      <c r="I429" s="25"/>
      <c r="J429" s="335"/>
      <c r="K429" s="25"/>
      <c r="L429" s="25"/>
      <c r="M429" s="25"/>
      <c r="N429" s="25"/>
      <c r="O429" s="25"/>
      <c r="P429" s="25"/>
    </row>
    <row r="430" spans="2:16" s="22" customFormat="1" x14ac:dyDescent="0.2">
      <c r="B430" s="126"/>
      <c r="C430" s="125"/>
      <c r="E430" s="228"/>
      <c r="G430" s="247"/>
      <c r="H430" s="25"/>
      <c r="I430" s="25"/>
      <c r="J430" s="335"/>
      <c r="K430" s="25"/>
      <c r="L430" s="25"/>
      <c r="M430" s="25"/>
      <c r="N430" s="25"/>
      <c r="O430" s="25"/>
      <c r="P430" s="25"/>
    </row>
    <row r="431" spans="2:16" s="22" customFormat="1" x14ac:dyDescent="0.2">
      <c r="B431" s="126"/>
      <c r="C431" s="125"/>
      <c r="E431" s="228"/>
      <c r="G431" s="247"/>
      <c r="H431" s="25"/>
      <c r="I431" s="25"/>
      <c r="J431" s="335"/>
      <c r="K431" s="25"/>
      <c r="L431" s="25"/>
      <c r="M431" s="25"/>
      <c r="N431" s="25"/>
      <c r="O431" s="25"/>
      <c r="P431" s="25"/>
    </row>
    <row r="432" spans="2:16" s="22" customFormat="1" x14ac:dyDescent="0.2">
      <c r="B432" s="126"/>
      <c r="C432" s="125"/>
      <c r="E432" s="228"/>
      <c r="G432" s="247"/>
      <c r="H432" s="25"/>
      <c r="I432" s="25"/>
      <c r="J432" s="335"/>
      <c r="K432" s="25"/>
      <c r="L432" s="25"/>
      <c r="M432" s="25"/>
      <c r="N432" s="25"/>
      <c r="O432" s="25"/>
      <c r="P432" s="25"/>
    </row>
    <row r="433" spans="2:16" s="22" customFormat="1" x14ac:dyDescent="0.2">
      <c r="B433" s="126"/>
      <c r="C433" s="125"/>
      <c r="E433" s="228"/>
      <c r="G433" s="247"/>
      <c r="H433" s="25"/>
      <c r="I433" s="25"/>
      <c r="J433" s="335"/>
      <c r="K433" s="25"/>
      <c r="L433" s="25"/>
      <c r="M433" s="25"/>
      <c r="N433" s="25"/>
      <c r="O433" s="25"/>
      <c r="P433" s="25"/>
    </row>
    <row r="434" spans="2:16" s="22" customFormat="1" x14ac:dyDescent="0.2">
      <c r="B434" s="126"/>
      <c r="C434" s="125"/>
      <c r="E434" s="228"/>
      <c r="G434" s="247"/>
      <c r="H434" s="25"/>
      <c r="I434" s="25"/>
      <c r="J434" s="335"/>
      <c r="K434" s="25"/>
      <c r="L434" s="25"/>
      <c r="M434" s="25"/>
      <c r="N434" s="25"/>
      <c r="O434" s="25"/>
      <c r="P434" s="25"/>
    </row>
    <row r="435" spans="2:16" s="22" customFormat="1" x14ac:dyDescent="0.2">
      <c r="B435" s="126"/>
      <c r="C435" s="125"/>
      <c r="E435" s="228"/>
      <c r="G435" s="247"/>
      <c r="H435" s="25"/>
      <c r="I435" s="25"/>
      <c r="J435" s="335"/>
      <c r="K435" s="25"/>
      <c r="L435" s="25"/>
      <c r="M435" s="25"/>
      <c r="N435" s="25"/>
      <c r="O435" s="25"/>
      <c r="P435" s="25"/>
    </row>
    <row r="436" spans="2:16" s="22" customFormat="1" x14ac:dyDescent="0.2">
      <c r="B436" s="126"/>
      <c r="C436" s="125"/>
      <c r="E436" s="228"/>
      <c r="G436" s="247"/>
      <c r="H436" s="25"/>
      <c r="I436" s="25"/>
      <c r="J436" s="335"/>
      <c r="K436" s="25"/>
      <c r="L436" s="25"/>
      <c r="M436" s="25"/>
      <c r="N436" s="25"/>
      <c r="O436" s="25"/>
      <c r="P436" s="25"/>
    </row>
    <row r="437" spans="2:16" s="22" customFormat="1" x14ac:dyDescent="0.2">
      <c r="B437" s="126"/>
      <c r="C437" s="125"/>
      <c r="E437" s="228"/>
      <c r="G437" s="247"/>
      <c r="H437" s="25"/>
      <c r="I437" s="25"/>
      <c r="J437" s="335"/>
      <c r="K437" s="25"/>
      <c r="L437" s="25"/>
      <c r="M437" s="25"/>
      <c r="N437" s="25"/>
      <c r="O437" s="25"/>
      <c r="P437" s="25"/>
    </row>
    <row r="438" spans="2:16" s="22" customFormat="1" x14ac:dyDescent="0.2">
      <c r="B438" s="126"/>
      <c r="C438" s="125"/>
      <c r="E438" s="228"/>
      <c r="G438" s="247"/>
      <c r="H438" s="25"/>
      <c r="I438" s="25"/>
      <c r="J438" s="335"/>
      <c r="K438" s="25"/>
      <c r="L438" s="25"/>
      <c r="M438" s="25"/>
      <c r="N438" s="25"/>
      <c r="O438" s="25"/>
      <c r="P438" s="25"/>
    </row>
    <row r="439" spans="2:16" s="22" customFormat="1" x14ac:dyDescent="0.2">
      <c r="B439" s="126"/>
      <c r="C439" s="125"/>
      <c r="E439" s="228"/>
      <c r="G439" s="247"/>
      <c r="H439" s="25"/>
      <c r="I439" s="25"/>
      <c r="J439" s="335"/>
      <c r="K439" s="25"/>
      <c r="L439" s="25"/>
      <c r="M439" s="25"/>
      <c r="N439" s="25"/>
      <c r="O439" s="25"/>
      <c r="P439" s="25"/>
    </row>
    <row r="440" spans="2:16" s="22" customFormat="1" x14ac:dyDescent="0.2">
      <c r="B440" s="126"/>
      <c r="C440" s="125"/>
      <c r="E440" s="228"/>
      <c r="G440" s="247"/>
      <c r="H440" s="25"/>
      <c r="I440" s="25"/>
      <c r="J440" s="335"/>
      <c r="K440" s="25"/>
      <c r="L440" s="25"/>
      <c r="M440" s="25"/>
      <c r="N440" s="25"/>
      <c r="O440" s="25"/>
      <c r="P440" s="25"/>
    </row>
    <row r="441" spans="2:16" s="22" customFormat="1" x14ac:dyDescent="0.2">
      <c r="B441" s="126"/>
      <c r="C441" s="125"/>
      <c r="E441" s="228"/>
      <c r="G441" s="247"/>
      <c r="H441" s="25"/>
      <c r="I441" s="25"/>
      <c r="J441" s="335"/>
      <c r="K441" s="25"/>
      <c r="L441" s="25"/>
      <c r="M441" s="25"/>
      <c r="N441" s="25"/>
      <c r="O441" s="25"/>
      <c r="P441" s="25"/>
    </row>
    <row r="442" spans="2:16" s="22" customFormat="1" x14ac:dyDescent="0.2">
      <c r="B442" s="126"/>
      <c r="C442" s="125"/>
      <c r="E442" s="228"/>
      <c r="G442" s="247"/>
      <c r="H442" s="25"/>
      <c r="I442" s="25"/>
      <c r="J442" s="335"/>
      <c r="K442" s="25"/>
      <c r="L442" s="25"/>
      <c r="M442" s="25"/>
      <c r="N442" s="25"/>
      <c r="O442" s="25"/>
      <c r="P442" s="25"/>
    </row>
    <row r="443" spans="2:16" s="22" customFormat="1" x14ac:dyDescent="0.2">
      <c r="B443" s="126"/>
      <c r="C443" s="125"/>
      <c r="E443" s="228"/>
      <c r="G443" s="247"/>
      <c r="H443" s="25"/>
      <c r="I443" s="25"/>
      <c r="J443" s="335"/>
      <c r="K443" s="25"/>
      <c r="L443" s="25"/>
      <c r="M443" s="25"/>
      <c r="N443" s="25"/>
      <c r="O443" s="25"/>
      <c r="P443" s="25"/>
    </row>
    <row r="444" spans="2:16" s="22" customFormat="1" x14ac:dyDescent="0.2">
      <c r="B444" s="126"/>
      <c r="C444" s="125"/>
      <c r="E444" s="228"/>
      <c r="G444" s="247"/>
      <c r="H444" s="25"/>
      <c r="I444" s="25"/>
      <c r="J444" s="335"/>
      <c r="K444" s="25"/>
      <c r="L444" s="25"/>
      <c r="M444" s="25"/>
      <c r="N444" s="25"/>
      <c r="O444" s="25"/>
      <c r="P444" s="25"/>
    </row>
    <row r="445" spans="2:16" s="22" customFormat="1" x14ac:dyDescent="0.2">
      <c r="B445" s="126"/>
      <c r="C445" s="125"/>
      <c r="E445" s="228"/>
      <c r="G445" s="247"/>
      <c r="H445" s="25"/>
      <c r="I445" s="25"/>
      <c r="J445" s="335"/>
      <c r="K445" s="25"/>
      <c r="L445" s="25"/>
      <c r="M445" s="25"/>
      <c r="N445" s="25"/>
      <c r="O445" s="25"/>
      <c r="P445" s="25"/>
    </row>
    <row r="446" spans="2:16" s="22" customFormat="1" x14ac:dyDescent="0.2">
      <c r="B446" s="126"/>
      <c r="C446" s="125"/>
      <c r="E446" s="228"/>
      <c r="G446" s="247"/>
      <c r="H446" s="25"/>
      <c r="I446" s="25"/>
      <c r="J446" s="335"/>
      <c r="K446" s="25"/>
      <c r="L446" s="25"/>
      <c r="M446" s="25"/>
      <c r="N446" s="25"/>
      <c r="O446" s="25"/>
      <c r="P446" s="25"/>
    </row>
    <row r="447" spans="2:16" s="22" customFormat="1" x14ac:dyDescent="0.2">
      <c r="B447" s="126"/>
      <c r="C447" s="125"/>
      <c r="E447" s="228"/>
      <c r="G447" s="247"/>
      <c r="H447" s="25"/>
      <c r="I447" s="25"/>
      <c r="J447" s="335"/>
      <c r="K447" s="25"/>
      <c r="L447" s="25"/>
      <c r="M447" s="25"/>
      <c r="N447" s="25"/>
      <c r="O447" s="25"/>
      <c r="P447" s="25"/>
    </row>
    <row r="448" spans="2:16" s="22" customFormat="1" x14ac:dyDescent="0.2">
      <c r="B448" s="126"/>
      <c r="C448" s="125"/>
      <c r="E448" s="228"/>
      <c r="G448" s="247"/>
      <c r="H448" s="25"/>
      <c r="I448" s="25"/>
      <c r="J448" s="335"/>
      <c r="K448" s="25"/>
      <c r="L448" s="25"/>
      <c r="M448" s="25"/>
      <c r="N448" s="25"/>
      <c r="O448" s="25"/>
      <c r="P448" s="25"/>
    </row>
    <row r="449" spans="2:16" s="22" customFormat="1" x14ac:dyDescent="0.2">
      <c r="B449" s="126"/>
      <c r="C449" s="125"/>
      <c r="E449" s="228"/>
      <c r="G449" s="247"/>
      <c r="H449" s="25"/>
      <c r="I449" s="25"/>
      <c r="J449" s="335"/>
      <c r="K449" s="25"/>
      <c r="L449" s="25"/>
      <c r="M449" s="25"/>
      <c r="N449" s="25"/>
      <c r="O449" s="25"/>
      <c r="P449" s="25"/>
    </row>
    <row r="450" spans="2:16" s="22" customFormat="1" x14ac:dyDescent="0.2">
      <c r="B450" s="126"/>
      <c r="C450" s="125"/>
      <c r="E450" s="228"/>
      <c r="G450" s="247"/>
      <c r="H450" s="25"/>
      <c r="I450" s="25"/>
      <c r="J450" s="335"/>
      <c r="K450" s="25"/>
      <c r="L450" s="25"/>
      <c r="M450" s="25"/>
      <c r="N450" s="25"/>
      <c r="O450" s="25"/>
      <c r="P450" s="25"/>
    </row>
    <row r="451" spans="2:16" s="22" customFormat="1" x14ac:dyDescent="0.2">
      <c r="B451" s="126"/>
      <c r="C451" s="125"/>
      <c r="E451" s="228"/>
      <c r="G451" s="247"/>
      <c r="H451" s="25"/>
      <c r="I451" s="25"/>
      <c r="J451" s="335"/>
      <c r="K451" s="25"/>
      <c r="L451" s="25"/>
      <c r="M451" s="25"/>
      <c r="N451" s="25"/>
      <c r="O451" s="25"/>
      <c r="P451" s="25"/>
    </row>
    <row r="452" spans="2:16" s="22" customFormat="1" x14ac:dyDescent="0.2">
      <c r="B452" s="126"/>
      <c r="C452" s="125"/>
      <c r="E452" s="228"/>
      <c r="G452" s="247"/>
      <c r="H452" s="25"/>
      <c r="I452" s="25"/>
      <c r="J452" s="335"/>
      <c r="K452" s="25"/>
      <c r="L452" s="25"/>
      <c r="M452" s="25"/>
      <c r="N452" s="25"/>
      <c r="O452" s="25"/>
      <c r="P452" s="25"/>
    </row>
    <row r="453" spans="2:16" s="22" customFormat="1" x14ac:dyDescent="0.2">
      <c r="B453" s="126"/>
      <c r="C453" s="125"/>
      <c r="E453" s="228"/>
      <c r="G453" s="247"/>
      <c r="H453" s="25"/>
      <c r="I453" s="25"/>
      <c r="J453" s="335"/>
      <c r="K453" s="25"/>
      <c r="L453" s="25"/>
      <c r="M453" s="25"/>
      <c r="N453" s="25"/>
      <c r="O453" s="25"/>
      <c r="P453" s="25"/>
    </row>
    <row r="454" spans="2:16" s="22" customFormat="1" x14ac:dyDescent="0.2">
      <c r="B454" s="126"/>
      <c r="C454" s="125"/>
      <c r="E454" s="228"/>
      <c r="G454" s="247"/>
      <c r="H454" s="25"/>
      <c r="I454" s="25"/>
      <c r="J454" s="335"/>
      <c r="K454" s="25"/>
      <c r="L454" s="25"/>
      <c r="M454" s="25"/>
      <c r="N454" s="25"/>
      <c r="O454" s="25"/>
      <c r="P454" s="25"/>
    </row>
    <row r="455" spans="2:16" s="22" customFormat="1" x14ac:dyDescent="0.2">
      <c r="B455" s="126"/>
      <c r="C455" s="125"/>
      <c r="E455" s="228"/>
      <c r="G455" s="247"/>
      <c r="H455" s="25"/>
      <c r="I455" s="25"/>
      <c r="J455" s="335"/>
      <c r="K455" s="25"/>
      <c r="L455" s="25"/>
      <c r="M455" s="25"/>
      <c r="N455" s="25"/>
      <c r="O455" s="25"/>
      <c r="P455" s="25"/>
    </row>
    <row r="456" spans="2:16" s="22" customFormat="1" x14ac:dyDescent="0.2">
      <c r="B456" s="126"/>
      <c r="C456" s="125"/>
      <c r="E456" s="228"/>
      <c r="G456" s="247"/>
      <c r="H456" s="25"/>
      <c r="I456" s="25"/>
      <c r="J456" s="335"/>
      <c r="K456" s="25"/>
      <c r="L456" s="25"/>
      <c r="M456" s="25"/>
      <c r="N456" s="25"/>
      <c r="O456" s="25"/>
      <c r="P456" s="25"/>
    </row>
    <row r="457" spans="2:16" s="22" customFormat="1" x14ac:dyDescent="0.2">
      <c r="B457" s="126"/>
      <c r="C457" s="125"/>
      <c r="E457" s="228"/>
      <c r="G457" s="247"/>
      <c r="H457" s="25"/>
      <c r="I457" s="25"/>
      <c r="J457" s="335"/>
      <c r="K457" s="25"/>
      <c r="L457" s="25"/>
      <c r="M457" s="25"/>
      <c r="N457" s="25"/>
      <c r="O457" s="25"/>
      <c r="P457" s="25"/>
    </row>
    <row r="458" spans="2:16" s="22" customFormat="1" x14ac:dyDescent="0.2">
      <c r="B458" s="126"/>
      <c r="C458" s="125"/>
      <c r="E458" s="228"/>
      <c r="G458" s="247"/>
      <c r="H458" s="25"/>
      <c r="I458" s="25"/>
      <c r="J458" s="335"/>
      <c r="K458" s="25"/>
      <c r="L458" s="25"/>
      <c r="M458" s="25"/>
      <c r="N458" s="25"/>
      <c r="O458" s="25"/>
      <c r="P458" s="25"/>
    </row>
    <row r="459" spans="2:16" s="22" customFormat="1" x14ac:dyDescent="0.2">
      <c r="B459" s="126"/>
      <c r="C459" s="125"/>
      <c r="E459" s="228"/>
      <c r="G459" s="247"/>
      <c r="H459" s="25"/>
      <c r="I459" s="25"/>
      <c r="J459" s="335"/>
      <c r="K459" s="25"/>
      <c r="L459" s="25"/>
      <c r="M459" s="25"/>
      <c r="N459" s="25"/>
      <c r="O459" s="25"/>
      <c r="P459" s="25"/>
    </row>
    <row r="460" spans="2:16" s="22" customFormat="1" x14ac:dyDescent="0.2">
      <c r="B460" s="126"/>
      <c r="C460" s="125"/>
      <c r="E460" s="228"/>
      <c r="G460" s="247"/>
      <c r="H460" s="25"/>
      <c r="I460" s="25"/>
      <c r="J460" s="335"/>
      <c r="K460" s="25"/>
      <c r="L460" s="25"/>
      <c r="M460" s="25"/>
      <c r="N460" s="25"/>
      <c r="O460" s="25"/>
      <c r="P460" s="25"/>
    </row>
    <row r="461" spans="2:16" s="22" customFormat="1" x14ac:dyDescent="0.2">
      <c r="B461" s="126"/>
      <c r="C461" s="125"/>
      <c r="E461" s="228"/>
      <c r="G461" s="247"/>
      <c r="H461" s="25"/>
      <c r="I461" s="25"/>
      <c r="J461" s="335"/>
      <c r="K461" s="25"/>
      <c r="L461" s="25"/>
      <c r="M461" s="25"/>
      <c r="N461" s="25"/>
      <c r="O461" s="25"/>
      <c r="P461" s="25"/>
    </row>
    <row r="462" spans="2:16" s="22" customFormat="1" x14ac:dyDescent="0.2">
      <c r="B462" s="126"/>
      <c r="C462" s="125"/>
      <c r="E462" s="228"/>
      <c r="G462" s="247"/>
      <c r="H462" s="25"/>
      <c r="I462" s="25"/>
      <c r="J462" s="335"/>
      <c r="K462" s="25"/>
      <c r="L462" s="25"/>
      <c r="M462" s="25"/>
      <c r="N462" s="25"/>
      <c r="O462" s="25"/>
      <c r="P462" s="25"/>
    </row>
    <row r="463" spans="2:16" s="22" customFormat="1" x14ac:dyDescent="0.2">
      <c r="B463" s="126"/>
      <c r="C463" s="125"/>
      <c r="E463" s="228"/>
      <c r="G463" s="247"/>
      <c r="H463" s="25"/>
      <c r="I463" s="25"/>
      <c r="J463" s="335"/>
      <c r="K463" s="25"/>
      <c r="L463" s="25"/>
      <c r="M463" s="25"/>
      <c r="N463" s="25"/>
      <c r="O463" s="25"/>
      <c r="P463" s="25"/>
    </row>
    <row r="464" spans="2:16" s="22" customFormat="1" x14ac:dyDescent="0.2">
      <c r="B464" s="126"/>
      <c r="C464" s="125"/>
      <c r="E464" s="228"/>
      <c r="G464" s="247"/>
      <c r="H464" s="25"/>
      <c r="I464" s="25"/>
      <c r="J464" s="335"/>
      <c r="K464" s="25"/>
      <c r="L464" s="25"/>
      <c r="M464" s="25"/>
      <c r="N464" s="25"/>
      <c r="O464" s="25"/>
      <c r="P464" s="25"/>
    </row>
    <row r="465" spans="2:16" s="22" customFormat="1" x14ac:dyDescent="0.2">
      <c r="B465" s="126"/>
      <c r="C465" s="125"/>
      <c r="E465" s="228"/>
      <c r="G465" s="247"/>
      <c r="H465" s="25"/>
      <c r="I465" s="25"/>
      <c r="J465" s="335"/>
      <c r="K465" s="25"/>
      <c r="L465" s="25"/>
      <c r="M465" s="25"/>
      <c r="N465" s="25"/>
      <c r="O465" s="25"/>
      <c r="P465" s="25"/>
    </row>
    <row r="466" spans="2:16" s="22" customFormat="1" x14ac:dyDescent="0.2">
      <c r="B466" s="126"/>
      <c r="C466" s="125"/>
      <c r="E466" s="228"/>
      <c r="G466" s="247"/>
      <c r="H466" s="25"/>
      <c r="I466" s="25"/>
      <c r="J466" s="335"/>
      <c r="K466" s="25"/>
      <c r="L466" s="25"/>
      <c r="M466" s="25"/>
      <c r="N466" s="25"/>
      <c r="O466" s="25"/>
      <c r="P466" s="25"/>
    </row>
    <row r="467" spans="2:16" s="22" customFormat="1" x14ac:dyDescent="0.2">
      <c r="B467" s="126"/>
      <c r="C467" s="125"/>
      <c r="E467" s="228"/>
      <c r="G467" s="247"/>
      <c r="H467" s="25"/>
      <c r="I467" s="25"/>
      <c r="J467" s="335"/>
      <c r="K467" s="25"/>
      <c r="L467" s="25"/>
      <c r="M467" s="25"/>
      <c r="N467" s="25"/>
      <c r="O467" s="25"/>
      <c r="P467" s="25"/>
    </row>
    <row r="468" spans="2:16" s="22" customFormat="1" x14ac:dyDescent="0.2">
      <c r="B468" s="126"/>
      <c r="C468" s="125"/>
      <c r="E468" s="228"/>
      <c r="G468" s="247"/>
      <c r="H468" s="25"/>
      <c r="I468" s="25"/>
      <c r="J468" s="335"/>
      <c r="K468" s="25"/>
      <c r="L468" s="25"/>
      <c r="M468" s="25"/>
      <c r="N468" s="25"/>
      <c r="O468" s="25"/>
      <c r="P468" s="25"/>
    </row>
    <row r="469" spans="2:16" s="22" customFormat="1" x14ac:dyDescent="0.2">
      <c r="B469" s="126"/>
      <c r="C469" s="125"/>
      <c r="E469" s="228"/>
      <c r="G469" s="247"/>
      <c r="H469" s="25"/>
      <c r="I469" s="25"/>
      <c r="J469" s="335"/>
      <c r="K469" s="25"/>
      <c r="L469" s="25"/>
      <c r="M469" s="25"/>
      <c r="N469" s="25"/>
      <c r="O469" s="25"/>
      <c r="P469" s="25"/>
    </row>
    <row r="470" spans="2:16" s="22" customFormat="1" x14ac:dyDescent="0.2">
      <c r="B470" s="126"/>
      <c r="C470" s="125"/>
      <c r="E470" s="228"/>
      <c r="G470" s="247"/>
      <c r="H470" s="25"/>
      <c r="I470" s="25"/>
      <c r="J470" s="335"/>
      <c r="K470" s="25"/>
      <c r="L470" s="25"/>
      <c r="M470" s="25"/>
      <c r="N470" s="25"/>
      <c r="O470" s="25"/>
      <c r="P470" s="25"/>
    </row>
    <row r="471" spans="2:16" s="22" customFormat="1" x14ac:dyDescent="0.2">
      <c r="B471" s="126"/>
      <c r="C471" s="125"/>
      <c r="E471" s="228"/>
      <c r="G471" s="247"/>
      <c r="H471" s="25"/>
      <c r="I471" s="25"/>
      <c r="J471" s="335"/>
      <c r="K471" s="25"/>
      <c r="L471" s="25"/>
      <c r="M471" s="25"/>
      <c r="N471" s="25"/>
      <c r="O471" s="25"/>
      <c r="P471" s="25"/>
    </row>
    <row r="472" spans="2:16" s="22" customFormat="1" x14ac:dyDescent="0.2">
      <c r="B472" s="126"/>
      <c r="C472" s="125"/>
      <c r="E472" s="228"/>
      <c r="G472" s="247"/>
      <c r="H472" s="25"/>
      <c r="I472" s="25"/>
      <c r="J472" s="335"/>
      <c r="K472" s="25"/>
      <c r="L472" s="25"/>
      <c r="M472" s="25"/>
      <c r="N472" s="25"/>
      <c r="O472" s="25"/>
      <c r="P472" s="25"/>
    </row>
    <row r="473" spans="2:16" s="22" customFormat="1" x14ac:dyDescent="0.2">
      <c r="B473" s="126"/>
      <c r="C473" s="125"/>
      <c r="E473" s="228"/>
      <c r="G473" s="247"/>
      <c r="H473" s="25"/>
      <c r="I473" s="25"/>
      <c r="J473" s="335"/>
      <c r="K473" s="25"/>
      <c r="L473" s="25"/>
      <c r="M473" s="25"/>
      <c r="N473" s="25"/>
      <c r="O473" s="25"/>
      <c r="P473" s="25"/>
    </row>
    <row r="474" spans="2:16" s="22" customFormat="1" x14ac:dyDescent="0.2">
      <c r="B474" s="126"/>
      <c r="C474" s="125"/>
      <c r="E474" s="228"/>
      <c r="G474" s="247"/>
      <c r="H474" s="25"/>
      <c r="I474" s="25"/>
      <c r="J474" s="335"/>
      <c r="K474" s="25"/>
      <c r="L474" s="25"/>
      <c r="M474" s="25"/>
      <c r="N474" s="25"/>
      <c r="O474" s="25"/>
      <c r="P474" s="25"/>
    </row>
    <row r="475" spans="2:16" s="22" customFormat="1" x14ac:dyDescent="0.2">
      <c r="B475" s="126"/>
      <c r="C475" s="125"/>
      <c r="E475" s="228"/>
      <c r="G475" s="247"/>
      <c r="H475" s="25"/>
      <c r="I475" s="25"/>
      <c r="J475" s="335"/>
      <c r="K475" s="25"/>
      <c r="L475" s="25"/>
      <c r="M475" s="25"/>
      <c r="N475" s="25"/>
      <c r="O475" s="25"/>
      <c r="P475" s="25"/>
    </row>
    <row r="476" spans="2:16" s="22" customFormat="1" x14ac:dyDescent="0.2">
      <c r="B476" s="126"/>
      <c r="C476" s="125"/>
      <c r="E476" s="228"/>
      <c r="G476" s="247"/>
      <c r="H476" s="25"/>
      <c r="I476" s="25"/>
      <c r="J476" s="335"/>
      <c r="K476" s="25"/>
      <c r="L476" s="25"/>
      <c r="M476" s="25"/>
      <c r="N476" s="25"/>
      <c r="O476" s="25"/>
      <c r="P476" s="25"/>
    </row>
    <row r="477" spans="2:16" s="22" customFormat="1" x14ac:dyDescent="0.2">
      <c r="B477" s="126"/>
      <c r="C477" s="125"/>
      <c r="E477" s="228"/>
      <c r="G477" s="247"/>
      <c r="H477" s="25"/>
      <c r="I477" s="25"/>
      <c r="J477" s="335"/>
      <c r="K477" s="25"/>
      <c r="L477" s="25"/>
      <c r="M477" s="25"/>
      <c r="N477" s="25"/>
      <c r="O477" s="25"/>
      <c r="P477" s="25"/>
    </row>
    <row r="478" spans="2:16" s="22" customFormat="1" x14ac:dyDescent="0.2">
      <c r="B478" s="126"/>
      <c r="C478" s="125"/>
      <c r="E478" s="228"/>
      <c r="G478" s="247"/>
      <c r="H478" s="25"/>
      <c r="I478" s="25"/>
      <c r="J478" s="335"/>
      <c r="K478" s="25"/>
      <c r="L478" s="25"/>
      <c r="M478" s="25"/>
      <c r="N478" s="25"/>
      <c r="O478" s="25"/>
      <c r="P478" s="25"/>
    </row>
    <row r="479" spans="2:16" s="22" customFormat="1" x14ac:dyDescent="0.2">
      <c r="B479" s="126"/>
      <c r="C479" s="125"/>
      <c r="E479" s="228"/>
      <c r="G479" s="247"/>
      <c r="H479" s="25"/>
      <c r="I479" s="25"/>
      <c r="J479" s="335"/>
      <c r="K479" s="25"/>
      <c r="L479" s="25"/>
      <c r="M479" s="25"/>
      <c r="N479" s="25"/>
      <c r="O479" s="25"/>
      <c r="P479" s="25"/>
    </row>
    <row r="480" spans="2:16" s="22" customFormat="1" x14ac:dyDescent="0.2">
      <c r="B480" s="126"/>
      <c r="C480" s="125"/>
      <c r="E480" s="228"/>
      <c r="G480" s="247"/>
      <c r="H480" s="25"/>
      <c r="I480" s="25"/>
      <c r="J480" s="335"/>
      <c r="K480" s="25"/>
      <c r="L480" s="25"/>
      <c r="M480" s="25"/>
      <c r="N480" s="25"/>
      <c r="O480" s="25"/>
      <c r="P480" s="25"/>
    </row>
    <row r="481" spans="2:16" s="22" customFormat="1" x14ac:dyDescent="0.2">
      <c r="B481" s="126"/>
      <c r="C481" s="125"/>
      <c r="E481" s="228"/>
      <c r="G481" s="247"/>
      <c r="H481" s="25"/>
      <c r="I481" s="25"/>
      <c r="J481" s="335"/>
      <c r="K481" s="25"/>
      <c r="L481" s="25"/>
      <c r="M481" s="25"/>
      <c r="N481" s="25"/>
      <c r="O481" s="25"/>
      <c r="P481" s="25"/>
    </row>
    <row r="482" spans="2:16" s="22" customFormat="1" x14ac:dyDescent="0.2">
      <c r="B482" s="126"/>
      <c r="C482" s="125"/>
      <c r="E482" s="228"/>
      <c r="G482" s="247"/>
      <c r="H482" s="25"/>
      <c r="I482" s="25"/>
      <c r="J482" s="335"/>
      <c r="K482" s="25"/>
      <c r="L482" s="25"/>
      <c r="M482" s="25"/>
      <c r="N482" s="25"/>
      <c r="O482" s="25"/>
      <c r="P482" s="25"/>
    </row>
    <row r="483" spans="2:16" s="22" customFormat="1" x14ac:dyDescent="0.2">
      <c r="B483" s="126"/>
      <c r="C483" s="125"/>
      <c r="E483" s="228"/>
      <c r="G483" s="247"/>
      <c r="H483" s="25"/>
      <c r="I483" s="25"/>
      <c r="J483" s="335"/>
      <c r="K483" s="25"/>
      <c r="L483" s="25"/>
      <c r="M483" s="25"/>
      <c r="N483" s="25"/>
      <c r="O483" s="25"/>
      <c r="P483" s="25"/>
    </row>
    <row r="484" spans="2:16" s="22" customFormat="1" x14ac:dyDescent="0.2">
      <c r="B484" s="126"/>
      <c r="C484" s="125"/>
      <c r="E484" s="228"/>
      <c r="G484" s="247"/>
      <c r="H484" s="25"/>
      <c r="I484" s="25"/>
      <c r="J484" s="335"/>
      <c r="K484" s="25"/>
      <c r="L484" s="25"/>
      <c r="M484" s="25"/>
      <c r="N484" s="25"/>
      <c r="O484" s="25"/>
      <c r="P484" s="25"/>
    </row>
    <row r="485" spans="2:16" s="22" customFormat="1" x14ac:dyDescent="0.2">
      <c r="B485" s="126"/>
      <c r="C485" s="125"/>
      <c r="E485" s="228"/>
      <c r="G485" s="247"/>
      <c r="H485" s="25"/>
      <c r="I485" s="25"/>
      <c r="J485" s="335"/>
      <c r="K485" s="25"/>
      <c r="L485" s="25"/>
      <c r="M485" s="25"/>
      <c r="N485" s="25"/>
      <c r="O485" s="25"/>
      <c r="P485" s="25"/>
    </row>
    <row r="486" spans="2:16" s="22" customFormat="1" x14ac:dyDescent="0.2">
      <c r="B486" s="126"/>
      <c r="C486" s="125"/>
      <c r="E486" s="228"/>
      <c r="G486" s="247"/>
      <c r="H486" s="25"/>
      <c r="I486" s="25"/>
      <c r="J486" s="335"/>
      <c r="K486" s="25"/>
      <c r="L486" s="25"/>
      <c r="M486" s="25"/>
      <c r="N486" s="25"/>
      <c r="O486" s="25"/>
      <c r="P486" s="25"/>
    </row>
    <row r="487" spans="2:16" s="22" customFormat="1" x14ac:dyDescent="0.2">
      <c r="B487" s="126"/>
      <c r="C487" s="125"/>
      <c r="E487" s="228"/>
      <c r="G487" s="247"/>
      <c r="H487" s="25"/>
      <c r="I487" s="25"/>
      <c r="J487" s="335"/>
      <c r="K487" s="25"/>
      <c r="L487" s="25"/>
      <c r="M487" s="25"/>
      <c r="N487" s="25"/>
      <c r="O487" s="25"/>
      <c r="P487" s="25"/>
    </row>
    <row r="488" spans="2:16" s="22" customFormat="1" x14ac:dyDescent="0.2">
      <c r="B488" s="126"/>
      <c r="C488" s="125"/>
      <c r="E488" s="228"/>
      <c r="G488" s="247"/>
      <c r="H488" s="25"/>
      <c r="I488" s="25"/>
      <c r="J488" s="335"/>
      <c r="K488" s="25"/>
      <c r="L488" s="25"/>
      <c r="M488" s="25"/>
      <c r="N488" s="25"/>
      <c r="O488" s="25"/>
      <c r="P488" s="25"/>
    </row>
    <row r="489" spans="2:16" s="22" customFormat="1" x14ac:dyDescent="0.2">
      <c r="B489" s="126"/>
      <c r="C489" s="125"/>
      <c r="E489" s="228"/>
      <c r="G489" s="247"/>
      <c r="H489" s="25"/>
      <c r="I489" s="25"/>
      <c r="J489" s="335"/>
      <c r="K489" s="25"/>
      <c r="L489" s="25"/>
      <c r="M489" s="25"/>
      <c r="N489" s="25"/>
      <c r="O489" s="25"/>
      <c r="P489" s="25"/>
    </row>
    <row r="490" spans="2:16" s="22" customFormat="1" x14ac:dyDescent="0.2">
      <c r="B490" s="126"/>
      <c r="C490" s="125"/>
      <c r="E490" s="228"/>
      <c r="G490" s="247"/>
      <c r="H490" s="25"/>
      <c r="I490" s="25"/>
      <c r="J490" s="335"/>
      <c r="K490" s="25"/>
      <c r="L490" s="25"/>
      <c r="M490" s="25"/>
      <c r="N490" s="25"/>
      <c r="O490" s="25"/>
      <c r="P490" s="25"/>
    </row>
    <row r="491" spans="2:16" s="22" customFormat="1" x14ac:dyDescent="0.2">
      <c r="B491" s="126"/>
      <c r="C491" s="125"/>
      <c r="E491" s="228"/>
      <c r="G491" s="247"/>
      <c r="H491" s="25"/>
      <c r="I491" s="25"/>
      <c r="J491" s="335"/>
      <c r="K491" s="25"/>
      <c r="L491" s="25"/>
      <c r="M491" s="25"/>
      <c r="N491" s="25"/>
      <c r="O491" s="25"/>
      <c r="P491" s="25"/>
    </row>
    <row r="492" spans="2:16" s="22" customFormat="1" x14ac:dyDescent="0.2">
      <c r="B492" s="126"/>
      <c r="C492" s="125"/>
      <c r="E492" s="228"/>
      <c r="G492" s="247"/>
      <c r="H492" s="25"/>
      <c r="I492" s="25"/>
      <c r="J492" s="335"/>
      <c r="K492" s="25"/>
      <c r="L492" s="25"/>
      <c r="M492" s="25"/>
      <c r="N492" s="25"/>
      <c r="O492" s="25"/>
      <c r="P492" s="25"/>
    </row>
    <row r="493" spans="2:16" s="22" customFormat="1" x14ac:dyDescent="0.2">
      <c r="B493" s="126"/>
      <c r="C493" s="125"/>
      <c r="E493" s="228"/>
      <c r="G493" s="247"/>
      <c r="H493" s="25"/>
      <c r="I493" s="25"/>
      <c r="J493" s="335"/>
      <c r="K493" s="25"/>
      <c r="L493" s="25"/>
      <c r="M493" s="25"/>
      <c r="N493" s="25"/>
      <c r="O493" s="25"/>
      <c r="P493" s="25"/>
    </row>
    <row r="494" spans="2:16" s="22" customFormat="1" x14ac:dyDescent="0.2">
      <c r="B494" s="126"/>
      <c r="C494" s="125"/>
      <c r="E494" s="228"/>
      <c r="G494" s="247"/>
      <c r="H494" s="25"/>
      <c r="I494" s="25"/>
      <c r="J494" s="335"/>
      <c r="K494" s="25"/>
      <c r="L494" s="25"/>
      <c r="M494" s="25"/>
      <c r="N494" s="25"/>
      <c r="O494" s="25"/>
      <c r="P494" s="25"/>
    </row>
    <row r="495" spans="2:16" s="22" customFormat="1" x14ac:dyDescent="0.2">
      <c r="B495" s="126"/>
      <c r="C495" s="125"/>
      <c r="E495" s="228"/>
      <c r="G495" s="247"/>
      <c r="H495" s="25"/>
      <c r="I495" s="25"/>
      <c r="J495" s="335"/>
      <c r="K495" s="25"/>
      <c r="L495" s="25"/>
      <c r="M495" s="25"/>
      <c r="N495" s="25"/>
      <c r="O495" s="25"/>
      <c r="P495" s="25"/>
    </row>
    <row r="496" spans="2:16" s="22" customFormat="1" x14ac:dyDescent="0.2">
      <c r="B496" s="126"/>
      <c r="C496" s="125"/>
      <c r="E496" s="228"/>
      <c r="G496" s="247"/>
      <c r="H496" s="25"/>
      <c r="I496" s="25"/>
      <c r="J496" s="335"/>
      <c r="K496" s="25"/>
      <c r="L496" s="25"/>
      <c r="M496" s="25"/>
      <c r="N496" s="25"/>
      <c r="O496" s="25"/>
      <c r="P496" s="25"/>
    </row>
    <row r="497" spans="2:16" s="22" customFormat="1" x14ac:dyDescent="0.2">
      <c r="B497" s="126"/>
      <c r="C497" s="125"/>
      <c r="E497" s="228"/>
      <c r="G497" s="247"/>
      <c r="H497" s="25"/>
      <c r="I497" s="25"/>
      <c r="J497" s="335"/>
      <c r="K497" s="25"/>
      <c r="L497" s="25"/>
      <c r="M497" s="25"/>
      <c r="N497" s="25"/>
      <c r="O497" s="25"/>
      <c r="P497" s="25"/>
    </row>
    <row r="498" spans="2:16" s="22" customFormat="1" x14ac:dyDescent="0.2">
      <c r="B498" s="126"/>
      <c r="C498" s="125"/>
      <c r="E498" s="228"/>
      <c r="G498" s="247"/>
      <c r="H498" s="25"/>
      <c r="I498" s="25"/>
      <c r="J498" s="335"/>
      <c r="K498" s="25"/>
      <c r="L498" s="25"/>
      <c r="M498" s="25"/>
      <c r="N498" s="25"/>
      <c r="O498" s="25"/>
      <c r="P498" s="25"/>
    </row>
    <row r="499" spans="2:16" s="22" customFormat="1" x14ac:dyDescent="0.2">
      <c r="B499" s="126"/>
      <c r="C499" s="125"/>
      <c r="E499" s="228"/>
      <c r="G499" s="247"/>
      <c r="H499" s="25"/>
      <c r="I499" s="25"/>
      <c r="J499" s="335"/>
      <c r="K499" s="25"/>
      <c r="L499" s="25"/>
      <c r="M499" s="25"/>
      <c r="N499" s="25"/>
      <c r="O499" s="25"/>
      <c r="P499" s="25"/>
    </row>
    <row r="500" spans="2:16" s="22" customFormat="1" x14ac:dyDescent="0.2">
      <c r="B500" s="126"/>
      <c r="C500" s="125"/>
      <c r="E500" s="228"/>
      <c r="G500" s="247"/>
      <c r="H500" s="25"/>
      <c r="I500" s="25"/>
      <c r="J500" s="335"/>
      <c r="K500" s="25"/>
      <c r="L500" s="25"/>
      <c r="M500" s="25"/>
      <c r="N500" s="25"/>
      <c r="O500" s="25"/>
      <c r="P500" s="25"/>
    </row>
    <row r="501" spans="2:16" s="22" customFormat="1" x14ac:dyDescent="0.2">
      <c r="B501" s="126"/>
      <c r="C501" s="125"/>
      <c r="E501" s="228"/>
      <c r="G501" s="247"/>
      <c r="H501" s="25"/>
      <c r="I501" s="25"/>
      <c r="J501" s="335"/>
      <c r="K501" s="25"/>
      <c r="L501" s="25"/>
      <c r="M501" s="25"/>
      <c r="N501" s="25"/>
      <c r="O501" s="25"/>
      <c r="P501" s="25"/>
    </row>
    <row r="502" spans="2:16" s="22" customFormat="1" x14ac:dyDescent="0.2">
      <c r="B502" s="126"/>
      <c r="C502" s="125"/>
      <c r="E502" s="228"/>
      <c r="G502" s="247"/>
      <c r="H502" s="25"/>
      <c r="I502" s="25"/>
      <c r="J502" s="335"/>
      <c r="K502" s="25"/>
      <c r="L502" s="25"/>
      <c r="M502" s="25"/>
      <c r="N502" s="25"/>
      <c r="O502" s="25"/>
      <c r="P502" s="25"/>
    </row>
    <row r="503" spans="2:16" s="22" customFormat="1" x14ac:dyDescent="0.2">
      <c r="B503" s="126"/>
      <c r="C503" s="125"/>
      <c r="E503" s="228"/>
      <c r="G503" s="247"/>
      <c r="H503" s="25"/>
      <c r="I503" s="25"/>
      <c r="J503" s="335"/>
      <c r="K503" s="25"/>
      <c r="L503" s="25"/>
      <c r="M503" s="25"/>
      <c r="N503" s="25"/>
      <c r="O503" s="25"/>
      <c r="P503" s="25"/>
    </row>
    <row r="504" spans="2:16" s="22" customFormat="1" x14ac:dyDescent="0.2">
      <c r="B504" s="126"/>
      <c r="C504" s="125"/>
      <c r="E504" s="228"/>
      <c r="G504" s="247"/>
      <c r="H504" s="25"/>
      <c r="I504" s="25"/>
      <c r="J504" s="335"/>
      <c r="K504" s="25"/>
      <c r="L504" s="25"/>
      <c r="M504" s="25"/>
      <c r="N504" s="25"/>
      <c r="O504" s="25"/>
      <c r="P504" s="25"/>
    </row>
    <row r="505" spans="2:16" s="22" customFormat="1" x14ac:dyDescent="0.2">
      <c r="B505" s="126"/>
      <c r="C505" s="125"/>
      <c r="E505" s="228"/>
      <c r="G505" s="247"/>
      <c r="H505" s="25"/>
      <c r="I505" s="25"/>
      <c r="J505" s="335"/>
      <c r="K505" s="25"/>
      <c r="L505" s="25"/>
      <c r="M505" s="25"/>
      <c r="N505" s="25"/>
      <c r="O505" s="25"/>
      <c r="P505" s="25"/>
    </row>
    <row r="506" spans="2:16" s="22" customFormat="1" x14ac:dyDescent="0.2">
      <c r="B506" s="126"/>
      <c r="C506" s="125"/>
      <c r="E506" s="228"/>
      <c r="G506" s="247"/>
      <c r="H506" s="25"/>
      <c r="I506" s="25"/>
      <c r="J506" s="335"/>
      <c r="K506" s="25"/>
      <c r="L506" s="25"/>
      <c r="M506" s="25"/>
      <c r="N506" s="25"/>
      <c r="O506" s="25"/>
      <c r="P506" s="25"/>
    </row>
    <row r="507" spans="2:16" s="22" customFormat="1" x14ac:dyDescent="0.2">
      <c r="B507" s="126"/>
      <c r="C507" s="125"/>
      <c r="E507" s="228"/>
      <c r="G507" s="247"/>
      <c r="H507" s="25"/>
      <c r="I507" s="25"/>
      <c r="J507" s="335"/>
      <c r="K507" s="25"/>
      <c r="L507" s="25"/>
      <c r="M507" s="25"/>
      <c r="N507" s="25"/>
      <c r="O507" s="25"/>
      <c r="P507" s="25"/>
    </row>
    <row r="508" spans="2:16" s="22" customFormat="1" x14ac:dyDescent="0.2">
      <c r="B508" s="126"/>
      <c r="C508" s="125"/>
      <c r="E508" s="228"/>
      <c r="G508" s="247"/>
      <c r="H508" s="25"/>
      <c r="I508" s="25"/>
      <c r="J508" s="335"/>
      <c r="K508" s="25"/>
      <c r="L508" s="25"/>
      <c r="M508" s="25"/>
      <c r="N508" s="25"/>
      <c r="O508" s="25"/>
      <c r="P508" s="25"/>
    </row>
    <row r="509" spans="2:16" s="22" customFormat="1" x14ac:dyDescent="0.2">
      <c r="B509" s="126"/>
      <c r="C509" s="125"/>
      <c r="E509" s="228"/>
      <c r="G509" s="247"/>
      <c r="H509" s="25"/>
      <c r="I509" s="25"/>
      <c r="J509" s="335"/>
      <c r="K509" s="25"/>
      <c r="L509" s="25"/>
      <c r="M509" s="25"/>
      <c r="N509" s="25"/>
      <c r="O509" s="25"/>
      <c r="P509" s="25"/>
    </row>
    <row r="510" spans="2:16" s="22" customFormat="1" x14ac:dyDescent="0.2">
      <c r="B510" s="126"/>
      <c r="C510" s="125"/>
      <c r="E510" s="228"/>
      <c r="G510" s="247"/>
      <c r="H510" s="25"/>
      <c r="I510" s="25"/>
      <c r="J510" s="335"/>
      <c r="K510" s="25"/>
      <c r="L510" s="25"/>
      <c r="M510" s="25"/>
      <c r="N510" s="25"/>
      <c r="O510" s="25"/>
      <c r="P510" s="25"/>
    </row>
    <row r="511" spans="2:16" s="22" customFormat="1" x14ac:dyDescent="0.2">
      <c r="B511" s="126"/>
      <c r="C511" s="125"/>
      <c r="E511" s="228"/>
      <c r="G511" s="247"/>
      <c r="H511" s="25"/>
      <c r="I511" s="25"/>
      <c r="J511" s="335"/>
      <c r="K511" s="25"/>
      <c r="L511" s="25"/>
      <c r="M511" s="25"/>
      <c r="N511" s="25"/>
      <c r="O511" s="25"/>
      <c r="P511" s="25"/>
    </row>
    <row r="512" spans="2:16" s="22" customFormat="1" x14ac:dyDescent="0.2">
      <c r="B512" s="126"/>
      <c r="C512" s="125"/>
      <c r="E512" s="228"/>
      <c r="G512" s="247"/>
      <c r="H512" s="25"/>
      <c r="I512" s="25"/>
      <c r="J512" s="335"/>
      <c r="K512" s="25"/>
      <c r="L512" s="25"/>
      <c r="M512" s="25"/>
      <c r="N512" s="25"/>
      <c r="O512" s="25"/>
      <c r="P512" s="25"/>
    </row>
    <row r="513" spans="2:16" s="22" customFormat="1" x14ac:dyDescent="0.2">
      <c r="B513" s="126"/>
      <c r="C513" s="125"/>
      <c r="E513" s="228"/>
      <c r="G513" s="247"/>
      <c r="H513" s="25"/>
      <c r="I513" s="25"/>
      <c r="J513" s="335"/>
      <c r="K513" s="25"/>
      <c r="L513" s="25"/>
      <c r="M513" s="25"/>
      <c r="N513" s="25"/>
      <c r="O513" s="25"/>
      <c r="P513" s="25"/>
    </row>
    <row r="514" spans="2:16" s="22" customFormat="1" x14ac:dyDescent="0.2">
      <c r="B514" s="126"/>
      <c r="C514" s="125"/>
      <c r="E514" s="228"/>
      <c r="G514" s="247"/>
      <c r="H514" s="25"/>
      <c r="I514" s="25"/>
      <c r="J514" s="335"/>
      <c r="K514" s="25"/>
      <c r="L514" s="25"/>
      <c r="M514" s="25"/>
      <c r="N514" s="25"/>
      <c r="O514" s="25"/>
      <c r="P514" s="25"/>
    </row>
    <row r="515" spans="2:16" s="22" customFormat="1" x14ac:dyDescent="0.2">
      <c r="B515" s="126"/>
      <c r="C515" s="125"/>
      <c r="E515" s="228"/>
      <c r="G515" s="247"/>
      <c r="H515" s="25"/>
      <c r="I515" s="25"/>
      <c r="J515" s="335"/>
      <c r="K515" s="25"/>
      <c r="L515" s="25"/>
      <c r="M515" s="25"/>
      <c r="N515" s="25"/>
      <c r="O515" s="25"/>
      <c r="P515" s="25"/>
    </row>
    <row r="516" spans="2:16" s="22" customFormat="1" x14ac:dyDescent="0.2">
      <c r="B516" s="126"/>
      <c r="C516" s="125"/>
      <c r="E516" s="228"/>
      <c r="G516" s="247"/>
      <c r="H516" s="25"/>
      <c r="I516" s="25"/>
      <c r="J516" s="335"/>
      <c r="K516" s="25"/>
      <c r="L516" s="25"/>
      <c r="M516" s="25"/>
      <c r="N516" s="25"/>
      <c r="O516" s="25"/>
      <c r="P516" s="25"/>
    </row>
    <row r="517" spans="2:16" s="22" customFormat="1" x14ac:dyDescent="0.2">
      <c r="B517" s="126"/>
      <c r="C517" s="125"/>
      <c r="E517" s="228"/>
      <c r="G517" s="247"/>
      <c r="H517" s="25"/>
      <c r="I517" s="25"/>
      <c r="J517" s="335"/>
      <c r="K517" s="25"/>
      <c r="L517" s="25"/>
      <c r="M517" s="25"/>
      <c r="N517" s="25"/>
      <c r="O517" s="25"/>
      <c r="P517" s="25"/>
    </row>
    <row r="518" spans="2:16" s="22" customFormat="1" x14ac:dyDescent="0.2">
      <c r="B518" s="126"/>
      <c r="C518" s="125"/>
      <c r="E518" s="228"/>
      <c r="G518" s="247"/>
      <c r="H518" s="25"/>
      <c r="I518" s="25"/>
      <c r="J518" s="335"/>
      <c r="K518" s="25"/>
      <c r="L518" s="25"/>
      <c r="M518" s="25"/>
      <c r="N518" s="25"/>
      <c r="O518" s="25"/>
      <c r="P518" s="25"/>
    </row>
    <row r="519" spans="2:16" s="22" customFormat="1" x14ac:dyDescent="0.2">
      <c r="B519" s="126"/>
      <c r="C519" s="125"/>
      <c r="E519" s="228"/>
      <c r="G519" s="247"/>
      <c r="H519" s="25"/>
      <c r="I519" s="25"/>
      <c r="J519" s="335"/>
      <c r="K519" s="25"/>
      <c r="L519" s="25"/>
      <c r="M519" s="25"/>
      <c r="N519" s="25"/>
      <c r="O519" s="25"/>
      <c r="P519" s="25"/>
    </row>
    <row r="520" spans="2:16" s="22" customFormat="1" x14ac:dyDescent="0.2">
      <c r="B520" s="126"/>
      <c r="C520" s="125"/>
      <c r="E520" s="228"/>
      <c r="G520" s="247"/>
      <c r="H520" s="25"/>
      <c r="I520" s="25"/>
      <c r="J520" s="335"/>
      <c r="K520" s="25"/>
      <c r="L520" s="25"/>
      <c r="M520" s="25"/>
      <c r="N520" s="25"/>
      <c r="O520" s="25"/>
      <c r="P520" s="25"/>
    </row>
    <row r="521" spans="2:16" s="22" customFormat="1" x14ac:dyDescent="0.2">
      <c r="B521" s="126"/>
      <c r="C521" s="125"/>
      <c r="E521" s="228"/>
      <c r="G521" s="247"/>
      <c r="H521" s="25"/>
      <c r="I521" s="25"/>
      <c r="J521" s="335"/>
      <c r="K521" s="25"/>
      <c r="L521" s="25"/>
      <c r="M521" s="25"/>
      <c r="N521" s="25"/>
      <c r="O521" s="25"/>
      <c r="P521" s="25"/>
    </row>
    <row r="522" spans="2:16" s="22" customFormat="1" x14ac:dyDescent="0.2">
      <c r="B522" s="126"/>
      <c r="C522" s="125"/>
      <c r="E522" s="228"/>
      <c r="G522" s="247"/>
      <c r="H522" s="25"/>
      <c r="I522" s="25"/>
      <c r="J522" s="335"/>
      <c r="K522" s="25"/>
      <c r="L522" s="25"/>
      <c r="M522" s="25"/>
      <c r="N522" s="25"/>
      <c r="O522" s="25"/>
      <c r="P522" s="25"/>
    </row>
    <row r="523" spans="2:16" s="22" customFormat="1" x14ac:dyDescent="0.2">
      <c r="B523" s="126"/>
      <c r="C523" s="125"/>
      <c r="E523" s="228"/>
      <c r="G523" s="247"/>
      <c r="H523" s="25"/>
      <c r="I523" s="25"/>
      <c r="J523" s="335"/>
      <c r="K523" s="25"/>
      <c r="L523" s="25"/>
      <c r="M523" s="25"/>
      <c r="N523" s="25"/>
      <c r="O523" s="25"/>
      <c r="P523" s="25"/>
    </row>
    <row r="524" spans="2:16" s="22" customFormat="1" x14ac:dyDescent="0.2">
      <c r="B524" s="126"/>
      <c r="C524" s="125"/>
      <c r="E524" s="228"/>
      <c r="G524" s="247"/>
      <c r="H524" s="25"/>
      <c r="I524" s="25"/>
      <c r="J524" s="335"/>
      <c r="K524" s="25"/>
      <c r="L524" s="25"/>
      <c r="M524" s="25"/>
      <c r="N524" s="25"/>
      <c r="O524" s="25"/>
      <c r="P524" s="25"/>
    </row>
    <row r="525" spans="2:16" s="22" customFormat="1" x14ac:dyDescent="0.2">
      <c r="B525" s="126"/>
      <c r="C525" s="125"/>
      <c r="E525" s="228"/>
      <c r="G525" s="247"/>
      <c r="H525" s="25"/>
      <c r="I525" s="25"/>
      <c r="J525" s="335"/>
      <c r="K525" s="25"/>
      <c r="L525" s="25"/>
      <c r="M525" s="25"/>
      <c r="N525" s="25"/>
      <c r="O525" s="25"/>
      <c r="P525" s="25"/>
    </row>
    <row r="526" spans="2:16" s="22" customFormat="1" x14ac:dyDescent="0.2">
      <c r="B526" s="126"/>
      <c r="C526" s="125"/>
      <c r="E526" s="228"/>
      <c r="G526" s="247"/>
      <c r="H526" s="25"/>
      <c r="I526" s="25"/>
      <c r="J526" s="335"/>
      <c r="K526" s="25"/>
      <c r="L526" s="25"/>
      <c r="M526" s="25"/>
      <c r="N526" s="25"/>
      <c r="O526" s="25"/>
      <c r="P526" s="25"/>
    </row>
    <row r="527" spans="2:16" s="22" customFormat="1" x14ac:dyDescent="0.2">
      <c r="B527" s="126"/>
      <c r="C527" s="125"/>
      <c r="E527" s="228"/>
      <c r="G527" s="247"/>
      <c r="H527" s="25"/>
      <c r="I527" s="25"/>
      <c r="J527" s="335"/>
      <c r="K527" s="25"/>
      <c r="L527" s="25"/>
      <c r="M527" s="25"/>
      <c r="N527" s="25"/>
      <c r="O527" s="25"/>
      <c r="P527" s="25"/>
    </row>
    <row r="528" spans="2:16" s="22" customFormat="1" x14ac:dyDescent="0.2">
      <c r="B528" s="126"/>
      <c r="C528" s="125"/>
      <c r="E528" s="228"/>
      <c r="G528" s="247"/>
      <c r="H528" s="25"/>
      <c r="I528" s="25"/>
      <c r="J528" s="335"/>
      <c r="K528" s="25"/>
      <c r="L528" s="25"/>
      <c r="M528" s="25"/>
      <c r="N528" s="25"/>
      <c r="O528" s="25"/>
      <c r="P528" s="25"/>
    </row>
    <row r="529" spans="2:16" s="22" customFormat="1" x14ac:dyDescent="0.2">
      <c r="B529" s="126"/>
      <c r="C529" s="125"/>
      <c r="E529" s="228"/>
      <c r="G529" s="247"/>
      <c r="H529" s="25"/>
      <c r="I529" s="25"/>
      <c r="J529" s="335"/>
      <c r="K529" s="25"/>
      <c r="L529" s="25"/>
      <c r="M529" s="25"/>
      <c r="N529" s="25"/>
      <c r="O529" s="25"/>
      <c r="P529" s="25"/>
    </row>
    <row r="530" spans="2:16" s="22" customFormat="1" x14ac:dyDescent="0.2">
      <c r="B530" s="126"/>
      <c r="C530" s="125"/>
      <c r="E530" s="228"/>
      <c r="G530" s="247"/>
      <c r="H530" s="25"/>
      <c r="I530" s="25"/>
      <c r="J530" s="335"/>
      <c r="K530" s="25"/>
      <c r="L530" s="25"/>
      <c r="M530" s="25"/>
      <c r="N530" s="25"/>
      <c r="O530" s="25"/>
      <c r="P530" s="25"/>
    </row>
    <row r="531" spans="2:16" s="22" customFormat="1" x14ac:dyDescent="0.2">
      <c r="B531" s="126"/>
      <c r="C531" s="128"/>
      <c r="E531" s="228"/>
      <c r="G531" s="247"/>
      <c r="H531" s="25"/>
      <c r="I531" s="25"/>
      <c r="J531" s="335"/>
      <c r="K531" s="25"/>
      <c r="L531" s="25"/>
      <c r="M531" s="25"/>
      <c r="N531" s="25"/>
      <c r="O531" s="25"/>
      <c r="P531" s="25"/>
    </row>
    <row r="532" spans="2:16" s="22" customFormat="1" x14ac:dyDescent="0.2">
      <c r="B532" s="126"/>
      <c r="C532" s="128"/>
      <c r="E532" s="228"/>
      <c r="G532" s="247"/>
      <c r="H532" s="25"/>
      <c r="I532" s="25"/>
      <c r="J532" s="335"/>
      <c r="K532" s="25"/>
      <c r="L532" s="25"/>
      <c r="M532" s="25"/>
      <c r="N532" s="25"/>
      <c r="O532" s="25"/>
      <c r="P532" s="25"/>
    </row>
    <row r="533" spans="2:16" s="22" customFormat="1" x14ac:dyDescent="0.2">
      <c r="B533" s="126"/>
      <c r="C533" s="128"/>
      <c r="E533" s="228"/>
      <c r="G533" s="247"/>
      <c r="H533" s="25"/>
      <c r="I533" s="25"/>
      <c r="J533" s="335"/>
      <c r="K533" s="25"/>
      <c r="L533" s="25"/>
      <c r="M533" s="25"/>
      <c r="N533" s="25"/>
      <c r="O533" s="25"/>
      <c r="P533" s="25"/>
    </row>
    <row r="534" spans="2:16" s="22" customFormat="1" x14ac:dyDescent="0.2">
      <c r="B534" s="126"/>
      <c r="C534" s="128"/>
      <c r="E534" s="228"/>
      <c r="G534" s="247"/>
      <c r="H534" s="25"/>
      <c r="I534" s="25"/>
      <c r="J534" s="335"/>
      <c r="K534" s="25"/>
      <c r="L534" s="25"/>
      <c r="M534" s="25"/>
      <c r="N534" s="25"/>
      <c r="O534" s="25"/>
      <c r="P534" s="25"/>
    </row>
    <row r="535" spans="2:16" s="22" customFormat="1" x14ac:dyDescent="0.2">
      <c r="B535" s="126"/>
      <c r="C535" s="128"/>
      <c r="E535" s="228"/>
      <c r="G535" s="247"/>
      <c r="H535" s="25"/>
      <c r="I535" s="25"/>
      <c r="J535" s="335"/>
      <c r="K535" s="25"/>
      <c r="L535" s="25"/>
      <c r="M535" s="25"/>
      <c r="N535" s="25"/>
      <c r="O535" s="25"/>
      <c r="P535" s="25"/>
    </row>
  </sheetData>
  <sheetProtection algorithmName="SHA-512" hashValue="CQRI1Rmpio4FKSoaaApnmmSuFUiRNE/53Iqk/jXJB1Ap45lMeAJOzseOHH9R8peLSu0sjmXRx2JPgfFdCtpWgQ==" saltValue="9qVxCzA5waAapnz1Y7hKKg==" spinCount="100000" sheet="1" objects="1" scenarios="1"/>
  <phoneticPr fontId="15" type="noConversion"/>
  <conditionalFormatting sqref="K6">
    <cfRule type="expression" dxfId="23" priority="12">
      <formula>ABS(I6)&gt;5%</formula>
    </cfRule>
  </conditionalFormatting>
  <conditionalFormatting sqref="K21">
    <cfRule type="expression" dxfId="22" priority="11">
      <formula>ABS(I21)&gt;5%</formula>
    </cfRule>
  </conditionalFormatting>
  <conditionalFormatting sqref="K27">
    <cfRule type="expression" dxfId="21" priority="10">
      <formula>ABS(I27)&gt;5%</formula>
    </cfRule>
  </conditionalFormatting>
  <conditionalFormatting sqref="K30">
    <cfRule type="expression" dxfId="20" priority="9">
      <formula>ABS(I30)&gt;5%</formula>
    </cfRule>
  </conditionalFormatting>
  <conditionalFormatting sqref="K41">
    <cfRule type="expression" dxfId="19" priority="8">
      <formula>ABS(I41)&gt;5%</formula>
    </cfRule>
  </conditionalFormatting>
  <conditionalFormatting sqref="K45">
    <cfRule type="expression" dxfId="18" priority="7">
      <formula>ABS(I45)&gt;5%</formula>
    </cfRule>
  </conditionalFormatting>
  <conditionalFormatting sqref="K54">
    <cfRule type="expression" dxfId="17" priority="6">
      <formula>ABS(I54)&gt;5%</formula>
    </cfRule>
  </conditionalFormatting>
  <conditionalFormatting sqref="K85">
    <cfRule type="expression" dxfId="16" priority="5">
      <formula>ABS(I85)&gt;5%</formula>
    </cfRule>
  </conditionalFormatting>
  <conditionalFormatting sqref="K90">
    <cfRule type="expression" dxfId="15" priority="4">
      <formula>ABS(I90)&gt;5%</formula>
    </cfRule>
  </conditionalFormatting>
  <conditionalFormatting sqref="K155">
    <cfRule type="expression" dxfId="14" priority="3">
      <formula>ABS(I155)&gt;5%</formula>
    </cfRule>
  </conditionalFormatting>
  <conditionalFormatting sqref="K160">
    <cfRule type="expression" dxfId="13" priority="2">
      <formula>ABS(I160)&gt;5%</formula>
    </cfRule>
  </conditionalFormatting>
  <conditionalFormatting sqref="H7 M7 H9:H11 M9:M11 H23 M23 H25:H26 M25:M26 H28:H29 M28:M29 H32:H40 M32:M40 H42:H44 M42:M44 H46:H53 M46:M53 H57:H70 M57:M70 H72:H75 M72:M75 H77:H82 M77:M82 H86:H89 M86:M89 H92:H100 M92:M100 H102:H107 M102:M107 H109:H131 M109:M131 H133:H144 M133:M144 H146:H154 M146:M154 H156:H159 M156:M159 H161:H170 M161:M170">
    <cfRule type="expression" dxfId="12" priority="1">
      <formula>$G$1="No"</formula>
    </cfRule>
  </conditionalFormatting>
  <pageMargins left="0.25" right="0.25" top="0.25" bottom="0.25" header="0.25" footer="0.25"/>
  <pageSetup paperSize="9" scale="58" fitToHeight="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BC535"/>
  <sheetViews>
    <sheetView showGridLines="0" tabSelected="1" zoomScale="85" zoomScaleNormal="85" workbookViewId="0">
      <pane xSplit="6" ySplit="4" topLeftCell="G5" activePane="bottomRight" state="frozen"/>
      <selection activeCell="F23" sqref="F23"/>
      <selection pane="topRight" activeCell="F23" sqref="F23"/>
      <selection pane="bottomLeft" activeCell="F23" sqref="F23"/>
      <selection pane="bottomRight" activeCell="K14" sqref="K14"/>
    </sheetView>
  </sheetViews>
  <sheetFormatPr defaultColWidth="7.109375" defaultRowHeight="11.25" outlineLevelRow="1" outlineLevelCol="1" x14ac:dyDescent="0.2"/>
  <cols>
    <col min="1" max="1" width="9.109375" style="19" hidden="1" customWidth="1" outlineLevel="1"/>
    <col min="2" max="2" width="7.77734375" style="129" hidden="1" customWidth="1" outlineLevel="1"/>
    <col min="3" max="3" width="7.88671875" style="128" hidden="1" customWidth="1" outlineLevel="1"/>
    <col min="4" max="4" width="10.77734375" style="19" hidden="1" customWidth="1" outlineLevel="1"/>
    <col min="5" max="5" width="4.77734375" style="214" customWidth="1" collapsed="1"/>
    <col min="6" max="6" width="53.77734375" style="19" customWidth="1"/>
    <col min="7" max="7" width="10" style="248" customWidth="1"/>
    <col min="8" max="8" width="8.77734375" style="20" customWidth="1"/>
    <col min="9" max="9" width="8.33203125" style="20" customWidth="1"/>
    <col min="10" max="10" width="8.77734375" style="336" customWidth="1"/>
    <col min="11" max="11" width="25.77734375" style="20" customWidth="1"/>
    <col min="12" max="12" width="1.77734375" style="20" customWidth="1"/>
    <col min="13" max="13" width="8.77734375" style="20" customWidth="1"/>
    <col min="14" max="14" width="8.33203125" style="20" customWidth="1"/>
    <col min="15" max="15" width="8.77734375" style="20" customWidth="1"/>
    <col min="16" max="16" width="33.109375" style="20" customWidth="1"/>
    <col min="17" max="55" width="7.109375" style="22"/>
    <col min="56" max="16384" width="7.109375" style="19"/>
  </cols>
  <sheetData>
    <row r="1" spans="1:55" s="2" customFormat="1" ht="18.75" x14ac:dyDescent="0.2">
      <c r="B1" s="130"/>
      <c r="C1" s="26"/>
      <c r="D1" s="27"/>
      <c r="E1" s="207" t="s">
        <v>173</v>
      </c>
      <c r="G1" s="242">
        <f>'Exec Summary'!D10</f>
        <v>0</v>
      </c>
      <c r="J1" s="327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</row>
    <row r="2" spans="1:55" s="2" customFormat="1" ht="18.75" x14ac:dyDescent="0.2">
      <c r="B2" s="130"/>
      <c r="C2" s="26"/>
      <c r="D2" s="27"/>
      <c r="E2" s="215" t="s">
        <v>1034</v>
      </c>
      <c r="G2" s="243"/>
      <c r="H2" s="176" t="s">
        <v>1540</v>
      </c>
      <c r="I2" s="176"/>
      <c r="J2" s="328"/>
      <c r="K2" s="176"/>
      <c r="L2" s="178"/>
      <c r="M2" s="176"/>
      <c r="N2" s="176"/>
      <c r="O2" s="176"/>
      <c r="P2" s="178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</row>
    <row r="3" spans="1:55" s="371" customFormat="1" ht="30" x14ac:dyDescent="0.2">
      <c r="B3" s="170" t="s">
        <v>158</v>
      </c>
      <c r="C3" s="372" t="s">
        <v>223</v>
      </c>
      <c r="D3" s="373"/>
      <c r="E3" s="374" t="s">
        <v>159</v>
      </c>
      <c r="F3" s="375" t="s">
        <v>160</v>
      </c>
      <c r="G3" s="376" t="s">
        <v>172</v>
      </c>
      <c r="H3" s="364" t="s">
        <v>1541</v>
      </c>
      <c r="I3" s="377" t="s">
        <v>179</v>
      </c>
      <c r="J3" s="337" t="s">
        <v>174</v>
      </c>
      <c r="K3" s="379" t="s">
        <v>1194</v>
      </c>
      <c r="L3" s="364"/>
      <c r="M3" s="364" t="s">
        <v>1539</v>
      </c>
      <c r="N3" s="377" t="s">
        <v>179</v>
      </c>
      <c r="O3" s="367" t="s">
        <v>174</v>
      </c>
      <c r="P3" s="367" t="s">
        <v>1289</v>
      </c>
      <c r="Q3" s="378"/>
      <c r="R3" s="378"/>
      <c r="S3" s="378"/>
      <c r="T3" s="378"/>
      <c r="U3" s="378"/>
      <c r="V3" s="378"/>
      <c r="W3" s="378"/>
      <c r="X3" s="378"/>
      <c r="Y3" s="378"/>
      <c r="Z3" s="378"/>
      <c r="AA3" s="378"/>
      <c r="AB3" s="378"/>
      <c r="AC3" s="378"/>
      <c r="AD3" s="378"/>
      <c r="AE3" s="378"/>
      <c r="AF3" s="378"/>
      <c r="AG3" s="378"/>
      <c r="AH3" s="378"/>
      <c r="AI3" s="378"/>
      <c r="AJ3" s="378"/>
      <c r="AK3" s="378"/>
      <c r="AL3" s="378"/>
      <c r="AM3" s="378"/>
      <c r="AN3" s="378"/>
      <c r="AO3" s="378"/>
      <c r="AP3" s="378"/>
      <c r="AQ3" s="378"/>
      <c r="AR3" s="378"/>
      <c r="AS3" s="378"/>
      <c r="AT3" s="378"/>
      <c r="AU3" s="378"/>
      <c r="AV3" s="378"/>
      <c r="AW3" s="378"/>
      <c r="AX3" s="378"/>
      <c r="AY3" s="378"/>
      <c r="AZ3" s="378"/>
      <c r="BA3" s="378"/>
      <c r="BB3" s="378"/>
      <c r="BC3" s="378"/>
    </row>
    <row r="4" spans="1:55" s="44" customFormat="1" ht="15" x14ac:dyDescent="0.25">
      <c r="B4" s="171"/>
      <c r="C4" s="45"/>
      <c r="D4" s="46"/>
      <c r="E4" s="217"/>
      <c r="F4" s="46"/>
      <c r="G4" s="47" t="s">
        <v>31</v>
      </c>
      <c r="H4" s="47" t="s">
        <v>1544</v>
      </c>
      <c r="I4" s="47" t="s">
        <v>883</v>
      </c>
      <c r="J4" s="329" t="s">
        <v>1053</v>
      </c>
      <c r="K4" s="48"/>
      <c r="L4" s="48"/>
      <c r="M4" s="47" t="s">
        <v>1543</v>
      </c>
      <c r="N4" s="47" t="s">
        <v>881</v>
      </c>
      <c r="O4" s="47" t="s">
        <v>1054</v>
      </c>
      <c r="P4" s="4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</row>
    <row r="5" spans="1:55" s="2" customFormat="1" ht="15" customHeight="1" x14ac:dyDescent="0.2">
      <c r="A5" s="130"/>
      <c r="B5" s="162"/>
      <c r="C5" s="49">
        <v>1001</v>
      </c>
      <c r="D5" s="50" t="s">
        <v>31</v>
      </c>
      <c r="E5" s="218">
        <v>1</v>
      </c>
      <c r="F5" s="50" t="s">
        <v>1500</v>
      </c>
      <c r="G5" s="51">
        <f>G6</f>
        <v>0</v>
      </c>
      <c r="H5" s="51">
        <f>H6</f>
        <v>0</v>
      </c>
      <c r="I5" s="52">
        <f>IF(J5=0,0,IF(G5=0,"&gt;100%",J5/G5))</f>
        <v>0</v>
      </c>
      <c r="J5" s="465">
        <f t="shared" ref="J5:J6" si="0">H5-G5</f>
        <v>0</v>
      </c>
      <c r="K5" s="51"/>
      <c r="L5" s="51"/>
      <c r="M5" s="51">
        <f>M6</f>
        <v>0</v>
      </c>
      <c r="N5" s="52">
        <f>IF(O5=0,0,IF(H5=0,"&gt;100%",O5/H5))</f>
        <v>0</v>
      </c>
      <c r="O5" s="465">
        <f>M5-H5</f>
        <v>0</v>
      </c>
      <c r="P5" s="51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</row>
    <row r="6" spans="1:55" s="2" customFormat="1" ht="15" customHeight="1" x14ac:dyDescent="0.2">
      <c r="A6" s="130"/>
      <c r="B6" s="163"/>
      <c r="C6" s="53">
        <v>1002</v>
      </c>
      <c r="D6" s="54">
        <v>0</v>
      </c>
      <c r="E6" s="219">
        <v>2</v>
      </c>
      <c r="F6" s="55" t="s">
        <v>124</v>
      </c>
      <c r="G6" s="56">
        <f>SUM(G7:G8,G12:G19)</f>
        <v>0</v>
      </c>
      <c r="H6" s="88">
        <f>SUM(H7:H8,H12:H19)</f>
        <v>0</v>
      </c>
      <c r="I6" s="57">
        <f>IF(J6=0,0,IF(G6=0,"&gt;100%",J6/G6))</f>
        <v>0</v>
      </c>
      <c r="J6" s="466">
        <f t="shared" si="0"/>
        <v>0</v>
      </c>
      <c r="K6" s="56"/>
      <c r="L6" s="56"/>
      <c r="M6" s="88">
        <f>SUM(M7:M8,M12:M19)</f>
        <v>0</v>
      </c>
      <c r="N6" s="57">
        <f>IF(O6=0,0,IF(H6=0,"&gt;100%",O6/H6))</f>
        <v>0</v>
      </c>
      <c r="O6" s="466">
        <f>M6-H6</f>
        <v>0</v>
      </c>
      <c r="P6" s="56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</row>
    <row r="7" spans="1:55" s="2" customFormat="1" ht="15" customHeight="1" outlineLevel="1" x14ac:dyDescent="0.2">
      <c r="A7" s="2">
        <v>5</v>
      </c>
      <c r="B7" s="164">
        <v>6001</v>
      </c>
      <c r="C7" s="58" t="s">
        <v>224</v>
      </c>
      <c r="D7" s="59">
        <v>0.1</v>
      </c>
      <c r="E7" s="220">
        <v>3</v>
      </c>
      <c r="F7" s="61" t="s">
        <v>911</v>
      </c>
      <c r="G7" s="75">
        <f>IF('Exec Summary'!$D$10="yes",NORM!O7,0)</f>
        <v>0</v>
      </c>
      <c r="H7" s="503"/>
      <c r="I7" s="64"/>
      <c r="J7" s="467"/>
      <c r="K7" s="65"/>
      <c r="L7" s="66"/>
      <c r="M7" s="503"/>
      <c r="N7" s="64"/>
      <c r="O7" s="467"/>
      <c r="P7" s="66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</row>
    <row r="8" spans="1:55" s="2" customFormat="1" ht="15" customHeight="1" outlineLevel="1" x14ac:dyDescent="0.2">
      <c r="A8" s="2">
        <v>6</v>
      </c>
      <c r="B8" s="164">
        <v>6002</v>
      </c>
      <c r="C8" s="58" t="s">
        <v>225</v>
      </c>
      <c r="D8" s="59">
        <v>0.2</v>
      </c>
      <c r="E8" s="220">
        <v>3</v>
      </c>
      <c r="F8" s="61" t="s">
        <v>1456</v>
      </c>
      <c r="G8" s="75">
        <f>IF('Exec Summary'!$D$10="yes",NORM!O8,0)</f>
        <v>0</v>
      </c>
      <c r="H8" s="67">
        <f>SUM(H9:H11)</f>
        <v>0</v>
      </c>
      <c r="I8" s="68"/>
      <c r="J8" s="468"/>
      <c r="K8" s="65"/>
      <c r="L8" s="62"/>
      <c r="M8" s="67">
        <f>SUM(M9:M11)</f>
        <v>0</v>
      </c>
      <c r="N8" s="68"/>
      <c r="O8" s="468"/>
      <c r="P8" s="62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</row>
    <row r="9" spans="1:55" s="2" customFormat="1" ht="15" customHeight="1" outlineLevel="1" x14ac:dyDescent="0.2">
      <c r="A9" s="2">
        <v>7</v>
      </c>
      <c r="B9" s="164"/>
      <c r="C9" s="58" t="s">
        <v>226</v>
      </c>
      <c r="D9" s="59">
        <v>1</v>
      </c>
      <c r="E9" s="220">
        <v>4</v>
      </c>
      <c r="F9" s="69" t="s">
        <v>1501</v>
      </c>
      <c r="G9" s="75">
        <f>IF('Exec Summary'!$D$10="yes",NORM!O9,0)</f>
        <v>0</v>
      </c>
      <c r="H9" s="70"/>
      <c r="I9" s="71"/>
      <c r="J9" s="469"/>
      <c r="K9" s="65"/>
      <c r="L9" s="73"/>
      <c r="M9" s="70"/>
      <c r="N9" s="71"/>
      <c r="O9" s="469"/>
      <c r="P9" s="73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</row>
    <row r="10" spans="1:55" s="2" customFormat="1" ht="15" customHeight="1" outlineLevel="1" x14ac:dyDescent="0.2">
      <c r="A10" s="2">
        <v>8</v>
      </c>
      <c r="B10" s="165"/>
      <c r="C10" s="58" t="s">
        <v>227</v>
      </c>
      <c r="D10" s="59">
        <v>2</v>
      </c>
      <c r="E10" s="220">
        <v>4</v>
      </c>
      <c r="F10" s="69" t="s">
        <v>914</v>
      </c>
      <c r="G10" s="75">
        <f>IF('Exec Summary'!$D$10="yes",NORM!O10,0)</f>
        <v>0</v>
      </c>
      <c r="H10" s="74"/>
      <c r="I10" s="64"/>
      <c r="J10" s="467"/>
      <c r="K10" s="65"/>
      <c r="L10" s="75"/>
      <c r="M10" s="74"/>
      <c r="N10" s="64"/>
      <c r="O10" s="467"/>
      <c r="P10" s="7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</row>
    <row r="11" spans="1:55" s="2" customFormat="1" ht="15" customHeight="1" outlineLevel="1" x14ac:dyDescent="0.2">
      <c r="A11" s="2">
        <v>9</v>
      </c>
      <c r="B11" s="165"/>
      <c r="C11" s="58" t="s">
        <v>228</v>
      </c>
      <c r="D11" s="59">
        <v>3</v>
      </c>
      <c r="E11" s="220">
        <v>4</v>
      </c>
      <c r="F11" s="69" t="s">
        <v>915</v>
      </c>
      <c r="G11" s="75">
        <f>IF('Exec Summary'!$D$10="yes",NORM!O11,0)</f>
        <v>0</v>
      </c>
      <c r="H11" s="76"/>
      <c r="I11" s="64"/>
      <c r="J11" s="467"/>
      <c r="K11" s="65"/>
      <c r="L11" s="77"/>
      <c r="M11" s="76"/>
      <c r="N11" s="64"/>
      <c r="O11" s="467"/>
      <c r="P11" s="77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</row>
    <row r="12" spans="1:55" s="2" customFormat="1" ht="15" customHeight="1" outlineLevel="1" x14ac:dyDescent="0.2">
      <c r="A12" s="2">
        <v>10</v>
      </c>
      <c r="B12" s="165">
        <v>6003</v>
      </c>
      <c r="C12" s="58" t="s">
        <v>229</v>
      </c>
      <c r="D12" s="59">
        <v>0.3</v>
      </c>
      <c r="E12" s="220">
        <v>3</v>
      </c>
      <c r="F12" s="259" t="s">
        <v>916</v>
      </c>
      <c r="G12" s="75">
        <f>IF('Exec Summary'!$D$10="yes",NORM!O12,0)</f>
        <v>0</v>
      </c>
      <c r="H12" s="72"/>
      <c r="I12" s="64"/>
      <c r="J12" s="467"/>
      <c r="K12" s="65"/>
      <c r="L12" s="72"/>
      <c r="M12" s="72"/>
      <c r="N12" s="64"/>
      <c r="O12" s="467"/>
      <c r="P12" s="72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</row>
    <row r="13" spans="1:55" s="2" customFormat="1" ht="15" customHeight="1" outlineLevel="1" x14ac:dyDescent="0.2">
      <c r="A13" s="2">
        <v>11</v>
      </c>
      <c r="B13" s="165">
        <v>6004</v>
      </c>
      <c r="C13" s="58" t="s">
        <v>230</v>
      </c>
      <c r="D13" s="59">
        <v>0.4</v>
      </c>
      <c r="E13" s="220">
        <v>3</v>
      </c>
      <c r="F13" s="259" t="s">
        <v>917</v>
      </c>
      <c r="G13" s="75">
        <f>IF('Exec Summary'!$D$10="yes",NORM!O13,0)</f>
        <v>0</v>
      </c>
      <c r="H13" s="72"/>
      <c r="I13" s="64"/>
      <c r="J13" s="467"/>
      <c r="K13" s="65"/>
      <c r="L13" s="65"/>
      <c r="M13" s="72"/>
      <c r="N13" s="64"/>
      <c r="O13" s="467"/>
      <c r="P13" s="6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</row>
    <row r="14" spans="1:55" s="2" customFormat="1" ht="15" customHeight="1" outlineLevel="1" x14ac:dyDescent="0.2">
      <c r="A14" s="2">
        <v>12</v>
      </c>
      <c r="B14" s="165">
        <v>6005</v>
      </c>
      <c r="C14" s="58" t="s">
        <v>231</v>
      </c>
      <c r="D14" s="59">
        <v>0.5</v>
      </c>
      <c r="E14" s="220">
        <v>3</v>
      </c>
      <c r="F14" s="259" t="s">
        <v>918</v>
      </c>
      <c r="G14" s="75">
        <f>IF('Exec Summary'!$D$10="yes",NORM!O14,0)</f>
        <v>0</v>
      </c>
      <c r="H14" s="72"/>
      <c r="I14" s="64"/>
      <c r="J14" s="467"/>
      <c r="K14" s="65"/>
      <c r="L14" s="65"/>
      <c r="M14" s="72"/>
      <c r="N14" s="64"/>
      <c r="O14" s="467"/>
      <c r="P14" s="6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</row>
    <row r="15" spans="1:55" s="2" customFormat="1" ht="15" customHeight="1" outlineLevel="1" x14ac:dyDescent="0.2">
      <c r="A15" s="2">
        <v>13</v>
      </c>
      <c r="B15" s="165">
        <v>6006</v>
      </c>
      <c r="C15" s="58" t="s">
        <v>232</v>
      </c>
      <c r="D15" s="59">
        <v>0.6</v>
      </c>
      <c r="E15" s="220">
        <v>3</v>
      </c>
      <c r="F15" s="259" t="s">
        <v>919</v>
      </c>
      <c r="G15" s="75">
        <f>IF('Exec Summary'!$D$10="yes",NORM!O15,0)</f>
        <v>0</v>
      </c>
      <c r="H15" s="72"/>
      <c r="I15" s="64"/>
      <c r="J15" s="467"/>
      <c r="K15" s="65"/>
      <c r="L15" s="65"/>
      <c r="M15" s="72"/>
      <c r="N15" s="64"/>
      <c r="O15" s="467"/>
      <c r="P15" s="6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</row>
    <row r="16" spans="1:55" s="2" customFormat="1" ht="15" customHeight="1" outlineLevel="1" x14ac:dyDescent="0.2">
      <c r="A16" s="2">
        <v>14</v>
      </c>
      <c r="B16" s="165">
        <v>6007</v>
      </c>
      <c r="C16" s="58" t="s">
        <v>233</v>
      </c>
      <c r="D16" s="59">
        <v>0.7</v>
      </c>
      <c r="E16" s="220">
        <v>3</v>
      </c>
      <c r="F16" s="259" t="s">
        <v>920</v>
      </c>
      <c r="G16" s="75">
        <f>IF('Exec Summary'!$D$10="yes",NORM!O16,0)</f>
        <v>0</v>
      </c>
      <c r="H16" s="72"/>
      <c r="I16" s="80"/>
      <c r="J16" s="470"/>
      <c r="K16" s="65"/>
      <c r="L16" s="81"/>
      <c r="M16" s="72"/>
      <c r="N16" s="80"/>
      <c r="O16" s="470"/>
      <c r="P16" s="81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</row>
    <row r="17" spans="1:55" s="2" customFormat="1" ht="15" customHeight="1" outlineLevel="1" x14ac:dyDescent="0.2">
      <c r="A17" s="2">
        <v>15</v>
      </c>
      <c r="B17" s="165" t="s">
        <v>167</v>
      </c>
      <c r="C17" s="58" t="s">
        <v>234</v>
      </c>
      <c r="D17" s="59">
        <v>0.8</v>
      </c>
      <c r="E17" s="220">
        <v>3</v>
      </c>
      <c r="F17" s="259" t="s">
        <v>165</v>
      </c>
      <c r="G17" s="75">
        <f>IF('Exec Summary'!$D$10="yes",NORM!O17,0)</f>
        <v>0</v>
      </c>
      <c r="H17" s="81"/>
      <c r="I17" s="80"/>
      <c r="J17" s="470"/>
      <c r="K17" s="65"/>
      <c r="L17" s="81"/>
      <c r="M17" s="81"/>
      <c r="N17" s="80"/>
      <c r="O17" s="470"/>
      <c r="P17" s="81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</row>
    <row r="18" spans="1:55" s="2" customFormat="1" ht="15" customHeight="1" outlineLevel="1" x14ac:dyDescent="0.2">
      <c r="A18" s="2">
        <v>16</v>
      </c>
      <c r="B18" s="165" t="s">
        <v>151</v>
      </c>
      <c r="C18" s="58" t="s">
        <v>235</v>
      </c>
      <c r="D18" s="59">
        <v>0.9</v>
      </c>
      <c r="E18" s="220">
        <v>3</v>
      </c>
      <c r="F18" s="259" t="s">
        <v>1502</v>
      </c>
      <c r="G18" s="75">
        <f>IF('Exec Summary'!$D$10="yes",NORM!O18,0)</f>
        <v>0</v>
      </c>
      <c r="H18" s="81"/>
      <c r="I18" s="80"/>
      <c r="J18" s="470"/>
      <c r="K18" s="65"/>
      <c r="L18" s="81"/>
      <c r="M18" s="81"/>
      <c r="N18" s="80"/>
      <c r="O18" s="470"/>
      <c r="P18" s="81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</row>
    <row r="19" spans="1:55" s="2" customFormat="1" ht="15" customHeight="1" outlineLevel="1" x14ac:dyDescent="0.2">
      <c r="A19" s="2">
        <v>17</v>
      </c>
      <c r="B19" s="165" t="s">
        <v>68</v>
      </c>
      <c r="C19" s="58" t="s">
        <v>236</v>
      </c>
      <c r="D19" s="82">
        <v>0.1</v>
      </c>
      <c r="E19" s="220">
        <v>3</v>
      </c>
      <c r="F19" s="259" t="s">
        <v>922</v>
      </c>
      <c r="G19" s="75">
        <f>IF('Exec Summary'!$D$10="yes",NORM!O19,0)</f>
        <v>0</v>
      </c>
      <c r="H19" s="83"/>
      <c r="I19" s="84"/>
      <c r="J19" s="471"/>
      <c r="K19" s="65"/>
      <c r="L19" s="83"/>
      <c r="M19" s="83"/>
      <c r="N19" s="84"/>
      <c r="O19" s="471"/>
      <c r="P19" s="83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</row>
    <row r="20" spans="1:55" s="2" customFormat="1" ht="15" customHeight="1" x14ac:dyDescent="0.2">
      <c r="A20" s="2">
        <v>18</v>
      </c>
      <c r="B20" s="162"/>
      <c r="C20" s="49" t="s">
        <v>237</v>
      </c>
      <c r="D20" s="50" t="s">
        <v>44</v>
      </c>
      <c r="E20" s="221">
        <v>1</v>
      </c>
      <c r="F20" s="85" t="s">
        <v>1503</v>
      </c>
      <c r="G20" s="86">
        <f>SUM(G21,G27,G30,G41,G45,G54)</f>
        <v>0</v>
      </c>
      <c r="H20" s="86">
        <f>SUM(H21,H27,H30,H41,H45,H54)</f>
        <v>0</v>
      </c>
      <c r="I20" s="87">
        <f>IF(J20=0,0,IF(G20=0,"&gt;100%",J20/G20))</f>
        <v>0</v>
      </c>
      <c r="J20" s="472">
        <f t="shared" ref="J20:J21" si="1">H20-G20</f>
        <v>0</v>
      </c>
      <c r="K20" s="86"/>
      <c r="L20" s="86"/>
      <c r="M20" s="86">
        <f>SUM(M21,M27,M30,M41,M45,M54)</f>
        <v>0</v>
      </c>
      <c r="N20" s="87">
        <f>IF(O20=0,0,IF(H20=0,"&gt;100%",O20/H20))</f>
        <v>0</v>
      </c>
      <c r="O20" s="472">
        <f>M20-H20</f>
        <v>0</v>
      </c>
      <c r="P20" s="86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</row>
    <row r="21" spans="1:55" s="2" customFormat="1" ht="15" customHeight="1" x14ac:dyDescent="0.2">
      <c r="A21" s="2">
        <v>19</v>
      </c>
      <c r="B21" s="163"/>
      <c r="C21" s="53" t="s">
        <v>238</v>
      </c>
      <c r="D21" s="54">
        <v>1</v>
      </c>
      <c r="E21" s="219">
        <v>2</v>
      </c>
      <c r="F21" s="55" t="s">
        <v>1504</v>
      </c>
      <c r="G21" s="88">
        <f>SUM(G22,G25:G26)</f>
        <v>0</v>
      </c>
      <c r="H21" s="88">
        <f>SUM(H22,H25:H26)</f>
        <v>0</v>
      </c>
      <c r="I21" s="57">
        <f>IF(J21=0,0,IF(G21=0,"&gt;100%",J21/G21))</f>
        <v>0</v>
      </c>
      <c r="J21" s="466">
        <f t="shared" si="1"/>
        <v>0</v>
      </c>
      <c r="K21" s="56"/>
      <c r="L21" s="88"/>
      <c r="M21" s="88">
        <f>SUM(M22,M25:M26)</f>
        <v>0</v>
      </c>
      <c r="N21" s="57">
        <f>IF(O21=0,0,IF(H21=0,"&gt;100%",O21/H21))</f>
        <v>0</v>
      </c>
      <c r="O21" s="466">
        <f>M21-H21</f>
        <v>0</v>
      </c>
      <c r="P21" s="88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</row>
    <row r="22" spans="1:55" s="2" customFormat="1" ht="15" customHeight="1" outlineLevel="1" x14ac:dyDescent="0.2">
      <c r="A22" s="2">
        <v>20</v>
      </c>
      <c r="B22" s="164"/>
      <c r="C22" s="58" t="s">
        <v>239</v>
      </c>
      <c r="D22" s="59">
        <v>1.1000000000000001</v>
      </c>
      <c r="E22" s="220">
        <v>3</v>
      </c>
      <c r="F22" s="61" t="s">
        <v>1451</v>
      </c>
      <c r="G22" s="75">
        <f>IF('Exec Summary'!$D$10="yes",NORM!O22,0)</f>
        <v>0</v>
      </c>
      <c r="H22" s="89">
        <f>SUM(H23:H24)</f>
        <v>0</v>
      </c>
      <c r="I22" s="71"/>
      <c r="J22" s="469"/>
      <c r="K22" s="65"/>
      <c r="L22" s="73"/>
      <c r="M22" s="89">
        <f>SUM(M23:M24)</f>
        <v>0</v>
      </c>
      <c r="N22" s="71"/>
      <c r="O22" s="469"/>
      <c r="P22" s="73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</row>
    <row r="23" spans="1:55" s="2" customFormat="1" ht="15" customHeight="1" outlineLevel="1" x14ac:dyDescent="0.2">
      <c r="A23" s="2">
        <v>21</v>
      </c>
      <c r="B23" s="164" t="s">
        <v>168</v>
      </c>
      <c r="C23" s="58" t="s">
        <v>240</v>
      </c>
      <c r="D23" s="59" t="s">
        <v>169</v>
      </c>
      <c r="E23" s="220">
        <v>4</v>
      </c>
      <c r="F23" s="61" t="s">
        <v>1452</v>
      </c>
      <c r="G23" s="75">
        <f>IF('Exec Summary'!$D$10="yes",NORM!O23,0)</f>
        <v>0</v>
      </c>
      <c r="H23" s="70"/>
      <c r="I23" s="64"/>
      <c r="J23" s="467"/>
      <c r="K23" s="65"/>
      <c r="L23" s="73"/>
      <c r="M23" s="70"/>
      <c r="N23" s="64"/>
      <c r="O23" s="467"/>
      <c r="P23" s="73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</row>
    <row r="24" spans="1:55" s="2" customFormat="1" ht="15" customHeight="1" outlineLevel="1" x14ac:dyDescent="0.2">
      <c r="A24" s="2">
        <v>22</v>
      </c>
      <c r="B24" s="164" t="s">
        <v>168</v>
      </c>
      <c r="C24" s="58" t="s">
        <v>241</v>
      </c>
      <c r="D24" s="59" t="s">
        <v>170</v>
      </c>
      <c r="E24" s="220">
        <v>4</v>
      </c>
      <c r="F24" s="259" t="s">
        <v>1453</v>
      </c>
      <c r="G24" s="75">
        <f>IF('Exec Summary'!$D$10="yes",NORM!O24,0)</f>
        <v>0</v>
      </c>
      <c r="H24" s="90"/>
      <c r="I24" s="64"/>
      <c r="J24" s="470"/>
      <c r="K24" s="65"/>
      <c r="L24" s="77"/>
      <c r="M24" s="90"/>
      <c r="N24" s="64"/>
      <c r="O24" s="470"/>
      <c r="P24" s="77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</row>
    <row r="25" spans="1:55" s="2" customFormat="1" ht="15" customHeight="1" outlineLevel="1" x14ac:dyDescent="0.2">
      <c r="A25" s="2">
        <v>23</v>
      </c>
      <c r="B25" s="164">
        <v>1120</v>
      </c>
      <c r="C25" s="58" t="s">
        <v>242</v>
      </c>
      <c r="D25" s="59">
        <v>1.2</v>
      </c>
      <c r="E25" s="220">
        <v>3</v>
      </c>
      <c r="F25" s="61" t="s">
        <v>1454</v>
      </c>
      <c r="G25" s="75">
        <f>IF('Exec Summary'!$D$10="yes",NORM!O25,0)</f>
        <v>0</v>
      </c>
      <c r="H25" s="78"/>
      <c r="I25" s="64"/>
      <c r="J25" s="467"/>
      <c r="K25" s="65"/>
      <c r="L25" s="72"/>
      <c r="M25" s="78"/>
      <c r="N25" s="64"/>
      <c r="O25" s="467"/>
      <c r="P25" s="72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</row>
    <row r="26" spans="1:55" s="2" customFormat="1" ht="15" customHeight="1" outlineLevel="1" x14ac:dyDescent="0.2">
      <c r="A26" s="2">
        <v>24</v>
      </c>
      <c r="B26" s="164">
        <v>1130</v>
      </c>
      <c r="C26" s="58" t="s">
        <v>243</v>
      </c>
      <c r="D26" s="59">
        <v>1.3</v>
      </c>
      <c r="E26" s="220">
        <v>3</v>
      </c>
      <c r="F26" s="61" t="s">
        <v>1505</v>
      </c>
      <c r="G26" s="75">
        <f>IF('Exec Summary'!$D$10="yes",NORM!O26,0)</f>
        <v>0</v>
      </c>
      <c r="H26" s="63"/>
      <c r="I26" s="91"/>
      <c r="J26" s="473"/>
      <c r="K26" s="65"/>
      <c r="L26" s="66"/>
      <c r="M26" s="63"/>
      <c r="N26" s="91"/>
      <c r="O26" s="473"/>
      <c r="P26" s="66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</row>
    <row r="27" spans="1:55" s="2" customFormat="1" ht="15" customHeight="1" x14ac:dyDescent="0.2">
      <c r="A27" s="2">
        <v>25</v>
      </c>
      <c r="B27" s="163"/>
      <c r="C27" s="53" t="s">
        <v>244</v>
      </c>
      <c r="D27" s="54">
        <v>2</v>
      </c>
      <c r="E27" s="222">
        <v>2</v>
      </c>
      <c r="F27" s="92" t="s">
        <v>1506</v>
      </c>
      <c r="G27" s="93">
        <f>SUM(G28:G29)</f>
        <v>0</v>
      </c>
      <c r="H27" s="93">
        <f>SUM(H28:H29)</f>
        <v>0</v>
      </c>
      <c r="I27" s="142">
        <f>IF(J27=0,0,IF(G27=0,"&gt;100%",J27/G27))</f>
        <v>0</v>
      </c>
      <c r="J27" s="474">
        <f t="shared" ref="J27" si="2">H27-G27</f>
        <v>0</v>
      </c>
      <c r="K27" s="56"/>
      <c r="L27" s="93"/>
      <c r="M27" s="93">
        <f>SUM(M28:M29)</f>
        <v>0</v>
      </c>
      <c r="N27" s="142">
        <f>IF(O27=0,0,IF(H27=0,"&gt;100%",O27/H27))</f>
        <v>0</v>
      </c>
      <c r="O27" s="474">
        <f>M27-H27</f>
        <v>0</v>
      </c>
      <c r="P27" s="93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</row>
    <row r="28" spans="1:55" s="2" customFormat="1" ht="15" customHeight="1" outlineLevel="1" x14ac:dyDescent="0.2">
      <c r="A28" s="2">
        <v>26</v>
      </c>
      <c r="B28" s="164">
        <v>1210</v>
      </c>
      <c r="C28" s="58" t="s">
        <v>245</v>
      </c>
      <c r="D28" s="59">
        <v>2.1</v>
      </c>
      <c r="E28" s="220">
        <v>3</v>
      </c>
      <c r="F28" s="61" t="s">
        <v>1507</v>
      </c>
      <c r="G28" s="75">
        <f>IF('Exec Summary'!$D$10="yes",NORM!O28,0)</f>
        <v>0</v>
      </c>
      <c r="H28" s="78"/>
      <c r="I28" s="71"/>
      <c r="J28" s="469"/>
      <c r="K28" s="65"/>
      <c r="L28" s="72"/>
      <c r="M28" s="78"/>
      <c r="N28" s="71"/>
      <c r="O28" s="469"/>
      <c r="P28" s="72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</row>
    <row r="29" spans="1:55" s="2" customFormat="1" ht="15" customHeight="1" outlineLevel="1" x14ac:dyDescent="0.2">
      <c r="A29" s="2">
        <v>27</v>
      </c>
      <c r="B29" s="164">
        <v>1220</v>
      </c>
      <c r="C29" s="58" t="s">
        <v>246</v>
      </c>
      <c r="D29" s="59">
        <v>2.2000000000000002</v>
      </c>
      <c r="E29" s="220">
        <v>3</v>
      </c>
      <c r="F29" s="61" t="s">
        <v>1508</v>
      </c>
      <c r="G29" s="75">
        <f>IF('Exec Summary'!$D$10="yes",NORM!O29,0)</f>
        <v>0</v>
      </c>
      <c r="H29" s="63"/>
      <c r="I29" s="91"/>
      <c r="J29" s="473"/>
      <c r="K29" s="65"/>
      <c r="L29" s="66"/>
      <c r="M29" s="63"/>
      <c r="N29" s="91"/>
      <c r="O29" s="473"/>
      <c r="P29" s="66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</row>
    <row r="30" spans="1:55" s="2" customFormat="1" ht="15" customHeight="1" x14ac:dyDescent="0.2">
      <c r="A30" s="2">
        <v>28</v>
      </c>
      <c r="B30" s="163"/>
      <c r="C30" s="53" t="s">
        <v>247</v>
      </c>
      <c r="D30" s="54">
        <v>3</v>
      </c>
      <c r="E30" s="222">
        <v>2</v>
      </c>
      <c r="F30" s="92" t="s">
        <v>1509</v>
      </c>
      <c r="G30" s="93">
        <f>SUM(G31,G36:G40)</f>
        <v>0</v>
      </c>
      <c r="H30" s="93">
        <f>SUM(H31,H36:H40)</f>
        <v>0</v>
      </c>
      <c r="I30" s="142">
        <f>IF(J30=0,0,IF(G30=0,"&gt;100%",J30/G30))</f>
        <v>0</v>
      </c>
      <c r="J30" s="474">
        <f t="shared" ref="J30" si="3">H30-G30</f>
        <v>0</v>
      </c>
      <c r="K30" s="56"/>
      <c r="L30" s="93"/>
      <c r="M30" s="93">
        <f>SUM(M31,M36:M40)</f>
        <v>0</v>
      </c>
      <c r="N30" s="142">
        <f>IF(O30=0,0,IF(H30=0,"&gt;100%",O30/H30))</f>
        <v>0</v>
      </c>
      <c r="O30" s="474">
        <f>M30-H30</f>
        <v>0</v>
      </c>
      <c r="P30" s="93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</row>
    <row r="31" spans="1:55" s="2" customFormat="1" ht="15" customHeight="1" outlineLevel="1" x14ac:dyDescent="0.2">
      <c r="A31" s="2">
        <v>29</v>
      </c>
      <c r="B31" s="164"/>
      <c r="C31" s="58" t="s">
        <v>248</v>
      </c>
      <c r="D31" s="59">
        <v>3.1</v>
      </c>
      <c r="E31" s="220">
        <v>3</v>
      </c>
      <c r="F31" s="61" t="s">
        <v>1439</v>
      </c>
      <c r="G31" s="75">
        <f>IF('Exec Summary'!$D$10="yes",NORM!O31,0)</f>
        <v>0</v>
      </c>
      <c r="H31" s="67">
        <f>SUM(H32:H35)</f>
        <v>0</v>
      </c>
      <c r="I31" s="68"/>
      <c r="J31" s="468"/>
      <c r="K31" s="65"/>
      <c r="L31" s="62"/>
      <c r="M31" s="67">
        <f>SUM(M32:M35)</f>
        <v>0</v>
      </c>
      <c r="N31" s="68"/>
      <c r="O31" s="468"/>
      <c r="P31" s="62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</row>
    <row r="32" spans="1:55" s="2" customFormat="1" ht="15" customHeight="1" outlineLevel="1" x14ac:dyDescent="0.2">
      <c r="A32" s="2">
        <v>30</v>
      </c>
      <c r="B32" s="164">
        <v>1311</v>
      </c>
      <c r="C32" s="58" t="s">
        <v>249</v>
      </c>
      <c r="D32" s="59" t="s">
        <v>32</v>
      </c>
      <c r="E32" s="220">
        <v>4</v>
      </c>
      <c r="F32" s="69" t="s">
        <v>1440</v>
      </c>
      <c r="G32" s="75">
        <f>IF('Exec Summary'!$D$10="yes",NORM!O32,0)</f>
        <v>0</v>
      </c>
      <c r="H32" s="70"/>
      <c r="I32" s="71"/>
      <c r="J32" s="469"/>
      <c r="K32" s="65"/>
      <c r="L32" s="73"/>
      <c r="M32" s="70"/>
      <c r="N32" s="71"/>
      <c r="O32" s="469"/>
      <c r="P32" s="73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</row>
    <row r="33" spans="1:55" s="2" customFormat="1" ht="15" customHeight="1" outlineLevel="1" x14ac:dyDescent="0.2">
      <c r="A33" s="2">
        <v>31</v>
      </c>
      <c r="B33" s="164">
        <v>1312</v>
      </c>
      <c r="C33" s="58" t="s">
        <v>250</v>
      </c>
      <c r="D33" s="59" t="s">
        <v>33</v>
      </c>
      <c r="E33" s="220">
        <v>4</v>
      </c>
      <c r="F33" s="69" t="s">
        <v>1441</v>
      </c>
      <c r="G33" s="75">
        <f>IF('Exec Summary'!$D$10="yes",NORM!O33,0)</f>
        <v>0</v>
      </c>
      <c r="H33" s="74"/>
      <c r="I33" s="64"/>
      <c r="J33" s="467"/>
      <c r="K33" s="65"/>
      <c r="L33" s="75"/>
      <c r="M33" s="74"/>
      <c r="N33" s="64"/>
      <c r="O33" s="467"/>
      <c r="P33" s="75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</row>
    <row r="34" spans="1:55" s="2" customFormat="1" ht="15" customHeight="1" outlineLevel="1" x14ac:dyDescent="0.2">
      <c r="A34" s="2">
        <v>32</v>
      </c>
      <c r="B34" s="164">
        <v>1313</v>
      </c>
      <c r="C34" s="58" t="s">
        <v>251</v>
      </c>
      <c r="D34" s="59" t="s">
        <v>34</v>
      </c>
      <c r="E34" s="220">
        <v>4</v>
      </c>
      <c r="F34" s="69" t="s">
        <v>1442</v>
      </c>
      <c r="G34" s="75">
        <f>IF('Exec Summary'!$D$10="yes",NORM!O34,0)</f>
        <v>0</v>
      </c>
      <c r="H34" s="74"/>
      <c r="I34" s="64"/>
      <c r="J34" s="467"/>
      <c r="K34" s="65"/>
      <c r="L34" s="75"/>
      <c r="M34" s="74"/>
      <c r="N34" s="64"/>
      <c r="O34" s="467"/>
      <c r="P34" s="75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</row>
    <row r="35" spans="1:55" s="2" customFormat="1" ht="15" customHeight="1" outlineLevel="1" x14ac:dyDescent="0.2">
      <c r="A35" s="2">
        <v>33</v>
      </c>
      <c r="B35" s="164">
        <v>1314</v>
      </c>
      <c r="C35" s="58" t="s">
        <v>252</v>
      </c>
      <c r="D35" s="59" t="s">
        <v>35</v>
      </c>
      <c r="E35" s="220">
        <v>4</v>
      </c>
      <c r="F35" s="69" t="s">
        <v>1443</v>
      </c>
      <c r="G35" s="75">
        <f>IF('Exec Summary'!$D$10="yes",NORM!O35,0)</f>
        <v>0</v>
      </c>
      <c r="H35" s="76"/>
      <c r="I35" s="64"/>
      <c r="J35" s="467"/>
      <c r="K35" s="65"/>
      <c r="L35" s="77"/>
      <c r="M35" s="76"/>
      <c r="N35" s="64"/>
      <c r="O35" s="467"/>
      <c r="P35" s="77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</row>
    <row r="36" spans="1:55" s="2" customFormat="1" ht="15" customHeight="1" outlineLevel="1" x14ac:dyDescent="0.2">
      <c r="A36" s="2">
        <v>34</v>
      </c>
      <c r="B36" s="165">
        <v>1320</v>
      </c>
      <c r="C36" s="58" t="s">
        <v>253</v>
      </c>
      <c r="D36" s="59">
        <v>3.2</v>
      </c>
      <c r="E36" s="220">
        <v>3</v>
      </c>
      <c r="F36" s="61" t="s">
        <v>1444</v>
      </c>
      <c r="G36" s="75">
        <f>IF('Exec Summary'!$D$10="yes",NORM!O36,0)</f>
        <v>0</v>
      </c>
      <c r="H36" s="78"/>
      <c r="I36" s="64"/>
      <c r="J36" s="467"/>
      <c r="K36" s="65"/>
      <c r="L36" s="72"/>
      <c r="M36" s="78"/>
      <c r="N36" s="64"/>
      <c r="O36" s="467"/>
      <c r="P36" s="72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</row>
    <row r="37" spans="1:55" s="2" customFormat="1" ht="15" customHeight="1" outlineLevel="1" x14ac:dyDescent="0.2">
      <c r="A37" s="2">
        <v>35</v>
      </c>
      <c r="B37" s="165">
        <v>1330</v>
      </c>
      <c r="C37" s="58" t="s">
        <v>254</v>
      </c>
      <c r="D37" s="59">
        <v>3.3</v>
      </c>
      <c r="E37" s="220">
        <v>3</v>
      </c>
      <c r="F37" s="61" t="s">
        <v>1445</v>
      </c>
      <c r="G37" s="75">
        <f>IF('Exec Summary'!$D$10="yes",NORM!O37,0)</f>
        <v>0</v>
      </c>
      <c r="H37" s="79"/>
      <c r="I37" s="64"/>
      <c r="J37" s="467"/>
      <c r="K37" s="65"/>
      <c r="L37" s="65"/>
      <c r="M37" s="79"/>
      <c r="N37" s="64"/>
      <c r="O37" s="467"/>
      <c r="P37" s="65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</row>
    <row r="38" spans="1:55" s="2" customFormat="1" ht="15" customHeight="1" outlineLevel="1" x14ac:dyDescent="0.2">
      <c r="A38" s="2">
        <v>36</v>
      </c>
      <c r="B38" s="165">
        <v>1340</v>
      </c>
      <c r="C38" s="58" t="s">
        <v>255</v>
      </c>
      <c r="D38" s="59">
        <v>3.4</v>
      </c>
      <c r="E38" s="220">
        <v>3</v>
      </c>
      <c r="F38" s="61" t="s">
        <v>1446</v>
      </c>
      <c r="G38" s="75">
        <f>IF('Exec Summary'!$D$10="yes",NORM!O38,0)</f>
        <v>0</v>
      </c>
      <c r="H38" s="79"/>
      <c r="I38" s="64"/>
      <c r="J38" s="467"/>
      <c r="K38" s="65"/>
      <c r="L38" s="65"/>
      <c r="M38" s="79"/>
      <c r="N38" s="64"/>
      <c r="O38" s="467"/>
      <c r="P38" s="65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</row>
    <row r="39" spans="1:55" s="2" customFormat="1" ht="15" customHeight="1" outlineLevel="1" x14ac:dyDescent="0.2">
      <c r="A39" s="2">
        <v>37</v>
      </c>
      <c r="B39" s="165">
        <v>1350</v>
      </c>
      <c r="C39" s="58" t="s">
        <v>256</v>
      </c>
      <c r="D39" s="59">
        <v>3.5</v>
      </c>
      <c r="E39" s="220">
        <v>3</v>
      </c>
      <c r="F39" s="61" t="s">
        <v>1447</v>
      </c>
      <c r="G39" s="75">
        <f>IF('Exec Summary'!$D$10="yes",NORM!O39,0)</f>
        <v>0</v>
      </c>
      <c r="H39" s="79"/>
      <c r="I39" s="64"/>
      <c r="J39" s="467"/>
      <c r="K39" s="65"/>
      <c r="L39" s="65"/>
      <c r="M39" s="79"/>
      <c r="N39" s="64"/>
      <c r="O39" s="467"/>
      <c r="P39" s="65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</row>
    <row r="40" spans="1:55" s="2" customFormat="1" ht="15" customHeight="1" outlineLevel="1" x14ac:dyDescent="0.2">
      <c r="A40" s="2">
        <v>38</v>
      </c>
      <c r="B40" s="165">
        <v>1360</v>
      </c>
      <c r="C40" s="58" t="s">
        <v>257</v>
      </c>
      <c r="D40" s="59">
        <v>3.6</v>
      </c>
      <c r="E40" s="220">
        <v>3</v>
      </c>
      <c r="F40" s="61" t="s">
        <v>1448</v>
      </c>
      <c r="G40" s="75">
        <f>IF('Exec Summary'!$D$10="yes",NORM!O40,0)</f>
        <v>0</v>
      </c>
      <c r="H40" s="63"/>
      <c r="I40" s="91"/>
      <c r="J40" s="473"/>
      <c r="K40" s="65"/>
      <c r="L40" s="66"/>
      <c r="M40" s="63"/>
      <c r="N40" s="91"/>
      <c r="O40" s="473"/>
      <c r="P40" s="66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</row>
    <row r="41" spans="1:55" s="2" customFormat="1" ht="15" customHeight="1" x14ac:dyDescent="0.2">
      <c r="A41" s="2">
        <v>39</v>
      </c>
      <c r="B41" s="163"/>
      <c r="C41" s="53" t="s">
        <v>258</v>
      </c>
      <c r="D41" s="54">
        <v>4</v>
      </c>
      <c r="E41" s="222">
        <v>2</v>
      </c>
      <c r="F41" s="92" t="s">
        <v>1510</v>
      </c>
      <c r="G41" s="93">
        <f>SUM(G42:G44)</f>
        <v>0</v>
      </c>
      <c r="H41" s="93">
        <f>SUM(H42:H44)</f>
        <v>0</v>
      </c>
      <c r="I41" s="142">
        <f>IF(J41=0,0,IF(G41=0,"&gt;100%",J41/G41))</f>
        <v>0</v>
      </c>
      <c r="J41" s="474">
        <f t="shared" ref="J41" si="4">H41-G41</f>
        <v>0</v>
      </c>
      <c r="K41" s="56"/>
      <c r="L41" s="93"/>
      <c r="M41" s="93">
        <f>SUM(M42:M44)</f>
        <v>0</v>
      </c>
      <c r="N41" s="142">
        <f>IF(O41=0,0,IF(H41=0,"&gt;100%",O41/H41))</f>
        <v>0</v>
      </c>
      <c r="O41" s="474">
        <f>M41-H41</f>
        <v>0</v>
      </c>
      <c r="P41" s="93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</row>
    <row r="42" spans="1:55" s="2" customFormat="1" ht="15" customHeight="1" outlineLevel="1" x14ac:dyDescent="0.2">
      <c r="A42" s="2">
        <v>40</v>
      </c>
      <c r="B42" s="164">
        <v>1410</v>
      </c>
      <c r="C42" s="58" t="s">
        <v>259</v>
      </c>
      <c r="D42" s="59">
        <v>4.0999999999999996</v>
      </c>
      <c r="E42" s="220">
        <v>3</v>
      </c>
      <c r="F42" s="61" t="s">
        <v>1436</v>
      </c>
      <c r="G42" s="75">
        <f>IF('Exec Summary'!$D$10="yes",NORM!O42,0)</f>
        <v>0</v>
      </c>
      <c r="H42" s="78"/>
      <c r="I42" s="71"/>
      <c r="J42" s="469"/>
      <c r="K42" s="65"/>
      <c r="L42" s="72"/>
      <c r="M42" s="78"/>
      <c r="N42" s="71"/>
      <c r="O42" s="469"/>
      <c r="P42" s="72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</row>
    <row r="43" spans="1:55" s="2" customFormat="1" ht="15" customHeight="1" outlineLevel="1" x14ac:dyDescent="0.2">
      <c r="A43" s="2">
        <v>41</v>
      </c>
      <c r="B43" s="164">
        <v>1420</v>
      </c>
      <c r="C43" s="58" t="s">
        <v>260</v>
      </c>
      <c r="D43" s="59">
        <v>4.2</v>
      </c>
      <c r="E43" s="220">
        <v>3</v>
      </c>
      <c r="F43" s="61" t="s">
        <v>1437</v>
      </c>
      <c r="G43" s="75">
        <f>IF('Exec Summary'!$D$10="yes",NORM!O43,0)</f>
        <v>0</v>
      </c>
      <c r="H43" s="79"/>
      <c r="I43" s="64"/>
      <c r="J43" s="467"/>
      <c r="K43" s="65"/>
      <c r="L43" s="65"/>
      <c r="M43" s="79"/>
      <c r="N43" s="64"/>
      <c r="O43" s="467"/>
      <c r="P43" s="65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</row>
    <row r="44" spans="1:55" s="2" customFormat="1" ht="15" customHeight="1" outlineLevel="1" x14ac:dyDescent="0.2">
      <c r="A44" s="2">
        <v>42</v>
      </c>
      <c r="B44" s="164">
        <v>1430</v>
      </c>
      <c r="C44" s="58" t="s">
        <v>261</v>
      </c>
      <c r="D44" s="59">
        <v>4.3</v>
      </c>
      <c r="E44" s="220">
        <v>3</v>
      </c>
      <c r="F44" s="61" t="s">
        <v>1438</v>
      </c>
      <c r="G44" s="75">
        <f>IF('Exec Summary'!$D$10="yes",NORM!O44,0)</f>
        <v>0</v>
      </c>
      <c r="H44" s="63"/>
      <c r="I44" s="91"/>
      <c r="J44" s="473"/>
      <c r="K44" s="65"/>
      <c r="L44" s="66"/>
      <c r="M44" s="63"/>
      <c r="N44" s="91"/>
      <c r="O44" s="473"/>
      <c r="P44" s="66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</row>
    <row r="45" spans="1:55" s="2" customFormat="1" ht="15" customHeight="1" x14ac:dyDescent="0.2">
      <c r="A45" s="2">
        <v>43</v>
      </c>
      <c r="B45" s="163"/>
      <c r="C45" s="53" t="s">
        <v>262</v>
      </c>
      <c r="D45" s="54">
        <v>5</v>
      </c>
      <c r="E45" s="222">
        <v>2</v>
      </c>
      <c r="F45" s="92" t="s">
        <v>1511</v>
      </c>
      <c r="G45" s="93">
        <f>SUM(G46:G53)</f>
        <v>0</v>
      </c>
      <c r="H45" s="93">
        <f>SUM(H46:H53)</f>
        <v>0</v>
      </c>
      <c r="I45" s="142">
        <f>IF(J45=0,0,IF(G45=0,"&gt;100%",J45/G45))</f>
        <v>0</v>
      </c>
      <c r="J45" s="474">
        <f t="shared" ref="J45" si="5">H45-G45</f>
        <v>0</v>
      </c>
      <c r="K45" s="56"/>
      <c r="L45" s="93"/>
      <c r="M45" s="93">
        <f>SUM(M46:M53)</f>
        <v>0</v>
      </c>
      <c r="N45" s="142">
        <f>IF(O45=0,0,IF(H45=0,"&gt;100%",O45/H45))</f>
        <v>0</v>
      </c>
      <c r="O45" s="474">
        <f>M45-H45</f>
        <v>0</v>
      </c>
      <c r="P45" s="93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</row>
    <row r="46" spans="1:55" s="2" customFormat="1" ht="15" customHeight="1" outlineLevel="1" x14ac:dyDescent="0.2">
      <c r="A46" s="2">
        <v>44</v>
      </c>
      <c r="B46" s="164">
        <v>1510</v>
      </c>
      <c r="C46" s="58" t="s">
        <v>263</v>
      </c>
      <c r="D46" s="59">
        <v>5.0999999999999996</v>
      </c>
      <c r="E46" s="220">
        <v>3</v>
      </c>
      <c r="F46" s="61" t="s">
        <v>1429</v>
      </c>
      <c r="G46" s="75">
        <f>IF('Exec Summary'!$D$10="yes",NORM!O46,0)</f>
        <v>0</v>
      </c>
      <c r="H46" s="78"/>
      <c r="I46" s="71"/>
      <c r="J46" s="469"/>
      <c r="K46" s="65"/>
      <c r="L46" s="72"/>
      <c r="M46" s="78"/>
      <c r="N46" s="71"/>
      <c r="O46" s="469"/>
      <c r="P46" s="72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</row>
    <row r="47" spans="1:55" s="2" customFormat="1" ht="15" customHeight="1" outlineLevel="1" x14ac:dyDescent="0.2">
      <c r="A47" s="2">
        <v>45</v>
      </c>
      <c r="B47" s="164">
        <v>1520</v>
      </c>
      <c r="C47" s="58" t="s">
        <v>264</v>
      </c>
      <c r="D47" s="59">
        <v>5.2</v>
      </c>
      <c r="E47" s="220">
        <v>3</v>
      </c>
      <c r="F47" s="61" t="s">
        <v>1512</v>
      </c>
      <c r="G47" s="75">
        <f>IF('Exec Summary'!$D$10="yes",NORM!O47,0)</f>
        <v>0</v>
      </c>
      <c r="H47" s="78"/>
      <c r="I47" s="64"/>
      <c r="J47" s="467"/>
      <c r="K47" s="65"/>
      <c r="L47" s="65"/>
      <c r="M47" s="78"/>
      <c r="N47" s="64"/>
      <c r="O47" s="467"/>
      <c r="P47" s="65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</row>
    <row r="48" spans="1:55" s="2" customFormat="1" ht="15" customHeight="1" outlineLevel="1" x14ac:dyDescent="0.2">
      <c r="A48" s="2">
        <v>46</v>
      </c>
      <c r="B48" s="164">
        <v>1530</v>
      </c>
      <c r="C48" s="58" t="s">
        <v>265</v>
      </c>
      <c r="D48" s="59">
        <v>5.3</v>
      </c>
      <c r="E48" s="220">
        <v>3</v>
      </c>
      <c r="F48" s="61" t="s">
        <v>1430</v>
      </c>
      <c r="G48" s="75">
        <f>IF('Exec Summary'!$D$10="yes",NORM!O48,0)</f>
        <v>0</v>
      </c>
      <c r="H48" s="78"/>
      <c r="I48" s="64"/>
      <c r="J48" s="467"/>
      <c r="K48" s="65"/>
      <c r="L48" s="65"/>
      <c r="M48" s="78"/>
      <c r="N48" s="64"/>
      <c r="O48" s="467"/>
      <c r="P48" s="65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</row>
    <row r="49" spans="1:55" s="2" customFormat="1" ht="15" customHeight="1" outlineLevel="1" x14ac:dyDescent="0.2">
      <c r="A49" s="2">
        <v>47</v>
      </c>
      <c r="B49" s="164" t="s">
        <v>0</v>
      </c>
      <c r="C49" s="58" t="s">
        <v>266</v>
      </c>
      <c r="D49" s="59">
        <v>5.4</v>
      </c>
      <c r="E49" s="220">
        <v>3</v>
      </c>
      <c r="F49" s="61" t="s">
        <v>1431</v>
      </c>
      <c r="G49" s="75">
        <f>IF('Exec Summary'!$D$10="yes",NORM!O49,0)</f>
        <v>0</v>
      </c>
      <c r="H49" s="78"/>
      <c r="I49" s="64"/>
      <c r="J49" s="467"/>
      <c r="K49" s="65"/>
      <c r="L49" s="65"/>
      <c r="M49" s="78"/>
      <c r="N49" s="64"/>
      <c r="O49" s="467"/>
      <c r="P49" s="65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</row>
    <row r="50" spans="1:55" s="2" customFormat="1" ht="15" customHeight="1" outlineLevel="1" x14ac:dyDescent="0.2">
      <c r="A50" s="2">
        <v>48</v>
      </c>
      <c r="B50" s="164" t="s">
        <v>79</v>
      </c>
      <c r="C50" s="58" t="s">
        <v>267</v>
      </c>
      <c r="D50" s="59">
        <v>5.5</v>
      </c>
      <c r="E50" s="220">
        <v>3</v>
      </c>
      <c r="F50" s="61" t="s">
        <v>1432</v>
      </c>
      <c r="G50" s="75">
        <f>IF('Exec Summary'!$D$10="yes",NORM!O50,0)</f>
        <v>0</v>
      </c>
      <c r="H50" s="78"/>
      <c r="I50" s="64"/>
      <c r="J50" s="467"/>
      <c r="K50" s="65"/>
      <c r="L50" s="65"/>
      <c r="M50" s="78"/>
      <c r="N50" s="64"/>
      <c r="O50" s="467"/>
      <c r="P50" s="65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</row>
    <row r="51" spans="1:55" s="2" customFormat="1" ht="15" customHeight="1" outlineLevel="1" x14ac:dyDescent="0.2">
      <c r="A51" s="2">
        <v>49</v>
      </c>
      <c r="B51" s="164" t="s">
        <v>80</v>
      </c>
      <c r="C51" s="58" t="s">
        <v>268</v>
      </c>
      <c r="D51" s="59">
        <v>5.6</v>
      </c>
      <c r="E51" s="220">
        <v>3</v>
      </c>
      <c r="F51" s="61" t="s">
        <v>1433</v>
      </c>
      <c r="G51" s="75">
        <f>IF('Exec Summary'!$D$10="yes",NORM!O51,0)</f>
        <v>0</v>
      </c>
      <c r="H51" s="78"/>
      <c r="I51" s="64"/>
      <c r="J51" s="467"/>
      <c r="K51" s="65"/>
      <c r="L51" s="65"/>
      <c r="M51" s="78"/>
      <c r="N51" s="64"/>
      <c r="O51" s="467"/>
      <c r="P51" s="65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</row>
    <row r="52" spans="1:55" s="2" customFormat="1" ht="15" customHeight="1" outlineLevel="1" x14ac:dyDescent="0.2">
      <c r="A52" s="2">
        <v>50</v>
      </c>
      <c r="B52" s="164" t="s">
        <v>81</v>
      </c>
      <c r="C52" s="58" t="s">
        <v>269</v>
      </c>
      <c r="D52" s="59">
        <v>5.7</v>
      </c>
      <c r="E52" s="220">
        <v>3</v>
      </c>
      <c r="F52" s="61" t="s">
        <v>1434</v>
      </c>
      <c r="G52" s="75">
        <f>IF('Exec Summary'!$D$10="yes",NORM!O52,0)</f>
        <v>0</v>
      </c>
      <c r="H52" s="78"/>
      <c r="I52" s="64"/>
      <c r="J52" s="467"/>
      <c r="K52" s="65"/>
      <c r="L52" s="65"/>
      <c r="M52" s="78"/>
      <c r="N52" s="64"/>
      <c r="O52" s="467"/>
      <c r="P52" s="65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</row>
    <row r="53" spans="1:55" s="2" customFormat="1" ht="15" customHeight="1" outlineLevel="1" x14ac:dyDescent="0.2">
      <c r="A53" s="2">
        <v>51</v>
      </c>
      <c r="B53" s="165">
        <v>1540</v>
      </c>
      <c r="C53" s="58" t="s">
        <v>270</v>
      </c>
      <c r="D53" s="59">
        <v>5.8</v>
      </c>
      <c r="E53" s="220">
        <v>3</v>
      </c>
      <c r="F53" s="61" t="s">
        <v>1435</v>
      </c>
      <c r="G53" s="75">
        <f>IF('Exec Summary'!$D$10="yes",NORM!O53,0)</f>
        <v>0</v>
      </c>
      <c r="H53" s="78"/>
      <c r="I53" s="91"/>
      <c r="J53" s="473"/>
      <c r="K53" s="65"/>
      <c r="L53" s="66"/>
      <c r="M53" s="78"/>
      <c r="N53" s="91"/>
      <c r="O53" s="473"/>
      <c r="P53" s="66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</row>
    <row r="54" spans="1:55" s="2" customFormat="1" ht="15" customHeight="1" x14ac:dyDescent="0.2">
      <c r="A54" s="2">
        <v>52</v>
      </c>
      <c r="B54" s="163"/>
      <c r="C54" s="53" t="s">
        <v>271</v>
      </c>
      <c r="D54" s="54">
        <v>6</v>
      </c>
      <c r="E54" s="222">
        <v>2</v>
      </c>
      <c r="F54" s="92" t="s">
        <v>1416</v>
      </c>
      <c r="G54" s="93">
        <f>SUM(G55,G76,G81:G83)</f>
        <v>0</v>
      </c>
      <c r="H54" s="93">
        <f>SUM(H55,H76,H81:H83)</f>
        <v>0</v>
      </c>
      <c r="I54" s="142">
        <f>IF(J54=0,0,IF(G54=0,"&gt;100%",J54/G54))</f>
        <v>0</v>
      </c>
      <c r="J54" s="474">
        <f t="shared" ref="J54" si="6">H54-G54</f>
        <v>0</v>
      </c>
      <c r="K54" s="56"/>
      <c r="L54" s="93"/>
      <c r="M54" s="93">
        <f>SUM(M55,M76,M81:M83)</f>
        <v>0</v>
      </c>
      <c r="N54" s="142">
        <f>IF(O54=0,0,IF(H54=0,"&gt;100%",O54/H54))</f>
        <v>0</v>
      </c>
      <c r="O54" s="474">
        <f>M54-H54</f>
        <v>0</v>
      </c>
      <c r="P54" s="93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</row>
    <row r="55" spans="1:55" s="2" customFormat="1" ht="15" customHeight="1" outlineLevel="1" x14ac:dyDescent="0.2">
      <c r="A55" s="2">
        <v>53</v>
      </c>
      <c r="B55" s="164"/>
      <c r="C55" s="58" t="s">
        <v>272</v>
      </c>
      <c r="D55" s="59">
        <v>6.1</v>
      </c>
      <c r="E55" s="220">
        <v>3</v>
      </c>
      <c r="F55" s="61" t="s">
        <v>1388</v>
      </c>
      <c r="G55" s="75">
        <f>IF('Exec Summary'!$D$10="yes",NORM!O55,0)</f>
        <v>0</v>
      </c>
      <c r="H55" s="62">
        <f>SUM(H56,H67:H71,H74:H75)</f>
        <v>0</v>
      </c>
      <c r="I55" s="68"/>
      <c r="J55" s="468"/>
      <c r="K55" s="65"/>
      <c r="L55" s="62"/>
      <c r="M55" s="62">
        <f>SUM(M56,M67:M71,M74:M75)</f>
        <v>0</v>
      </c>
      <c r="N55" s="68"/>
      <c r="O55" s="468"/>
      <c r="P55" s="62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</row>
    <row r="56" spans="1:55" s="2" customFormat="1" ht="15" customHeight="1" outlineLevel="1" x14ac:dyDescent="0.2">
      <c r="A56" s="2">
        <v>54</v>
      </c>
      <c r="B56" s="164" t="s">
        <v>1</v>
      </c>
      <c r="C56" s="58" t="s">
        <v>273</v>
      </c>
      <c r="D56" s="59" t="s">
        <v>36</v>
      </c>
      <c r="E56" s="220">
        <v>4</v>
      </c>
      <c r="F56" s="69" t="s">
        <v>1389</v>
      </c>
      <c r="G56" s="75">
        <f>IF('Exec Summary'!$D$10="yes",NORM!O56,0)</f>
        <v>0</v>
      </c>
      <c r="H56" s="67">
        <f>SUM(H57:H66)</f>
        <v>0</v>
      </c>
      <c r="I56" s="68"/>
      <c r="J56" s="468"/>
      <c r="K56" s="65"/>
      <c r="L56" s="62"/>
      <c r="M56" s="67">
        <f>SUM(M57:M66)</f>
        <v>0</v>
      </c>
      <c r="N56" s="68"/>
      <c r="O56" s="468"/>
      <c r="P56" s="62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</row>
    <row r="57" spans="1:55" s="2" customFormat="1" ht="15" customHeight="1" outlineLevel="1" x14ac:dyDescent="0.2">
      <c r="A57" s="2">
        <v>55</v>
      </c>
      <c r="B57" s="164"/>
      <c r="C57" s="58" t="s">
        <v>274</v>
      </c>
      <c r="D57" s="59">
        <v>0</v>
      </c>
      <c r="E57" s="220">
        <v>5</v>
      </c>
      <c r="F57" s="95" t="s">
        <v>1390</v>
      </c>
      <c r="G57" s="75">
        <f>IF('Exec Summary'!$D$10="yes",NORM!O57,0)</f>
        <v>0</v>
      </c>
      <c r="H57" s="70"/>
      <c r="I57" s="71"/>
      <c r="J57" s="469"/>
      <c r="K57" s="65"/>
      <c r="L57" s="73"/>
      <c r="M57" s="70"/>
      <c r="N57" s="71"/>
      <c r="O57" s="469"/>
      <c r="P57" s="73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</row>
    <row r="58" spans="1:55" s="2" customFormat="1" ht="15" customHeight="1" outlineLevel="1" x14ac:dyDescent="0.2">
      <c r="A58" s="2">
        <v>56</v>
      </c>
      <c r="B58" s="164"/>
      <c r="C58" s="58" t="s">
        <v>275</v>
      </c>
      <c r="D58" s="59">
        <v>1</v>
      </c>
      <c r="E58" s="220">
        <v>5</v>
      </c>
      <c r="F58" s="95" t="s">
        <v>1391</v>
      </c>
      <c r="G58" s="75">
        <f>IF('Exec Summary'!$D$10="yes",NORM!O58,0)</f>
        <v>0</v>
      </c>
      <c r="H58" s="74"/>
      <c r="I58" s="64"/>
      <c r="J58" s="467"/>
      <c r="K58" s="65"/>
      <c r="L58" s="75"/>
      <c r="M58" s="74"/>
      <c r="N58" s="64"/>
      <c r="O58" s="467"/>
      <c r="P58" s="75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</row>
    <row r="59" spans="1:55" s="2" customFormat="1" ht="15" customHeight="1" outlineLevel="1" x14ac:dyDescent="0.2">
      <c r="A59" s="2">
        <v>57</v>
      </c>
      <c r="B59" s="164"/>
      <c r="C59" s="58" t="s">
        <v>276</v>
      </c>
      <c r="D59" s="59">
        <v>2</v>
      </c>
      <c r="E59" s="220">
        <v>5</v>
      </c>
      <c r="F59" s="95" t="s">
        <v>1392</v>
      </c>
      <c r="G59" s="75">
        <f>IF('Exec Summary'!$D$10="yes",NORM!O59,0)</f>
        <v>0</v>
      </c>
      <c r="H59" s="74"/>
      <c r="I59" s="64"/>
      <c r="J59" s="467"/>
      <c r="K59" s="65"/>
      <c r="L59" s="75"/>
      <c r="M59" s="74"/>
      <c r="N59" s="64"/>
      <c r="O59" s="467"/>
      <c r="P59" s="75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</row>
    <row r="60" spans="1:55" s="2" customFormat="1" ht="15" customHeight="1" outlineLevel="1" x14ac:dyDescent="0.2">
      <c r="A60" s="2">
        <v>58</v>
      </c>
      <c r="B60" s="164"/>
      <c r="C60" s="58" t="s">
        <v>277</v>
      </c>
      <c r="D60" s="59">
        <v>3</v>
      </c>
      <c r="E60" s="220">
        <v>5</v>
      </c>
      <c r="F60" s="95" t="s">
        <v>1393</v>
      </c>
      <c r="G60" s="75">
        <f>IF('Exec Summary'!$D$10="yes",NORM!O60,0)</f>
        <v>0</v>
      </c>
      <c r="H60" s="74"/>
      <c r="I60" s="64"/>
      <c r="J60" s="467"/>
      <c r="K60" s="65"/>
      <c r="L60" s="75"/>
      <c r="M60" s="74"/>
      <c r="N60" s="64"/>
      <c r="O60" s="467"/>
      <c r="P60" s="75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</row>
    <row r="61" spans="1:55" s="2" customFormat="1" ht="15" customHeight="1" outlineLevel="1" x14ac:dyDescent="0.2">
      <c r="A61" s="2">
        <v>59</v>
      </c>
      <c r="B61" s="164"/>
      <c r="C61" s="58" t="s">
        <v>278</v>
      </c>
      <c r="D61" s="59">
        <v>4</v>
      </c>
      <c r="E61" s="220">
        <v>5</v>
      </c>
      <c r="F61" s="95" t="s">
        <v>1394</v>
      </c>
      <c r="G61" s="75">
        <f>IF('Exec Summary'!$D$10="yes",NORM!O61,0)</f>
        <v>0</v>
      </c>
      <c r="H61" s="74"/>
      <c r="I61" s="64"/>
      <c r="J61" s="467"/>
      <c r="K61" s="65"/>
      <c r="L61" s="75"/>
      <c r="M61" s="74"/>
      <c r="N61" s="64"/>
      <c r="O61" s="467"/>
      <c r="P61" s="75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</row>
    <row r="62" spans="1:55" s="2" customFormat="1" ht="15" customHeight="1" outlineLevel="1" x14ac:dyDescent="0.2">
      <c r="A62" s="2">
        <v>60</v>
      </c>
      <c r="B62" s="164"/>
      <c r="C62" s="58" t="s">
        <v>279</v>
      </c>
      <c r="D62" s="59">
        <v>5</v>
      </c>
      <c r="E62" s="220">
        <v>5</v>
      </c>
      <c r="F62" s="95" t="s">
        <v>1395</v>
      </c>
      <c r="G62" s="75">
        <f>IF('Exec Summary'!$D$10="yes",NORM!O62,0)</f>
        <v>0</v>
      </c>
      <c r="H62" s="74"/>
      <c r="I62" s="64"/>
      <c r="J62" s="467"/>
      <c r="K62" s="65"/>
      <c r="L62" s="75"/>
      <c r="M62" s="74"/>
      <c r="N62" s="64"/>
      <c r="O62" s="467"/>
      <c r="P62" s="75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</row>
    <row r="63" spans="1:55" s="2" customFormat="1" ht="15" customHeight="1" outlineLevel="1" x14ac:dyDescent="0.2">
      <c r="A63" s="2">
        <v>61</v>
      </c>
      <c r="B63" s="164"/>
      <c r="C63" s="58" t="s">
        <v>280</v>
      </c>
      <c r="D63" s="59">
        <v>6</v>
      </c>
      <c r="E63" s="220">
        <v>5</v>
      </c>
      <c r="F63" s="95" t="s">
        <v>1396</v>
      </c>
      <c r="G63" s="75">
        <f>IF('Exec Summary'!$D$10="yes",NORM!O63,0)</f>
        <v>0</v>
      </c>
      <c r="H63" s="74"/>
      <c r="I63" s="64"/>
      <c r="J63" s="467"/>
      <c r="K63" s="65"/>
      <c r="L63" s="75"/>
      <c r="M63" s="74"/>
      <c r="N63" s="64"/>
      <c r="O63" s="467"/>
      <c r="P63" s="75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</row>
    <row r="64" spans="1:55" s="2" customFormat="1" ht="15" customHeight="1" outlineLevel="1" x14ac:dyDescent="0.2">
      <c r="A64" s="2">
        <v>62</v>
      </c>
      <c r="B64" s="166"/>
      <c r="C64" s="58" t="s">
        <v>281</v>
      </c>
      <c r="D64" s="59">
        <v>7</v>
      </c>
      <c r="E64" s="220">
        <v>5</v>
      </c>
      <c r="F64" s="95" t="s">
        <v>1397</v>
      </c>
      <c r="G64" s="75">
        <f>IF('Exec Summary'!$D$10="yes",NORM!O64,0)</f>
        <v>0</v>
      </c>
      <c r="H64" s="74"/>
      <c r="I64" s="64"/>
      <c r="J64" s="467"/>
      <c r="K64" s="65"/>
      <c r="L64" s="75"/>
      <c r="M64" s="74"/>
      <c r="N64" s="64"/>
      <c r="O64" s="467"/>
      <c r="P64" s="75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</row>
    <row r="65" spans="1:55" s="2" customFormat="1" ht="15" customHeight="1" outlineLevel="1" x14ac:dyDescent="0.2">
      <c r="A65" s="2">
        <v>63</v>
      </c>
      <c r="B65" s="166"/>
      <c r="C65" s="58" t="s">
        <v>282</v>
      </c>
      <c r="D65" s="59">
        <v>8</v>
      </c>
      <c r="E65" s="220">
        <v>5</v>
      </c>
      <c r="F65" s="95" t="s">
        <v>1398</v>
      </c>
      <c r="G65" s="75">
        <f>IF('Exec Summary'!$D$10="yes",NORM!O65,0)</f>
        <v>0</v>
      </c>
      <c r="H65" s="74"/>
      <c r="I65" s="64"/>
      <c r="J65" s="467"/>
      <c r="K65" s="65"/>
      <c r="L65" s="75"/>
      <c r="M65" s="74"/>
      <c r="N65" s="64"/>
      <c r="O65" s="467"/>
      <c r="P65" s="75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</row>
    <row r="66" spans="1:55" s="2" customFormat="1" ht="15" customHeight="1" outlineLevel="1" x14ac:dyDescent="0.2">
      <c r="A66" s="2">
        <v>64</v>
      </c>
      <c r="B66" s="166"/>
      <c r="C66" s="58" t="s">
        <v>283</v>
      </c>
      <c r="D66" s="59">
        <v>9</v>
      </c>
      <c r="E66" s="220">
        <v>5</v>
      </c>
      <c r="F66" s="95" t="s">
        <v>1399</v>
      </c>
      <c r="G66" s="75">
        <f>IF('Exec Summary'!$D$10="yes",NORM!O66,0)</f>
        <v>0</v>
      </c>
      <c r="H66" s="76"/>
      <c r="I66" s="64"/>
      <c r="J66" s="467"/>
      <c r="K66" s="65"/>
      <c r="L66" s="77"/>
      <c r="M66" s="76"/>
      <c r="N66" s="64"/>
      <c r="O66" s="467"/>
      <c r="P66" s="77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</row>
    <row r="67" spans="1:55" s="2" customFormat="1" ht="15" customHeight="1" outlineLevel="1" x14ac:dyDescent="0.2">
      <c r="A67" s="2">
        <v>65</v>
      </c>
      <c r="B67" s="166">
        <v>1643</v>
      </c>
      <c r="C67" s="58" t="s">
        <v>284</v>
      </c>
      <c r="D67" s="59" t="s">
        <v>2</v>
      </c>
      <c r="E67" s="220">
        <v>4</v>
      </c>
      <c r="F67" s="69" t="s">
        <v>1400</v>
      </c>
      <c r="G67" s="75">
        <f>IF('Exec Summary'!$D$10="yes",NORM!O67,0)</f>
        <v>0</v>
      </c>
      <c r="H67" s="78"/>
      <c r="I67" s="64"/>
      <c r="J67" s="467"/>
      <c r="K67" s="65"/>
      <c r="L67" s="72"/>
      <c r="M67" s="78"/>
      <c r="N67" s="64"/>
      <c r="O67" s="467"/>
      <c r="P67" s="72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</row>
    <row r="68" spans="1:55" s="2" customFormat="1" ht="15" customHeight="1" outlineLevel="1" x14ac:dyDescent="0.2">
      <c r="A68" s="2">
        <v>66</v>
      </c>
      <c r="B68" s="166">
        <v>1644</v>
      </c>
      <c r="C68" s="58" t="s">
        <v>285</v>
      </c>
      <c r="D68" s="59" t="s">
        <v>3</v>
      </c>
      <c r="E68" s="220">
        <v>4</v>
      </c>
      <c r="F68" s="69" t="s">
        <v>1401</v>
      </c>
      <c r="G68" s="75">
        <f>IF('Exec Summary'!$D$10="yes",NORM!O68,0)</f>
        <v>0</v>
      </c>
      <c r="H68" s="79"/>
      <c r="I68" s="64"/>
      <c r="J68" s="467"/>
      <c r="K68" s="65"/>
      <c r="L68" s="65"/>
      <c r="M68" s="79"/>
      <c r="N68" s="64"/>
      <c r="O68" s="467"/>
      <c r="P68" s="65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</row>
    <row r="69" spans="1:55" s="2" customFormat="1" ht="15" customHeight="1" outlineLevel="1" x14ac:dyDescent="0.2">
      <c r="A69" s="2">
        <v>67</v>
      </c>
      <c r="B69" s="166">
        <v>1645</v>
      </c>
      <c r="C69" s="58" t="s">
        <v>286</v>
      </c>
      <c r="D69" s="59" t="s">
        <v>4</v>
      </c>
      <c r="E69" s="220">
        <v>4</v>
      </c>
      <c r="F69" s="69" t="s">
        <v>1402</v>
      </c>
      <c r="G69" s="75">
        <f>IF('Exec Summary'!$D$10="yes",NORM!O69,0)</f>
        <v>0</v>
      </c>
      <c r="H69" s="96"/>
      <c r="I69" s="64"/>
      <c r="J69" s="467"/>
      <c r="K69" s="65"/>
      <c r="L69" s="97"/>
      <c r="M69" s="96"/>
      <c r="N69" s="64"/>
      <c r="O69" s="467"/>
      <c r="P69" s="97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</row>
    <row r="70" spans="1:55" s="2" customFormat="1" ht="15" customHeight="1" outlineLevel="1" x14ac:dyDescent="0.2">
      <c r="A70" s="2">
        <v>68</v>
      </c>
      <c r="B70" s="165">
        <v>1612</v>
      </c>
      <c r="C70" s="58" t="s">
        <v>287</v>
      </c>
      <c r="D70" s="59" t="s">
        <v>37</v>
      </c>
      <c r="E70" s="220">
        <v>4</v>
      </c>
      <c r="F70" s="69" t="s">
        <v>1403</v>
      </c>
      <c r="G70" s="75">
        <f>IF('Exec Summary'!$D$10="yes",NORM!O70,0)</f>
        <v>0</v>
      </c>
      <c r="H70" s="98"/>
      <c r="I70" s="91"/>
      <c r="J70" s="473"/>
      <c r="K70" s="65"/>
      <c r="L70" s="99"/>
      <c r="M70" s="98"/>
      <c r="N70" s="91"/>
      <c r="O70" s="473"/>
      <c r="P70" s="99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</row>
    <row r="71" spans="1:55" s="2" customFormat="1" ht="15" customHeight="1" outlineLevel="1" x14ac:dyDescent="0.2">
      <c r="A71" s="2">
        <v>69</v>
      </c>
      <c r="B71" s="165">
        <v>1646</v>
      </c>
      <c r="C71" s="58" t="s">
        <v>288</v>
      </c>
      <c r="D71" s="59" t="s">
        <v>5</v>
      </c>
      <c r="E71" s="220">
        <v>4</v>
      </c>
      <c r="F71" s="69" t="s">
        <v>1404</v>
      </c>
      <c r="G71" s="75">
        <f>IF('Exec Summary'!$D$10="yes",NORM!O71,0)</f>
        <v>0</v>
      </c>
      <c r="H71" s="67">
        <f>SUM(H72:H73)</f>
        <v>0</v>
      </c>
      <c r="I71" s="68"/>
      <c r="J71" s="468"/>
      <c r="K71" s="65"/>
      <c r="L71" s="62"/>
      <c r="M71" s="67">
        <f>SUM(M72:M73)</f>
        <v>0</v>
      </c>
      <c r="N71" s="68"/>
      <c r="O71" s="468"/>
      <c r="P71" s="62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</row>
    <row r="72" spans="1:55" s="2" customFormat="1" ht="15" customHeight="1" outlineLevel="1" x14ac:dyDescent="0.2">
      <c r="A72" s="2">
        <v>70</v>
      </c>
      <c r="B72" s="165"/>
      <c r="C72" s="58" t="s">
        <v>289</v>
      </c>
      <c r="D72" s="59">
        <v>1</v>
      </c>
      <c r="E72" s="220">
        <v>5</v>
      </c>
      <c r="F72" s="95" t="s">
        <v>1405</v>
      </c>
      <c r="G72" s="75">
        <f>IF('Exec Summary'!$D$10="yes",NORM!O72,0)</f>
        <v>0</v>
      </c>
      <c r="H72" s="70"/>
      <c r="I72" s="71"/>
      <c r="J72" s="469"/>
      <c r="K72" s="65"/>
      <c r="L72" s="73"/>
      <c r="M72" s="70"/>
      <c r="N72" s="71"/>
      <c r="O72" s="469"/>
      <c r="P72" s="73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</row>
    <row r="73" spans="1:55" s="2" customFormat="1" ht="15" customHeight="1" outlineLevel="1" x14ac:dyDescent="0.2">
      <c r="A73" s="2">
        <v>71</v>
      </c>
      <c r="B73" s="165"/>
      <c r="C73" s="58" t="s">
        <v>290</v>
      </c>
      <c r="D73" s="59">
        <v>2</v>
      </c>
      <c r="E73" s="220">
        <v>5</v>
      </c>
      <c r="F73" s="95" t="s">
        <v>1406</v>
      </c>
      <c r="G73" s="75">
        <f>IF('Exec Summary'!$D$10="yes",NORM!O73,0)</f>
        <v>0</v>
      </c>
      <c r="H73" s="76"/>
      <c r="I73" s="91"/>
      <c r="J73" s="473"/>
      <c r="K73" s="65"/>
      <c r="L73" s="77"/>
      <c r="M73" s="76"/>
      <c r="N73" s="91"/>
      <c r="O73" s="473"/>
      <c r="P73" s="77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</row>
    <row r="74" spans="1:55" s="2" customFormat="1" ht="15" customHeight="1" outlineLevel="1" x14ac:dyDescent="0.2">
      <c r="A74" s="2">
        <v>72</v>
      </c>
      <c r="B74" s="165">
        <v>1613</v>
      </c>
      <c r="C74" s="58" t="s">
        <v>291</v>
      </c>
      <c r="D74" s="59" t="s">
        <v>38</v>
      </c>
      <c r="E74" s="220">
        <v>4</v>
      </c>
      <c r="F74" s="69" t="s">
        <v>1407</v>
      </c>
      <c r="G74" s="75">
        <f>IF('Exec Summary'!$D$10="yes",NORM!O74,0)</f>
        <v>0</v>
      </c>
      <c r="H74" s="100"/>
      <c r="I74" s="68"/>
      <c r="J74" s="468"/>
      <c r="K74" s="65"/>
      <c r="L74" s="101"/>
      <c r="M74" s="100"/>
      <c r="N74" s="68"/>
      <c r="O74" s="468"/>
      <c r="P74" s="101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</row>
    <row r="75" spans="1:55" s="2" customFormat="1" ht="15" customHeight="1" outlineLevel="1" x14ac:dyDescent="0.2">
      <c r="A75" s="2">
        <v>73</v>
      </c>
      <c r="B75" s="166">
        <v>1614</v>
      </c>
      <c r="C75" s="58" t="s">
        <v>292</v>
      </c>
      <c r="D75" s="59" t="s">
        <v>39</v>
      </c>
      <c r="E75" s="220">
        <v>4</v>
      </c>
      <c r="F75" s="69" t="s">
        <v>1408</v>
      </c>
      <c r="G75" s="75">
        <f>IF('Exec Summary'!$D$10="yes",NORM!O75,0)</f>
        <v>0</v>
      </c>
      <c r="H75" s="100"/>
      <c r="I75" s="68"/>
      <c r="J75" s="468"/>
      <c r="K75" s="65"/>
      <c r="L75" s="101"/>
      <c r="M75" s="100"/>
      <c r="N75" s="68"/>
      <c r="O75" s="468"/>
      <c r="P75" s="101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</row>
    <row r="76" spans="1:55" s="2" customFormat="1" ht="15" customHeight="1" outlineLevel="1" x14ac:dyDescent="0.2">
      <c r="A76" s="2">
        <v>74</v>
      </c>
      <c r="B76" s="165"/>
      <c r="C76" s="58" t="s">
        <v>293</v>
      </c>
      <c r="D76" s="59">
        <v>6.2</v>
      </c>
      <c r="E76" s="220">
        <v>3</v>
      </c>
      <c r="F76" s="61" t="s">
        <v>1409</v>
      </c>
      <c r="G76" s="75">
        <f>IF('Exec Summary'!$D$10="yes",NORM!O76,0)</f>
        <v>0</v>
      </c>
      <c r="H76" s="67">
        <f>SUM(H77:H80)</f>
        <v>0</v>
      </c>
      <c r="I76" s="68"/>
      <c r="J76" s="468"/>
      <c r="K76" s="65"/>
      <c r="L76" s="62"/>
      <c r="M76" s="67">
        <f>SUM(M77:M80)</f>
        <v>0</v>
      </c>
      <c r="N76" s="68"/>
      <c r="O76" s="468"/>
      <c r="P76" s="62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</row>
    <row r="77" spans="1:55" s="2" customFormat="1" ht="15" customHeight="1" outlineLevel="1" x14ac:dyDescent="0.2">
      <c r="A77" s="2">
        <v>75</v>
      </c>
      <c r="B77" s="165">
        <v>1621</v>
      </c>
      <c r="C77" s="58" t="s">
        <v>294</v>
      </c>
      <c r="D77" s="59" t="s">
        <v>40</v>
      </c>
      <c r="E77" s="220">
        <v>4</v>
      </c>
      <c r="F77" s="69" t="s">
        <v>1410</v>
      </c>
      <c r="G77" s="75">
        <f>IF('Exec Summary'!$D$10="yes",NORM!O77,0)</f>
        <v>0</v>
      </c>
      <c r="H77" s="70"/>
      <c r="I77" s="71"/>
      <c r="J77" s="469"/>
      <c r="K77" s="65"/>
      <c r="L77" s="73"/>
      <c r="M77" s="70"/>
      <c r="N77" s="71"/>
      <c r="O77" s="469"/>
      <c r="P77" s="73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</row>
    <row r="78" spans="1:55" s="2" customFormat="1" ht="15" customHeight="1" outlineLevel="1" x14ac:dyDescent="0.2">
      <c r="A78" s="2">
        <v>76</v>
      </c>
      <c r="B78" s="165">
        <v>1622</v>
      </c>
      <c r="C78" s="58" t="s">
        <v>295</v>
      </c>
      <c r="D78" s="59" t="s">
        <v>41</v>
      </c>
      <c r="E78" s="220">
        <v>4</v>
      </c>
      <c r="F78" s="69" t="s">
        <v>1411</v>
      </c>
      <c r="G78" s="75">
        <f>IF('Exec Summary'!$D$10="yes",NORM!O78,0)</f>
        <v>0</v>
      </c>
      <c r="H78" s="102"/>
      <c r="I78" s="64"/>
      <c r="J78" s="467"/>
      <c r="K78" s="65"/>
      <c r="L78" s="104"/>
      <c r="M78" s="102"/>
      <c r="N78" s="64"/>
      <c r="O78" s="467"/>
      <c r="P78" s="10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</row>
    <row r="79" spans="1:55" s="2" customFormat="1" ht="15" customHeight="1" outlineLevel="1" x14ac:dyDescent="0.2">
      <c r="A79" s="2">
        <v>77</v>
      </c>
      <c r="B79" s="165">
        <v>1623</v>
      </c>
      <c r="C79" s="58" t="s">
        <v>296</v>
      </c>
      <c r="D79" s="59" t="s">
        <v>42</v>
      </c>
      <c r="E79" s="220">
        <v>4</v>
      </c>
      <c r="F79" s="69" t="s">
        <v>1412</v>
      </c>
      <c r="G79" s="75">
        <f>IF('Exec Summary'!$D$10="yes",NORM!O79,0)</f>
        <v>0</v>
      </c>
      <c r="H79" s="74"/>
      <c r="I79" s="64"/>
      <c r="J79" s="467"/>
      <c r="K79" s="65"/>
      <c r="L79" s="75"/>
      <c r="M79" s="74"/>
      <c r="N79" s="64"/>
      <c r="O79" s="467"/>
      <c r="P79" s="75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</row>
    <row r="80" spans="1:55" s="2" customFormat="1" ht="15" customHeight="1" outlineLevel="1" x14ac:dyDescent="0.2">
      <c r="A80" s="2">
        <v>78</v>
      </c>
      <c r="B80" s="165">
        <v>1624</v>
      </c>
      <c r="C80" s="58" t="s">
        <v>297</v>
      </c>
      <c r="D80" s="59" t="s">
        <v>43</v>
      </c>
      <c r="E80" s="220">
        <v>4</v>
      </c>
      <c r="F80" s="69" t="s">
        <v>1413</v>
      </c>
      <c r="G80" s="75">
        <f>IF('Exec Summary'!$D$10="yes",NORM!O80,0)</f>
        <v>0</v>
      </c>
      <c r="H80" s="76"/>
      <c r="I80" s="91"/>
      <c r="J80" s="473"/>
      <c r="K80" s="65"/>
      <c r="L80" s="77"/>
      <c r="M80" s="76"/>
      <c r="N80" s="91"/>
      <c r="O80" s="473"/>
      <c r="P80" s="77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</row>
    <row r="81" spans="1:55" s="2" customFormat="1" ht="15" customHeight="1" outlineLevel="1" x14ac:dyDescent="0.2">
      <c r="A81" s="2">
        <v>79</v>
      </c>
      <c r="B81" s="165">
        <v>1630</v>
      </c>
      <c r="C81" s="58" t="s">
        <v>298</v>
      </c>
      <c r="D81" s="59">
        <v>6.3</v>
      </c>
      <c r="E81" s="220">
        <v>3</v>
      </c>
      <c r="F81" s="61" t="s">
        <v>1414</v>
      </c>
      <c r="G81" s="75">
        <f>IF('Exec Summary'!$D$10="yes",NORM!O81,0)</f>
        <v>0</v>
      </c>
      <c r="H81" s="105"/>
      <c r="I81" s="68"/>
      <c r="J81" s="468"/>
      <c r="K81" s="65"/>
      <c r="L81" s="62"/>
      <c r="M81" s="105"/>
      <c r="N81" s="68"/>
      <c r="O81" s="468"/>
      <c r="P81" s="62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</row>
    <row r="82" spans="1:55" s="2" customFormat="1" ht="15" customHeight="1" outlineLevel="1" x14ac:dyDescent="0.2">
      <c r="A82" s="2">
        <v>80</v>
      </c>
      <c r="B82" s="165">
        <v>1650</v>
      </c>
      <c r="C82" s="58" t="s">
        <v>299</v>
      </c>
      <c r="D82" s="59">
        <v>6.5</v>
      </c>
      <c r="E82" s="220">
        <v>3</v>
      </c>
      <c r="F82" s="61" t="s">
        <v>1415</v>
      </c>
      <c r="G82" s="75">
        <f>IF('Exec Summary'!$D$10="yes",NORM!O82,0)</f>
        <v>0</v>
      </c>
      <c r="H82" s="106"/>
      <c r="I82" s="107"/>
      <c r="J82" s="468"/>
      <c r="K82" s="65"/>
      <c r="L82" s="108"/>
      <c r="M82" s="106"/>
      <c r="N82" s="107"/>
      <c r="O82" s="468"/>
      <c r="P82" s="108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</row>
    <row r="83" spans="1:55" s="2" customFormat="1" ht="15" customHeight="1" outlineLevel="1" x14ac:dyDescent="0.2">
      <c r="A83" s="2">
        <v>81</v>
      </c>
      <c r="B83" s="165" t="s">
        <v>152</v>
      </c>
      <c r="C83" s="58" t="s">
        <v>300</v>
      </c>
      <c r="D83" s="59">
        <v>6.6</v>
      </c>
      <c r="E83" s="220">
        <v>3</v>
      </c>
      <c r="F83" s="256" t="s">
        <v>909</v>
      </c>
      <c r="G83" s="75">
        <f>IF('Exec Summary'!$D$10="yes",NORM!O83,0)</f>
        <v>0</v>
      </c>
      <c r="H83" s="83"/>
      <c r="I83" s="84"/>
      <c r="J83" s="471"/>
      <c r="K83" s="65"/>
      <c r="L83" s="83"/>
      <c r="M83" s="83"/>
      <c r="N83" s="84"/>
      <c r="O83" s="471"/>
      <c r="P83" s="83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</row>
    <row r="84" spans="1:55" s="2" customFormat="1" ht="15" customHeight="1" x14ac:dyDescent="0.2">
      <c r="A84" s="2">
        <v>82</v>
      </c>
      <c r="B84" s="162"/>
      <c r="C84" s="49" t="s">
        <v>301</v>
      </c>
      <c r="D84" s="50" t="s">
        <v>30</v>
      </c>
      <c r="E84" s="221">
        <v>1</v>
      </c>
      <c r="F84" s="85" t="s">
        <v>1513</v>
      </c>
      <c r="G84" s="86">
        <f>SUM(G85,G90,G155,G160,G171)</f>
        <v>0</v>
      </c>
      <c r="H84" s="86">
        <f>SUM(H85,H90,H155,H160,H171)</f>
        <v>0</v>
      </c>
      <c r="I84" s="87">
        <f>IF(J84=0,0,IF(G84=0,"&gt;100%",J84/G84))</f>
        <v>0</v>
      </c>
      <c r="J84" s="472">
        <f t="shared" ref="J84:J85" si="7">H84-G84</f>
        <v>0</v>
      </c>
      <c r="K84" s="86"/>
      <c r="L84" s="86"/>
      <c r="M84" s="86">
        <f>SUM(M85,M90,M155,M160,M171)</f>
        <v>0</v>
      </c>
      <c r="N84" s="87">
        <f>IF(O84=0,0,IF(H84=0,"&gt;100%",O84/H84))</f>
        <v>0</v>
      </c>
      <c r="O84" s="472">
        <f>M84-H84</f>
        <v>0</v>
      </c>
      <c r="P84" s="8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</row>
    <row r="85" spans="1:55" s="2" customFormat="1" ht="15" customHeight="1" x14ac:dyDescent="0.2">
      <c r="A85" s="2">
        <v>83</v>
      </c>
      <c r="B85" s="163"/>
      <c r="C85" s="53" t="s">
        <v>302</v>
      </c>
      <c r="D85" s="54">
        <v>7</v>
      </c>
      <c r="E85" s="222">
        <v>2</v>
      </c>
      <c r="F85" s="92" t="s">
        <v>1514</v>
      </c>
      <c r="G85" s="93">
        <f>SUM(G86:G89)</f>
        <v>0</v>
      </c>
      <c r="H85" s="93">
        <f>SUM(H86:H89)</f>
        <v>0</v>
      </c>
      <c r="I85" s="142">
        <f>IF(J85=0,0,IF(G85=0,"&gt;100%",J85/G85))</f>
        <v>0</v>
      </c>
      <c r="J85" s="466">
        <f t="shared" si="7"/>
        <v>0</v>
      </c>
      <c r="K85" s="56"/>
      <c r="L85" s="93"/>
      <c r="M85" s="93">
        <f>SUM(M86:M89)</f>
        <v>0</v>
      </c>
      <c r="N85" s="142">
        <f>IF(O85=0,0,IF(H85=0,"&gt;100%",O85/H85))</f>
        <v>0</v>
      </c>
      <c r="O85" s="466">
        <f>M85-H85</f>
        <v>0</v>
      </c>
      <c r="P85" s="93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</row>
    <row r="86" spans="1:55" s="2" customFormat="1" ht="15" customHeight="1" outlineLevel="1" x14ac:dyDescent="0.2">
      <c r="A86" s="2">
        <v>84</v>
      </c>
      <c r="B86" s="164" t="s">
        <v>95</v>
      </c>
      <c r="C86" s="58" t="s">
        <v>303</v>
      </c>
      <c r="D86" s="59">
        <v>7.1</v>
      </c>
      <c r="E86" s="220">
        <v>3</v>
      </c>
      <c r="F86" s="61" t="s">
        <v>1384</v>
      </c>
      <c r="G86" s="75">
        <f>IF('Exec Summary'!$D$10="yes",NORM!O86,0)</f>
        <v>0</v>
      </c>
      <c r="H86" s="78"/>
      <c r="I86" s="71"/>
      <c r="J86" s="469"/>
      <c r="K86" s="65"/>
      <c r="L86" s="72"/>
      <c r="M86" s="78"/>
      <c r="N86" s="71"/>
      <c r="O86" s="469"/>
      <c r="P86" s="72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</row>
    <row r="87" spans="1:55" s="2" customFormat="1" ht="15" customHeight="1" outlineLevel="1" x14ac:dyDescent="0.2">
      <c r="A87" s="2">
        <v>85</v>
      </c>
      <c r="B87" s="164">
        <v>3718</v>
      </c>
      <c r="C87" s="58" t="s">
        <v>304</v>
      </c>
      <c r="D87" s="59">
        <v>7.2</v>
      </c>
      <c r="E87" s="220">
        <v>3</v>
      </c>
      <c r="F87" s="61" t="s">
        <v>1385</v>
      </c>
      <c r="G87" s="75">
        <f>IF('Exec Summary'!$D$10="yes",NORM!O87,0)</f>
        <v>0</v>
      </c>
      <c r="H87" s="79"/>
      <c r="I87" s="64"/>
      <c r="J87" s="467"/>
      <c r="K87" s="65"/>
      <c r="L87" s="65"/>
      <c r="M87" s="79"/>
      <c r="N87" s="64"/>
      <c r="O87" s="467"/>
      <c r="P87" s="65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</row>
    <row r="88" spans="1:55" s="2" customFormat="1" ht="15" customHeight="1" outlineLevel="1" x14ac:dyDescent="0.2">
      <c r="A88" s="2">
        <v>86</v>
      </c>
      <c r="B88" s="164">
        <v>3791</v>
      </c>
      <c r="C88" s="58" t="s">
        <v>305</v>
      </c>
      <c r="D88" s="59">
        <v>7.3</v>
      </c>
      <c r="E88" s="220">
        <v>3</v>
      </c>
      <c r="F88" s="61" t="s">
        <v>1386</v>
      </c>
      <c r="G88" s="75">
        <f>IF('Exec Summary'!$D$10="yes",NORM!O88,0)</f>
        <v>0</v>
      </c>
      <c r="H88" s="79"/>
      <c r="I88" s="64"/>
      <c r="J88" s="467"/>
      <c r="K88" s="65"/>
      <c r="L88" s="65"/>
      <c r="M88" s="79"/>
      <c r="N88" s="64"/>
      <c r="O88" s="467"/>
      <c r="P88" s="65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</row>
    <row r="89" spans="1:55" s="2" customFormat="1" ht="15" customHeight="1" outlineLevel="1" x14ac:dyDescent="0.2">
      <c r="A89" s="2">
        <v>87</v>
      </c>
      <c r="B89" s="164" t="s">
        <v>96</v>
      </c>
      <c r="C89" s="58" t="s">
        <v>306</v>
      </c>
      <c r="D89" s="59">
        <v>7.4</v>
      </c>
      <c r="E89" s="220">
        <v>3</v>
      </c>
      <c r="F89" s="61" t="s">
        <v>1387</v>
      </c>
      <c r="G89" s="75">
        <f>IF('Exec Summary'!$D$10="yes",NORM!O89,0)</f>
        <v>0</v>
      </c>
      <c r="H89" s="63"/>
      <c r="I89" s="91"/>
      <c r="J89" s="473"/>
      <c r="K89" s="65"/>
      <c r="L89" s="66"/>
      <c r="M89" s="63"/>
      <c r="N89" s="91"/>
      <c r="O89" s="473"/>
      <c r="P89" s="6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</row>
    <row r="90" spans="1:55" s="2" customFormat="1" ht="15" customHeight="1" x14ac:dyDescent="0.2">
      <c r="A90" s="2">
        <v>88</v>
      </c>
      <c r="B90" s="163"/>
      <c r="C90" s="53" t="s">
        <v>307</v>
      </c>
      <c r="D90" s="54">
        <v>8</v>
      </c>
      <c r="E90" s="222">
        <v>2</v>
      </c>
      <c r="F90" s="92" t="s">
        <v>1515</v>
      </c>
      <c r="G90" s="93">
        <f>SUM(G91,G101,G108,G132,G145,G153:G154)</f>
        <v>0</v>
      </c>
      <c r="H90" s="93">
        <f>SUM(H91,H101,H108,H132,H145,H153:H154)</f>
        <v>0</v>
      </c>
      <c r="I90" s="142">
        <f>IF(J90=0,0,IF(G90=0,"&gt;100%",J90/G90))</f>
        <v>0</v>
      </c>
      <c r="J90" s="474">
        <f t="shared" ref="J90" si="8">H90-G90</f>
        <v>0</v>
      </c>
      <c r="K90" s="56"/>
      <c r="L90" s="93"/>
      <c r="M90" s="93">
        <f>SUM(M91,M101,M108,M132,M145,M153:M154)</f>
        <v>0</v>
      </c>
      <c r="N90" s="142">
        <f>IF(O90=0,0,IF(H90=0,"&gt;100%",O90/H90))</f>
        <v>0</v>
      </c>
      <c r="O90" s="474">
        <f>M90-H90</f>
        <v>0</v>
      </c>
      <c r="P90" s="93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</row>
    <row r="91" spans="1:55" s="2" customFormat="1" ht="15" customHeight="1" outlineLevel="1" x14ac:dyDescent="0.2">
      <c r="A91" s="2">
        <v>89</v>
      </c>
      <c r="B91" s="164"/>
      <c r="C91" s="58" t="s">
        <v>308</v>
      </c>
      <c r="D91" s="59">
        <v>8.1</v>
      </c>
      <c r="E91" s="220">
        <v>3</v>
      </c>
      <c r="F91" s="61" t="s">
        <v>1331</v>
      </c>
      <c r="G91" s="75">
        <f>IF('Exec Summary'!$D$10="yes",NORM!O91,0)</f>
        <v>0</v>
      </c>
      <c r="H91" s="67">
        <f>SUM(H92:H100)</f>
        <v>0</v>
      </c>
      <c r="I91" s="68"/>
      <c r="J91" s="468"/>
      <c r="K91" s="65"/>
      <c r="L91" s="62"/>
      <c r="M91" s="67">
        <f>SUM(M92:M100)</f>
        <v>0</v>
      </c>
      <c r="N91" s="68"/>
      <c r="O91" s="468"/>
      <c r="P91" s="62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</row>
    <row r="92" spans="1:55" s="2" customFormat="1" ht="15" customHeight="1" outlineLevel="1" x14ac:dyDescent="0.2">
      <c r="A92" s="2">
        <v>90</v>
      </c>
      <c r="B92" s="164">
        <v>8110</v>
      </c>
      <c r="C92" s="58" t="s">
        <v>309</v>
      </c>
      <c r="D92" s="59" t="s">
        <v>97</v>
      </c>
      <c r="E92" s="220">
        <v>4</v>
      </c>
      <c r="F92" s="69" t="s">
        <v>1332</v>
      </c>
      <c r="G92" s="75">
        <f>IF('Exec Summary'!$D$10="yes",NORM!O92,0)</f>
        <v>0</v>
      </c>
      <c r="H92" s="70"/>
      <c r="I92" s="71"/>
      <c r="J92" s="469"/>
      <c r="K92" s="65"/>
      <c r="L92" s="73"/>
      <c r="M92" s="70"/>
      <c r="N92" s="71"/>
      <c r="O92" s="469"/>
      <c r="P92" s="73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</row>
    <row r="93" spans="1:55" s="2" customFormat="1" ht="15" customHeight="1" outlineLevel="1" x14ac:dyDescent="0.2">
      <c r="A93" s="2">
        <v>91</v>
      </c>
      <c r="B93" s="164" t="s">
        <v>6</v>
      </c>
      <c r="C93" s="58" t="s">
        <v>310</v>
      </c>
      <c r="D93" s="59" t="s">
        <v>98</v>
      </c>
      <c r="E93" s="220">
        <v>4</v>
      </c>
      <c r="F93" s="69" t="s">
        <v>1333</v>
      </c>
      <c r="G93" s="75">
        <f>IF('Exec Summary'!$D$10="yes",NORM!O93,0)</f>
        <v>0</v>
      </c>
      <c r="H93" s="74"/>
      <c r="I93" s="64"/>
      <c r="J93" s="467"/>
      <c r="K93" s="65"/>
      <c r="L93" s="75"/>
      <c r="M93" s="74"/>
      <c r="N93" s="64"/>
      <c r="O93" s="467"/>
      <c r="P93" s="75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</row>
    <row r="94" spans="1:55" s="2" customFormat="1" ht="15" customHeight="1" outlineLevel="1" x14ac:dyDescent="0.2">
      <c r="A94" s="2">
        <v>92</v>
      </c>
      <c r="B94" s="164" t="s">
        <v>7</v>
      </c>
      <c r="C94" s="58" t="s">
        <v>311</v>
      </c>
      <c r="D94" s="59" t="s">
        <v>84</v>
      </c>
      <c r="E94" s="220">
        <v>4</v>
      </c>
      <c r="F94" s="69" t="s">
        <v>1334</v>
      </c>
      <c r="G94" s="75">
        <f>IF('Exec Summary'!$D$10="yes",NORM!O94,0)</f>
        <v>0</v>
      </c>
      <c r="H94" s="74"/>
      <c r="I94" s="64"/>
      <c r="J94" s="467"/>
      <c r="K94" s="65"/>
      <c r="L94" s="75"/>
      <c r="M94" s="74"/>
      <c r="N94" s="64"/>
      <c r="O94" s="467"/>
      <c r="P94" s="75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</row>
    <row r="95" spans="1:55" s="2" customFormat="1" ht="15" customHeight="1" outlineLevel="1" x14ac:dyDescent="0.2">
      <c r="A95" s="2">
        <v>93</v>
      </c>
      <c r="B95" s="164" t="s">
        <v>82</v>
      </c>
      <c r="C95" s="58" t="s">
        <v>312</v>
      </c>
      <c r="D95" s="59" t="s">
        <v>85</v>
      </c>
      <c r="E95" s="220">
        <v>4</v>
      </c>
      <c r="F95" s="69" t="s">
        <v>1335</v>
      </c>
      <c r="G95" s="75">
        <f>IF('Exec Summary'!$D$10="yes",NORM!O95,0)</f>
        <v>0</v>
      </c>
      <c r="H95" s="74"/>
      <c r="I95" s="64"/>
      <c r="J95" s="467"/>
      <c r="K95" s="65"/>
      <c r="L95" s="75"/>
      <c r="M95" s="74"/>
      <c r="N95" s="64"/>
      <c r="O95" s="467"/>
      <c r="P95" s="75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</row>
    <row r="96" spans="1:55" s="2" customFormat="1" ht="15" customHeight="1" outlineLevel="1" x14ac:dyDescent="0.2">
      <c r="A96" s="2">
        <v>94</v>
      </c>
      <c r="B96" s="164" t="s">
        <v>8</v>
      </c>
      <c r="C96" s="58" t="s">
        <v>313</v>
      </c>
      <c r="D96" s="59" t="s">
        <v>86</v>
      </c>
      <c r="E96" s="220">
        <v>4</v>
      </c>
      <c r="F96" s="69" t="s">
        <v>1336</v>
      </c>
      <c r="G96" s="75">
        <f>IF('Exec Summary'!$D$10="yes",NORM!O96,0)</f>
        <v>0</v>
      </c>
      <c r="H96" s="74"/>
      <c r="I96" s="64"/>
      <c r="J96" s="467"/>
      <c r="K96" s="65"/>
      <c r="L96" s="75"/>
      <c r="M96" s="74"/>
      <c r="N96" s="64"/>
      <c r="O96" s="467"/>
      <c r="P96" s="75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</row>
    <row r="97" spans="1:55" s="2" customFormat="1" ht="15" customHeight="1" outlineLevel="1" x14ac:dyDescent="0.2">
      <c r="A97" s="2">
        <v>95</v>
      </c>
      <c r="B97" s="164" t="s">
        <v>10</v>
      </c>
      <c r="C97" s="58" t="s">
        <v>314</v>
      </c>
      <c r="D97" s="59" t="s">
        <v>87</v>
      </c>
      <c r="E97" s="220">
        <v>4</v>
      </c>
      <c r="F97" s="69" t="s">
        <v>1337</v>
      </c>
      <c r="G97" s="75">
        <f>IF('Exec Summary'!$D$10="yes",NORM!O97,0)</f>
        <v>0</v>
      </c>
      <c r="H97" s="74"/>
      <c r="I97" s="64"/>
      <c r="J97" s="467"/>
      <c r="K97" s="65"/>
      <c r="L97" s="75"/>
      <c r="M97" s="74"/>
      <c r="N97" s="64"/>
      <c r="O97" s="467"/>
      <c r="P97" s="75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</row>
    <row r="98" spans="1:55" s="2" customFormat="1" ht="15" customHeight="1" outlineLevel="1" x14ac:dyDescent="0.2">
      <c r="A98" s="2">
        <v>96</v>
      </c>
      <c r="B98" s="164" t="s">
        <v>83</v>
      </c>
      <c r="C98" s="58" t="s">
        <v>315</v>
      </c>
      <c r="D98" s="59" t="s">
        <v>88</v>
      </c>
      <c r="E98" s="220">
        <v>4</v>
      </c>
      <c r="F98" s="69" t="s">
        <v>1338</v>
      </c>
      <c r="G98" s="75">
        <f>IF('Exec Summary'!$D$10="yes",NORM!O98,0)</f>
        <v>0</v>
      </c>
      <c r="H98" s="74"/>
      <c r="I98" s="64"/>
      <c r="J98" s="467"/>
      <c r="K98" s="65"/>
      <c r="L98" s="75"/>
      <c r="M98" s="74"/>
      <c r="N98" s="64"/>
      <c r="O98" s="467"/>
      <c r="P98" s="75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</row>
    <row r="99" spans="1:55" s="2" customFormat="1" ht="15" customHeight="1" outlineLevel="1" x14ac:dyDescent="0.2">
      <c r="A99" s="2">
        <v>97</v>
      </c>
      <c r="B99" s="164" t="s">
        <v>11</v>
      </c>
      <c r="C99" s="58" t="s">
        <v>316</v>
      </c>
      <c r="D99" s="59" t="s">
        <v>12</v>
      </c>
      <c r="E99" s="220">
        <v>4</v>
      </c>
      <c r="F99" s="69" t="s">
        <v>1339</v>
      </c>
      <c r="G99" s="75">
        <f>IF('Exec Summary'!$D$10="yes",NORM!O99,0)</f>
        <v>0</v>
      </c>
      <c r="H99" s="74"/>
      <c r="I99" s="64"/>
      <c r="J99" s="467"/>
      <c r="K99" s="65"/>
      <c r="L99" s="75"/>
      <c r="M99" s="74"/>
      <c r="N99" s="64"/>
      <c r="O99" s="467"/>
      <c r="P99" s="75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</row>
    <row r="100" spans="1:55" s="2" customFormat="1" ht="15" customHeight="1" outlineLevel="1" x14ac:dyDescent="0.2">
      <c r="A100" s="2">
        <v>98</v>
      </c>
      <c r="B100" s="164" t="s">
        <v>46</v>
      </c>
      <c r="C100" s="58" t="s">
        <v>317</v>
      </c>
      <c r="D100" s="59" t="s">
        <v>47</v>
      </c>
      <c r="E100" s="220">
        <v>4</v>
      </c>
      <c r="F100" s="69" t="s">
        <v>1340</v>
      </c>
      <c r="G100" s="75">
        <f>IF('Exec Summary'!$D$10="yes",NORM!O100,0)</f>
        <v>0</v>
      </c>
      <c r="H100" s="76"/>
      <c r="I100" s="91"/>
      <c r="J100" s="473"/>
      <c r="K100" s="65"/>
      <c r="L100" s="77"/>
      <c r="M100" s="76"/>
      <c r="N100" s="91"/>
      <c r="O100" s="473"/>
      <c r="P100" s="77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</row>
    <row r="101" spans="1:55" s="2" customFormat="1" ht="15" customHeight="1" outlineLevel="1" x14ac:dyDescent="0.2">
      <c r="A101" s="2">
        <v>99</v>
      </c>
      <c r="B101" s="165"/>
      <c r="C101" s="58" t="s">
        <v>318</v>
      </c>
      <c r="D101" s="59">
        <v>8.1999999999999993</v>
      </c>
      <c r="E101" s="220">
        <v>3</v>
      </c>
      <c r="F101" s="61" t="s">
        <v>1341</v>
      </c>
      <c r="G101" s="75">
        <f>IF('Exec Summary'!$D$10="yes",NORM!O101,0)</f>
        <v>0</v>
      </c>
      <c r="H101" s="67">
        <f>SUM(H102:H107)</f>
        <v>0</v>
      </c>
      <c r="I101" s="68"/>
      <c r="J101" s="468"/>
      <c r="K101" s="65"/>
      <c r="L101" s="62"/>
      <c r="M101" s="67">
        <f>SUM(M102:M107)</f>
        <v>0</v>
      </c>
      <c r="N101" s="68"/>
      <c r="O101" s="468"/>
      <c r="P101" s="62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</row>
    <row r="102" spans="1:55" s="2" customFormat="1" ht="15" customHeight="1" outlineLevel="1" x14ac:dyDescent="0.2">
      <c r="A102" s="2">
        <v>100</v>
      </c>
      <c r="B102" s="165" t="s">
        <v>14</v>
      </c>
      <c r="C102" s="58" t="s">
        <v>319</v>
      </c>
      <c r="D102" s="59" t="s">
        <v>99</v>
      </c>
      <c r="E102" s="220">
        <v>4</v>
      </c>
      <c r="F102" s="69" t="s">
        <v>1342</v>
      </c>
      <c r="G102" s="75">
        <f>IF('Exec Summary'!$D$10="yes",NORM!O102,0)</f>
        <v>0</v>
      </c>
      <c r="H102" s="70"/>
      <c r="I102" s="71"/>
      <c r="J102" s="469"/>
      <c r="K102" s="65"/>
      <c r="L102" s="73"/>
      <c r="M102" s="70"/>
      <c r="N102" s="71"/>
      <c r="O102" s="469"/>
      <c r="P102" s="73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</row>
    <row r="103" spans="1:55" s="2" customFormat="1" ht="15" customHeight="1" outlineLevel="1" x14ac:dyDescent="0.2">
      <c r="A103" s="2">
        <v>101</v>
      </c>
      <c r="B103" s="165">
        <v>8240</v>
      </c>
      <c r="C103" s="58" t="s">
        <v>320</v>
      </c>
      <c r="D103" s="59" t="s">
        <v>100</v>
      </c>
      <c r="E103" s="220">
        <v>4</v>
      </c>
      <c r="F103" s="69" t="s">
        <v>1516</v>
      </c>
      <c r="G103" s="75">
        <f>IF('Exec Summary'!$D$10="yes",NORM!O103,0)</f>
        <v>0</v>
      </c>
      <c r="H103" s="74"/>
      <c r="I103" s="64"/>
      <c r="J103" s="467"/>
      <c r="K103" s="65"/>
      <c r="L103" s="75"/>
      <c r="M103" s="74"/>
      <c r="N103" s="64"/>
      <c r="O103" s="467"/>
      <c r="P103" s="75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</row>
    <row r="104" spans="1:55" s="2" customFormat="1" ht="15" customHeight="1" outlineLevel="1" x14ac:dyDescent="0.2">
      <c r="A104" s="2">
        <v>102</v>
      </c>
      <c r="B104" s="165" t="s">
        <v>15</v>
      </c>
      <c r="C104" s="58" t="s">
        <v>321</v>
      </c>
      <c r="D104" s="59" t="s">
        <v>101</v>
      </c>
      <c r="E104" s="220">
        <v>4</v>
      </c>
      <c r="F104" s="69" t="s">
        <v>1344</v>
      </c>
      <c r="G104" s="75">
        <f>IF('Exec Summary'!$D$10="yes",NORM!O104,0)</f>
        <v>0</v>
      </c>
      <c r="H104" s="74"/>
      <c r="I104" s="64"/>
      <c r="J104" s="467"/>
      <c r="K104" s="65"/>
      <c r="L104" s="75"/>
      <c r="M104" s="74"/>
      <c r="N104" s="64"/>
      <c r="O104" s="467"/>
      <c r="P104" s="75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</row>
    <row r="105" spans="1:55" s="2" customFormat="1" ht="15" customHeight="1" outlineLevel="1" x14ac:dyDescent="0.2">
      <c r="A105" s="2">
        <v>103</v>
      </c>
      <c r="B105" s="165" t="s">
        <v>16</v>
      </c>
      <c r="C105" s="58" t="s">
        <v>322</v>
      </c>
      <c r="D105" s="59" t="s">
        <v>102</v>
      </c>
      <c r="E105" s="220">
        <v>4</v>
      </c>
      <c r="F105" s="69" t="s">
        <v>1345</v>
      </c>
      <c r="G105" s="75">
        <f>IF('Exec Summary'!$D$10="yes",NORM!O105,0)</f>
        <v>0</v>
      </c>
      <c r="H105" s="74"/>
      <c r="I105" s="64"/>
      <c r="J105" s="467"/>
      <c r="K105" s="65"/>
      <c r="L105" s="75"/>
      <c r="M105" s="74"/>
      <c r="N105" s="64"/>
      <c r="O105" s="467"/>
      <c r="P105" s="75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</row>
    <row r="106" spans="1:55" s="2" customFormat="1" ht="15" customHeight="1" outlineLevel="1" x14ac:dyDescent="0.2">
      <c r="A106" s="2">
        <v>104</v>
      </c>
      <c r="B106" s="165" t="s">
        <v>114</v>
      </c>
      <c r="C106" s="58" t="s">
        <v>323</v>
      </c>
      <c r="D106" s="59" t="s">
        <v>89</v>
      </c>
      <c r="E106" s="220">
        <v>4</v>
      </c>
      <c r="F106" s="69" t="s">
        <v>1346</v>
      </c>
      <c r="G106" s="75">
        <f>IF('Exec Summary'!$D$10="yes",NORM!O106,0)</f>
        <v>0</v>
      </c>
      <c r="H106" s="74"/>
      <c r="I106" s="64"/>
      <c r="J106" s="467"/>
      <c r="K106" s="65"/>
      <c r="L106" s="75"/>
      <c r="M106" s="74"/>
      <c r="N106" s="64"/>
      <c r="O106" s="467"/>
      <c r="P106" s="75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</row>
    <row r="107" spans="1:55" s="2" customFormat="1" ht="15" customHeight="1" outlineLevel="1" x14ac:dyDescent="0.2">
      <c r="A107" s="2">
        <v>105</v>
      </c>
      <c r="B107" s="165" t="s">
        <v>48</v>
      </c>
      <c r="C107" s="58" t="s">
        <v>324</v>
      </c>
      <c r="D107" s="59" t="s">
        <v>49</v>
      </c>
      <c r="E107" s="220">
        <v>4</v>
      </c>
      <c r="F107" s="69" t="s">
        <v>1347</v>
      </c>
      <c r="G107" s="75">
        <f>IF('Exec Summary'!$D$10="yes",NORM!O107,0)</f>
        <v>0</v>
      </c>
      <c r="H107" s="76"/>
      <c r="I107" s="91"/>
      <c r="J107" s="473"/>
      <c r="K107" s="65"/>
      <c r="L107" s="77"/>
      <c r="M107" s="76"/>
      <c r="N107" s="91"/>
      <c r="O107" s="473"/>
      <c r="P107" s="77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</row>
    <row r="108" spans="1:55" s="2" customFormat="1" ht="15" customHeight="1" outlineLevel="1" x14ac:dyDescent="0.2">
      <c r="A108" s="2">
        <v>106</v>
      </c>
      <c r="B108" s="165"/>
      <c r="C108" s="58" t="s">
        <v>325</v>
      </c>
      <c r="D108" s="59">
        <v>8.3000000000000007</v>
      </c>
      <c r="E108" s="220">
        <v>3</v>
      </c>
      <c r="F108" s="61" t="s">
        <v>1348</v>
      </c>
      <c r="G108" s="75">
        <f>IF('Exec Summary'!$D$10="yes",NORM!O108,0)</f>
        <v>0</v>
      </c>
      <c r="H108" s="67">
        <f>SUM(H109:H131)</f>
        <v>0</v>
      </c>
      <c r="I108" s="68"/>
      <c r="J108" s="468"/>
      <c r="K108" s="65"/>
      <c r="L108" s="62"/>
      <c r="M108" s="67">
        <f>SUM(M109:M131)</f>
        <v>0</v>
      </c>
      <c r="N108" s="68"/>
      <c r="O108" s="468"/>
      <c r="P108" s="62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</row>
    <row r="109" spans="1:55" s="2" customFormat="1" ht="15" customHeight="1" outlineLevel="1" x14ac:dyDescent="0.2">
      <c r="A109" s="2">
        <v>107</v>
      </c>
      <c r="B109" s="165">
        <v>8310</v>
      </c>
      <c r="C109" s="58" t="s">
        <v>326</v>
      </c>
      <c r="D109" s="59" t="s">
        <v>103</v>
      </c>
      <c r="E109" s="220">
        <v>4</v>
      </c>
      <c r="F109" s="69" t="s">
        <v>1349</v>
      </c>
      <c r="G109" s="75">
        <f>IF('Exec Summary'!$D$10="yes",NORM!O109,0)</f>
        <v>0</v>
      </c>
      <c r="H109" s="70"/>
      <c r="I109" s="71"/>
      <c r="J109" s="469"/>
      <c r="K109" s="65"/>
      <c r="L109" s="73"/>
      <c r="M109" s="70"/>
      <c r="N109" s="71"/>
      <c r="O109" s="469"/>
      <c r="P109" s="73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</row>
    <row r="110" spans="1:55" s="2" customFormat="1" ht="15" customHeight="1" outlineLevel="1" x14ac:dyDescent="0.2">
      <c r="A110" s="2">
        <v>108</v>
      </c>
      <c r="B110" s="165" t="s">
        <v>18</v>
      </c>
      <c r="C110" s="58" t="s">
        <v>327</v>
      </c>
      <c r="D110" s="59" t="s">
        <v>104</v>
      </c>
      <c r="E110" s="220">
        <v>4</v>
      </c>
      <c r="F110" s="69" t="s">
        <v>1350</v>
      </c>
      <c r="G110" s="75">
        <f>IF('Exec Summary'!$D$10="yes",NORM!O110,0)</f>
        <v>0</v>
      </c>
      <c r="H110" s="74"/>
      <c r="I110" s="64"/>
      <c r="J110" s="467"/>
      <c r="K110" s="65"/>
      <c r="L110" s="75"/>
      <c r="M110" s="74"/>
      <c r="N110" s="64"/>
      <c r="O110" s="467"/>
      <c r="P110" s="75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</row>
    <row r="111" spans="1:55" s="2" customFormat="1" ht="15" customHeight="1" outlineLevel="1" x14ac:dyDescent="0.2">
      <c r="A111" s="2">
        <v>109</v>
      </c>
      <c r="B111" s="165" t="s">
        <v>19</v>
      </c>
      <c r="C111" s="58" t="s">
        <v>328</v>
      </c>
      <c r="D111" s="59" t="s">
        <v>105</v>
      </c>
      <c r="E111" s="220">
        <v>4</v>
      </c>
      <c r="F111" s="69" t="s">
        <v>1351</v>
      </c>
      <c r="G111" s="75">
        <f>IF('Exec Summary'!$D$10="yes",NORM!O111,0)</f>
        <v>0</v>
      </c>
      <c r="H111" s="74"/>
      <c r="I111" s="64"/>
      <c r="J111" s="467"/>
      <c r="K111" s="65"/>
      <c r="L111" s="75"/>
      <c r="M111" s="74"/>
      <c r="N111" s="64"/>
      <c r="O111" s="467"/>
      <c r="P111" s="75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</row>
    <row r="112" spans="1:55" s="2" customFormat="1" ht="15" customHeight="1" outlineLevel="1" x14ac:dyDescent="0.2">
      <c r="A112" s="2">
        <v>110</v>
      </c>
      <c r="B112" s="165" t="s">
        <v>20</v>
      </c>
      <c r="C112" s="58" t="s">
        <v>329</v>
      </c>
      <c r="D112" s="59" t="s">
        <v>106</v>
      </c>
      <c r="E112" s="220">
        <v>4</v>
      </c>
      <c r="F112" s="69" t="s">
        <v>1352</v>
      </c>
      <c r="G112" s="75">
        <f>IF('Exec Summary'!$D$10="yes",NORM!O112,0)</f>
        <v>0</v>
      </c>
      <c r="H112" s="74"/>
      <c r="I112" s="64"/>
      <c r="J112" s="467"/>
      <c r="K112" s="65"/>
      <c r="L112" s="75"/>
      <c r="M112" s="74"/>
      <c r="N112" s="64"/>
      <c r="O112" s="467"/>
      <c r="P112" s="75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</row>
    <row r="113" spans="1:55" s="2" customFormat="1" ht="15" customHeight="1" outlineLevel="1" x14ac:dyDescent="0.2">
      <c r="A113" s="2">
        <v>111</v>
      </c>
      <c r="B113" s="165" t="s">
        <v>125</v>
      </c>
      <c r="C113" s="58" t="s">
        <v>330</v>
      </c>
      <c r="D113" s="59" t="s">
        <v>107</v>
      </c>
      <c r="E113" s="220">
        <v>4</v>
      </c>
      <c r="F113" s="69" t="s">
        <v>1353</v>
      </c>
      <c r="G113" s="75">
        <f>IF('Exec Summary'!$D$10="yes",NORM!O113,0)</f>
        <v>0</v>
      </c>
      <c r="H113" s="74"/>
      <c r="I113" s="64"/>
      <c r="J113" s="467"/>
      <c r="K113" s="65"/>
      <c r="L113" s="75"/>
      <c r="M113" s="74"/>
      <c r="N113" s="64"/>
      <c r="O113" s="467"/>
      <c r="P113" s="75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</row>
    <row r="114" spans="1:55" s="2" customFormat="1" ht="15" customHeight="1" outlineLevel="1" x14ac:dyDescent="0.2">
      <c r="A114" s="2">
        <v>112</v>
      </c>
      <c r="B114" s="165" t="s">
        <v>126</v>
      </c>
      <c r="C114" s="58" t="s">
        <v>168</v>
      </c>
      <c r="D114" s="59" t="s">
        <v>109</v>
      </c>
      <c r="E114" s="220">
        <v>4</v>
      </c>
      <c r="F114" s="69" t="s">
        <v>1354</v>
      </c>
      <c r="G114" s="75">
        <f>IF('Exec Summary'!$D$10="yes",NORM!O114,0)</f>
        <v>0</v>
      </c>
      <c r="H114" s="74"/>
      <c r="I114" s="64"/>
      <c r="J114" s="467"/>
      <c r="K114" s="65"/>
      <c r="L114" s="75"/>
      <c r="M114" s="74"/>
      <c r="N114" s="64"/>
      <c r="O114" s="467"/>
      <c r="P114" s="75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</row>
    <row r="115" spans="1:55" s="2" customFormat="1" ht="15" customHeight="1" outlineLevel="1" x14ac:dyDescent="0.2">
      <c r="A115" s="2">
        <v>113</v>
      </c>
      <c r="B115" s="165" t="s">
        <v>127</v>
      </c>
      <c r="C115" s="58" t="s">
        <v>331</v>
      </c>
      <c r="D115" s="59" t="s">
        <v>110</v>
      </c>
      <c r="E115" s="220">
        <v>4</v>
      </c>
      <c r="F115" s="69" t="s">
        <v>1355</v>
      </c>
      <c r="G115" s="75">
        <f>IF('Exec Summary'!$D$10="yes",NORM!O115,0)</f>
        <v>0</v>
      </c>
      <c r="H115" s="74"/>
      <c r="I115" s="64"/>
      <c r="J115" s="467"/>
      <c r="K115" s="65"/>
      <c r="L115" s="75"/>
      <c r="M115" s="74"/>
      <c r="N115" s="64"/>
      <c r="O115" s="467"/>
      <c r="P115" s="75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</row>
    <row r="116" spans="1:55" s="2" customFormat="1" ht="15" customHeight="1" outlineLevel="1" x14ac:dyDescent="0.2">
      <c r="A116" s="2">
        <v>114</v>
      </c>
      <c r="B116" s="165" t="s">
        <v>128</v>
      </c>
      <c r="C116" s="58" t="s">
        <v>332</v>
      </c>
      <c r="D116" s="59" t="s">
        <v>112</v>
      </c>
      <c r="E116" s="220">
        <v>4</v>
      </c>
      <c r="F116" s="69" t="s">
        <v>1356</v>
      </c>
      <c r="G116" s="75">
        <f>IF('Exec Summary'!$D$10="yes",NORM!O116,0)</f>
        <v>0</v>
      </c>
      <c r="H116" s="74"/>
      <c r="I116" s="64"/>
      <c r="J116" s="467"/>
      <c r="K116" s="65"/>
      <c r="L116" s="75"/>
      <c r="M116" s="74"/>
      <c r="N116" s="64"/>
      <c r="O116" s="467"/>
      <c r="P116" s="75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</row>
    <row r="117" spans="1:55" s="2" customFormat="1" ht="15" customHeight="1" outlineLevel="1" x14ac:dyDescent="0.2">
      <c r="A117" s="2">
        <v>115</v>
      </c>
      <c r="B117" s="165" t="s">
        <v>21</v>
      </c>
      <c r="C117" s="58" t="s">
        <v>333</v>
      </c>
      <c r="D117" s="59" t="s">
        <v>129</v>
      </c>
      <c r="E117" s="220">
        <v>4</v>
      </c>
      <c r="F117" s="109" t="s">
        <v>1357</v>
      </c>
      <c r="G117" s="75">
        <f>IF('Exec Summary'!$D$10="yes",NORM!O117,0)</f>
        <v>0</v>
      </c>
      <c r="H117" s="74"/>
      <c r="I117" s="64"/>
      <c r="J117" s="467"/>
      <c r="K117" s="65"/>
      <c r="L117" s="75"/>
      <c r="M117" s="74"/>
      <c r="N117" s="64"/>
      <c r="O117" s="467"/>
      <c r="P117" s="75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</row>
    <row r="118" spans="1:55" s="2" customFormat="1" ht="15" customHeight="1" outlineLevel="1" x14ac:dyDescent="0.2">
      <c r="A118" s="2">
        <v>116</v>
      </c>
      <c r="B118" s="165" t="s">
        <v>135</v>
      </c>
      <c r="C118" s="58" t="s">
        <v>334</v>
      </c>
      <c r="D118" s="59" t="s">
        <v>130</v>
      </c>
      <c r="E118" s="220">
        <v>4</v>
      </c>
      <c r="F118" s="69" t="s">
        <v>1358</v>
      </c>
      <c r="G118" s="75">
        <f>IF('Exec Summary'!$D$10="yes",NORM!O118,0)</f>
        <v>0</v>
      </c>
      <c r="H118" s="74"/>
      <c r="I118" s="64"/>
      <c r="J118" s="467"/>
      <c r="K118" s="65"/>
      <c r="L118" s="75"/>
      <c r="M118" s="74"/>
      <c r="N118" s="64"/>
      <c r="O118" s="467"/>
      <c r="P118" s="75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</row>
    <row r="119" spans="1:55" s="2" customFormat="1" ht="15" customHeight="1" outlineLevel="1" x14ac:dyDescent="0.2">
      <c r="A119" s="2">
        <v>117</v>
      </c>
      <c r="B119" s="165" t="s">
        <v>136</v>
      </c>
      <c r="C119" s="58" t="s">
        <v>335</v>
      </c>
      <c r="D119" s="59" t="s">
        <v>131</v>
      </c>
      <c r="E119" s="220">
        <v>4</v>
      </c>
      <c r="F119" s="69" t="s">
        <v>1359</v>
      </c>
      <c r="G119" s="75">
        <f>IF('Exec Summary'!$D$10="yes",NORM!O119,0)</f>
        <v>0</v>
      </c>
      <c r="H119" s="74"/>
      <c r="I119" s="64"/>
      <c r="J119" s="467"/>
      <c r="K119" s="65"/>
      <c r="L119" s="75"/>
      <c r="M119" s="74"/>
      <c r="N119" s="64"/>
      <c r="O119" s="467"/>
      <c r="P119" s="75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</row>
    <row r="120" spans="1:55" s="2" customFormat="1" ht="15" customHeight="1" outlineLevel="1" x14ac:dyDescent="0.2">
      <c r="A120" s="2">
        <v>118</v>
      </c>
      <c r="B120" s="165" t="s">
        <v>137</v>
      </c>
      <c r="C120" s="58" t="s">
        <v>336</v>
      </c>
      <c r="D120" s="59" t="s">
        <v>132</v>
      </c>
      <c r="E120" s="220">
        <v>4</v>
      </c>
      <c r="F120" s="69" t="s">
        <v>1360</v>
      </c>
      <c r="G120" s="75">
        <f>IF('Exec Summary'!$D$10="yes",NORM!O120,0)</f>
        <v>0</v>
      </c>
      <c r="H120" s="74"/>
      <c r="I120" s="64"/>
      <c r="J120" s="467"/>
      <c r="K120" s="65"/>
      <c r="L120" s="75"/>
      <c r="M120" s="74"/>
      <c r="N120" s="64"/>
      <c r="O120" s="467"/>
      <c r="P120" s="75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</row>
    <row r="121" spans="1:55" s="2" customFormat="1" ht="15" customHeight="1" outlineLevel="1" x14ac:dyDescent="0.2">
      <c r="A121" s="2">
        <v>119</v>
      </c>
      <c r="B121" s="165" t="s">
        <v>138</v>
      </c>
      <c r="C121" s="58" t="s">
        <v>337</v>
      </c>
      <c r="D121" s="59" t="s">
        <v>133</v>
      </c>
      <c r="E121" s="220">
        <v>4</v>
      </c>
      <c r="F121" s="69" t="s">
        <v>1361</v>
      </c>
      <c r="G121" s="75">
        <f>IF('Exec Summary'!$D$10="yes",NORM!O121,0)</f>
        <v>0</v>
      </c>
      <c r="H121" s="74"/>
      <c r="I121" s="64"/>
      <c r="J121" s="467"/>
      <c r="K121" s="65"/>
      <c r="L121" s="75"/>
      <c r="M121" s="74"/>
      <c r="N121" s="64"/>
      <c r="O121" s="467"/>
      <c r="P121" s="75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</row>
    <row r="122" spans="1:55" s="2" customFormat="1" ht="15" customHeight="1" outlineLevel="1" x14ac:dyDescent="0.2">
      <c r="A122" s="2">
        <v>120</v>
      </c>
      <c r="B122" s="165" t="s">
        <v>139</v>
      </c>
      <c r="C122" s="58" t="s">
        <v>338</v>
      </c>
      <c r="D122" s="59" t="s">
        <v>134</v>
      </c>
      <c r="E122" s="220">
        <v>4</v>
      </c>
      <c r="F122" s="69" t="s">
        <v>1362</v>
      </c>
      <c r="G122" s="75">
        <f>IF('Exec Summary'!$D$10="yes",NORM!O122,0)</f>
        <v>0</v>
      </c>
      <c r="H122" s="74"/>
      <c r="I122" s="64"/>
      <c r="J122" s="467"/>
      <c r="K122" s="65"/>
      <c r="L122" s="75"/>
      <c r="M122" s="74"/>
      <c r="N122" s="64"/>
      <c r="O122" s="467"/>
      <c r="P122" s="75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</row>
    <row r="123" spans="1:55" s="2" customFormat="1" ht="15" customHeight="1" outlineLevel="1" x14ac:dyDescent="0.2">
      <c r="A123" s="2">
        <v>121</v>
      </c>
      <c r="B123" s="165" t="s">
        <v>22</v>
      </c>
      <c r="C123" s="58" t="s">
        <v>339</v>
      </c>
      <c r="D123" s="59" t="s">
        <v>140</v>
      </c>
      <c r="E123" s="220">
        <v>4</v>
      </c>
      <c r="F123" s="69" t="s">
        <v>1363</v>
      </c>
      <c r="G123" s="75">
        <f>IF('Exec Summary'!$D$10="yes",NORM!O123,0)</f>
        <v>0</v>
      </c>
      <c r="H123" s="74"/>
      <c r="I123" s="64"/>
      <c r="J123" s="467"/>
      <c r="K123" s="65"/>
      <c r="L123" s="75"/>
      <c r="M123" s="74"/>
      <c r="N123" s="64"/>
      <c r="O123" s="467"/>
      <c r="P123" s="75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</row>
    <row r="124" spans="1:55" s="2" customFormat="1" ht="15" customHeight="1" outlineLevel="1" x14ac:dyDescent="0.2">
      <c r="A124" s="2">
        <v>122</v>
      </c>
      <c r="B124" s="165" t="s">
        <v>72</v>
      </c>
      <c r="C124" s="58" t="s">
        <v>340</v>
      </c>
      <c r="D124" s="59" t="s">
        <v>141</v>
      </c>
      <c r="E124" s="220">
        <v>4</v>
      </c>
      <c r="F124" s="69" t="s">
        <v>1364</v>
      </c>
      <c r="G124" s="75">
        <f>IF('Exec Summary'!$D$10="yes",NORM!O124,0)</f>
        <v>0</v>
      </c>
      <c r="H124" s="74"/>
      <c r="I124" s="64"/>
      <c r="J124" s="467"/>
      <c r="K124" s="65"/>
      <c r="L124" s="75"/>
      <c r="M124" s="74"/>
      <c r="N124" s="64"/>
      <c r="O124" s="467"/>
      <c r="P124" s="75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</row>
    <row r="125" spans="1:55" s="2" customFormat="1" ht="15" customHeight="1" outlineLevel="1" x14ac:dyDescent="0.2">
      <c r="A125" s="2">
        <v>123</v>
      </c>
      <c r="B125" s="165" t="s">
        <v>24</v>
      </c>
      <c r="C125" s="58" t="s">
        <v>341</v>
      </c>
      <c r="D125" s="59" t="s">
        <v>142</v>
      </c>
      <c r="E125" s="220">
        <v>4</v>
      </c>
      <c r="F125" s="69" t="s">
        <v>1365</v>
      </c>
      <c r="G125" s="75">
        <f>IF('Exec Summary'!$D$10="yes",NORM!O125,0)</f>
        <v>0</v>
      </c>
      <c r="H125" s="74"/>
      <c r="I125" s="64"/>
      <c r="J125" s="467"/>
      <c r="K125" s="65"/>
      <c r="L125" s="75"/>
      <c r="M125" s="74"/>
      <c r="N125" s="64"/>
      <c r="O125" s="467"/>
      <c r="P125" s="75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</row>
    <row r="126" spans="1:55" s="2" customFormat="1" ht="15" customHeight="1" outlineLevel="1" x14ac:dyDescent="0.2">
      <c r="A126" s="2">
        <v>124</v>
      </c>
      <c r="B126" s="165" t="s">
        <v>25</v>
      </c>
      <c r="C126" s="58" t="s">
        <v>342</v>
      </c>
      <c r="D126" s="59" t="s">
        <v>143</v>
      </c>
      <c r="E126" s="220">
        <v>4</v>
      </c>
      <c r="F126" s="69" t="s">
        <v>1366</v>
      </c>
      <c r="G126" s="75">
        <f>IF('Exec Summary'!$D$10="yes",NORM!O126,0)</f>
        <v>0</v>
      </c>
      <c r="H126" s="74"/>
      <c r="I126" s="64"/>
      <c r="J126" s="467"/>
      <c r="K126" s="65"/>
      <c r="L126" s="75"/>
      <c r="M126" s="74"/>
      <c r="N126" s="64"/>
      <c r="O126" s="467"/>
      <c r="P126" s="75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</row>
    <row r="127" spans="1:55" s="2" customFormat="1" ht="15" customHeight="1" outlineLevel="1" x14ac:dyDescent="0.2">
      <c r="A127" s="2">
        <v>125</v>
      </c>
      <c r="B127" s="165" t="s">
        <v>108</v>
      </c>
      <c r="C127" s="58" t="s">
        <v>343</v>
      </c>
      <c r="D127" s="59" t="s">
        <v>144</v>
      </c>
      <c r="E127" s="220">
        <v>4</v>
      </c>
      <c r="F127" s="69" t="s">
        <v>1367</v>
      </c>
      <c r="G127" s="75">
        <f>IF('Exec Summary'!$D$10="yes",NORM!O127,0)</f>
        <v>0</v>
      </c>
      <c r="H127" s="74"/>
      <c r="I127" s="64"/>
      <c r="J127" s="467"/>
      <c r="K127" s="65"/>
      <c r="L127" s="75"/>
      <c r="M127" s="74"/>
      <c r="N127" s="64"/>
      <c r="O127" s="467"/>
      <c r="P127" s="75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</row>
    <row r="128" spans="1:55" s="2" customFormat="1" ht="15" customHeight="1" outlineLevel="1" x14ac:dyDescent="0.2">
      <c r="A128" s="2">
        <v>126</v>
      </c>
      <c r="B128" s="165">
        <v>8391</v>
      </c>
      <c r="C128" s="58" t="s">
        <v>344</v>
      </c>
      <c r="D128" s="59" t="s">
        <v>145</v>
      </c>
      <c r="E128" s="220">
        <v>4</v>
      </c>
      <c r="F128" s="69" t="s">
        <v>1368</v>
      </c>
      <c r="G128" s="75">
        <f>IF('Exec Summary'!$D$10="yes",NORM!O128,0)</f>
        <v>0</v>
      </c>
      <c r="H128" s="74"/>
      <c r="I128" s="64"/>
      <c r="J128" s="467"/>
      <c r="K128" s="65"/>
      <c r="L128" s="75"/>
      <c r="M128" s="74"/>
      <c r="N128" s="64"/>
      <c r="O128" s="467"/>
      <c r="P128" s="75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</row>
    <row r="129" spans="1:55" s="2" customFormat="1" ht="15" customHeight="1" outlineLevel="1" x14ac:dyDescent="0.2">
      <c r="A129" s="2">
        <v>127</v>
      </c>
      <c r="B129" s="165" t="s">
        <v>111</v>
      </c>
      <c r="C129" s="58" t="s">
        <v>345</v>
      </c>
      <c r="D129" s="59" t="s">
        <v>146</v>
      </c>
      <c r="E129" s="220">
        <v>4</v>
      </c>
      <c r="F129" s="69" t="s">
        <v>1318</v>
      </c>
      <c r="G129" s="75">
        <f>IF('Exec Summary'!$D$10="yes",NORM!O129,0)</f>
        <v>0</v>
      </c>
      <c r="H129" s="74"/>
      <c r="I129" s="64"/>
      <c r="J129" s="467"/>
      <c r="K129" s="65"/>
      <c r="L129" s="75"/>
      <c r="M129" s="74"/>
      <c r="N129" s="64"/>
      <c r="O129" s="467"/>
      <c r="P129" s="75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</row>
    <row r="130" spans="1:55" s="2" customFormat="1" ht="15" customHeight="1" outlineLevel="1" x14ac:dyDescent="0.2">
      <c r="A130" s="2">
        <v>128</v>
      </c>
      <c r="B130" s="165" t="s">
        <v>73</v>
      </c>
      <c r="C130" s="58" t="s">
        <v>346</v>
      </c>
      <c r="D130" s="59" t="s">
        <v>74</v>
      </c>
      <c r="E130" s="220">
        <v>4</v>
      </c>
      <c r="F130" s="69" t="s">
        <v>1369</v>
      </c>
      <c r="G130" s="75">
        <f>IF('Exec Summary'!$D$10="yes",NORM!O130,0)</f>
        <v>0</v>
      </c>
      <c r="H130" s="74"/>
      <c r="I130" s="64"/>
      <c r="J130" s="467"/>
      <c r="K130" s="65"/>
      <c r="L130" s="75"/>
      <c r="M130" s="74"/>
      <c r="N130" s="64"/>
      <c r="O130" s="467"/>
      <c r="P130" s="75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</row>
    <row r="131" spans="1:55" s="2" customFormat="1" ht="15" customHeight="1" outlineLevel="1" x14ac:dyDescent="0.2">
      <c r="A131" s="2">
        <v>129</v>
      </c>
      <c r="B131" s="165" t="s">
        <v>75</v>
      </c>
      <c r="C131" s="58" t="s">
        <v>347</v>
      </c>
      <c r="D131" s="59" t="s">
        <v>76</v>
      </c>
      <c r="E131" s="220">
        <v>4</v>
      </c>
      <c r="F131" s="69" t="s">
        <v>1370</v>
      </c>
      <c r="G131" s="75">
        <f>IF('Exec Summary'!$D$10="yes",NORM!O131,0)</f>
        <v>0</v>
      </c>
      <c r="H131" s="76"/>
      <c r="I131" s="91"/>
      <c r="J131" s="473"/>
      <c r="K131" s="65"/>
      <c r="L131" s="77"/>
      <c r="M131" s="76"/>
      <c r="N131" s="91"/>
      <c r="O131" s="473"/>
      <c r="P131" s="77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</row>
    <row r="132" spans="1:55" s="2" customFormat="1" ht="15" customHeight="1" outlineLevel="1" x14ac:dyDescent="0.2">
      <c r="A132" s="2">
        <v>130</v>
      </c>
      <c r="B132" s="165"/>
      <c r="C132" s="58" t="s">
        <v>348</v>
      </c>
      <c r="D132" s="59">
        <v>8.4</v>
      </c>
      <c r="E132" s="220">
        <v>3</v>
      </c>
      <c r="F132" s="61" t="s">
        <v>1371</v>
      </c>
      <c r="G132" s="75">
        <f>IF('Exec Summary'!$D$10="yes",NORM!O132,0)</f>
        <v>0</v>
      </c>
      <c r="H132" s="67">
        <f>SUM(H133:H144)</f>
        <v>0</v>
      </c>
      <c r="I132" s="68"/>
      <c r="J132" s="468"/>
      <c r="K132" s="65"/>
      <c r="L132" s="62"/>
      <c r="M132" s="67">
        <f>SUM(M133:M144)</f>
        <v>0</v>
      </c>
      <c r="N132" s="68"/>
      <c r="O132" s="468"/>
      <c r="P132" s="62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</row>
    <row r="133" spans="1:55" s="2" customFormat="1" ht="15" customHeight="1" outlineLevel="1" x14ac:dyDescent="0.2">
      <c r="A133" s="2">
        <v>131</v>
      </c>
      <c r="B133" s="165">
        <v>8410</v>
      </c>
      <c r="C133" s="58" t="s">
        <v>349</v>
      </c>
      <c r="D133" s="59" t="s">
        <v>45</v>
      </c>
      <c r="E133" s="220">
        <v>4</v>
      </c>
      <c r="F133" s="69" t="s">
        <v>1372</v>
      </c>
      <c r="G133" s="75">
        <f>IF('Exec Summary'!$D$10="yes",NORM!O133,0)</f>
        <v>0</v>
      </c>
      <c r="H133" s="70"/>
      <c r="I133" s="71"/>
      <c r="J133" s="469"/>
      <c r="K133" s="65"/>
      <c r="L133" s="73"/>
      <c r="M133" s="70"/>
      <c r="N133" s="71"/>
      <c r="O133" s="469"/>
      <c r="P133" s="73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</row>
    <row r="134" spans="1:55" s="2" customFormat="1" ht="15" customHeight="1" outlineLevel="1" x14ac:dyDescent="0.2">
      <c r="A134" s="2">
        <v>132</v>
      </c>
      <c r="B134" s="165" t="s">
        <v>113</v>
      </c>
      <c r="C134" s="58" t="s">
        <v>350</v>
      </c>
      <c r="D134" s="59" t="s">
        <v>50</v>
      </c>
      <c r="E134" s="220">
        <v>4</v>
      </c>
      <c r="F134" s="69" t="s">
        <v>1373</v>
      </c>
      <c r="G134" s="75">
        <f>IF('Exec Summary'!$D$10="yes",NORM!O134,0)</f>
        <v>0</v>
      </c>
      <c r="H134" s="74"/>
      <c r="I134" s="64"/>
      <c r="J134" s="467"/>
      <c r="K134" s="65"/>
      <c r="L134" s="75"/>
      <c r="M134" s="74"/>
      <c r="N134" s="64"/>
      <c r="O134" s="467"/>
      <c r="P134" s="75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</row>
    <row r="135" spans="1:55" s="2" customFormat="1" ht="15" customHeight="1" outlineLevel="1" x14ac:dyDescent="0.2">
      <c r="A135" s="2">
        <v>133</v>
      </c>
      <c r="B135" s="165" t="s">
        <v>26</v>
      </c>
      <c r="C135" s="58" t="s">
        <v>351</v>
      </c>
      <c r="D135" s="59" t="s">
        <v>51</v>
      </c>
      <c r="E135" s="220">
        <v>4</v>
      </c>
      <c r="F135" s="69" t="s">
        <v>1374</v>
      </c>
      <c r="G135" s="75">
        <f>IF('Exec Summary'!$D$10="yes",NORM!O135,0)</f>
        <v>0</v>
      </c>
      <c r="H135" s="74"/>
      <c r="I135" s="64"/>
      <c r="J135" s="467"/>
      <c r="K135" s="65"/>
      <c r="L135" s="75"/>
      <c r="M135" s="74"/>
      <c r="N135" s="64"/>
      <c r="O135" s="467"/>
      <c r="P135" s="75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</row>
    <row r="136" spans="1:55" s="2" customFormat="1" ht="15" customHeight="1" outlineLevel="1" x14ac:dyDescent="0.2">
      <c r="A136" s="2">
        <v>134</v>
      </c>
      <c r="B136" s="165" t="s">
        <v>1533</v>
      </c>
      <c r="C136" s="58" t="s">
        <v>352</v>
      </c>
      <c r="D136" s="59" t="s">
        <v>52</v>
      </c>
      <c r="E136" s="220">
        <v>4</v>
      </c>
      <c r="F136" s="69" t="s">
        <v>1517</v>
      </c>
      <c r="G136" s="75">
        <f>IF('Exec Summary'!$D$10="yes",NORM!O136,0)</f>
        <v>0</v>
      </c>
      <c r="H136" s="74"/>
      <c r="I136" s="64"/>
      <c r="J136" s="467"/>
      <c r="K136" s="65"/>
      <c r="L136" s="75"/>
      <c r="M136" s="74"/>
      <c r="N136" s="64"/>
      <c r="O136" s="467"/>
      <c r="P136" s="75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</row>
    <row r="137" spans="1:55" s="2" customFormat="1" ht="15" customHeight="1" outlineLevel="1" x14ac:dyDescent="0.2">
      <c r="A137" s="2">
        <v>135</v>
      </c>
      <c r="B137" s="165">
        <v>8440</v>
      </c>
      <c r="C137" s="58" t="s">
        <v>353</v>
      </c>
      <c r="D137" s="59" t="s">
        <v>53</v>
      </c>
      <c r="E137" s="220">
        <v>4</v>
      </c>
      <c r="F137" s="69" t="s">
        <v>1375</v>
      </c>
      <c r="G137" s="75">
        <f>IF('Exec Summary'!$D$10="yes",NORM!O137,0)</f>
        <v>0</v>
      </c>
      <c r="H137" s="74"/>
      <c r="I137" s="64"/>
      <c r="J137" s="467"/>
      <c r="K137" s="65"/>
      <c r="L137" s="75"/>
      <c r="M137" s="74"/>
      <c r="N137" s="64"/>
      <c r="O137" s="467"/>
      <c r="P137" s="75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</row>
    <row r="138" spans="1:55" s="2" customFormat="1" ht="15" customHeight="1" outlineLevel="1" x14ac:dyDescent="0.2">
      <c r="A138" s="2">
        <v>136</v>
      </c>
      <c r="B138" s="165" t="s">
        <v>70</v>
      </c>
      <c r="C138" s="58" t="s">
        <v>354</v>
      </c>
      <c r="D138" s="59" t="s">
        <v>78</v>
      </c>
      <c r="E138" s="220">
        <v>4</v>
      </c>
      <c r="F138" s="69" t="s">
        <v>1376</v>
      </c>
      <c r="G138" s="75">
        <f>IF('Exec Summary'!$D$10="yes",NORM!O138,0)</f>
        <v>0</v>
      </c>
      <c r="H138" s="74"/>
      <c r="I138" s="64"/>
      <c r="J138" s="467"/>
      <c r="K138" s="65"/>
      <c r="L138" s="75"/>
      <c r="M138" s="74"/>
      <c r="N138" s="64"/>
      <c r="O138" s="467"/>
      <c r="P138" s="75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</row>
    <row r="139" spans="1:55" s="2" customFormat="1" ht="15" customHeight="1" outlineLevel="1" x14ac:dyDescent="0.2">
      <c r="A139" s="2">
        <v>137</v>
      </c>
      <c r="B139" s="165" t="s">
        <v>77</v>
      </c>
      <c r="C139" s="58" t="s">
        <v>355</v>
      </c>
      <c r="D139" s="59" t="s">
        <v>71</v>
      </c>
      <c r="E139" s="220">
        <v>4</v>
      </c>
      <c r="F139" s="69" t="s">
        <v>1377</v>
      </c>
      <c r="G139" s="75">
        <f>IF('Exec Summary'!$D$10="yes",NORM!O139,0)</f>
        <v>0</v>
      </c>
      <c r="H139" s="74"/>
      <c r="I139" s="64"/>
      <c r="J139" s="467"/>
      <c r="K139" s="65"/>
      <c r="L139" s="75"/>
      <c r="M139" s="74"/>
      <c r="N139" s="64"/>
      <c r="O139" s="467"/>
      <c r="P139" s="75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</row>
    <row r="140" spans="1:55" s="2" customFormat="1" ht="15" customHeight="1" outlineLevel="1" x14ac:dyDescent="0.2">
      <c r="A140" s="2">
        <v>138</v>
      </c>
      <c r="B140" s="165" t="s">
        <v>115</v>
      </c>
      <c r="C140" s="58" t="s">
        <v>356</v>
      </c>
      <c r="D140" s="59" t="s">
        <v>54</v>
      </c>
      <c r="E140" s="220">
        <v>4</v>
      </c>
      <c r="F140" s="69" t="s">
        <v>1378</v>
      </c>
      <c r="G140" s="75">
        <f>IF('Exec Summary'!$D$10="yes",NORM!O140,0)</f>
        <v>0</v>
      </c>
      <c r="H140" s="74"/>
      <c r="I140" s="64"/>
      <c r="J140" s="467"/>
      <c r="K140" s="65"/>
      <c r="L140" s="75"/>
      <c r="M140" s="74"/>
      <c r="N140" s="64"/>
      <c r="O140" s="467"/>
      <c r="P140" s="75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</row>
    <row r="141" spans="1:55" s="2" customFormat="1" ht="15" customHeight="1" outlineLevel="1" x14ac:dyDescent="0.2">
      <c r="A141" s="2">
        <v>139</v>
      </c>
      <c r="B141" s="165" t="s">
        <v>55</v>
      </c>
      <c r="C141" s="58" t="s">
        <v>357</v>
      </c>
      <c r="D141" s="59" t="s">
        <v>56</v>
      </c>
      <c r="E141" s="220">
        <v>4</v>
      </c>
      <c r="F141" s="69" t="s">
        <v>1379</v>
      </c>
      <c r="G141" s="75">
        <f>IF('Exec Summary'!$D$10="yes",NORM!O141,0)</f>
        <v>0</v>
      </c>
      <c r="H141" s="74"/>
      <c r="I141" s="64"/>
      <c r="J141" s="467"/>
      <c r="K141" s="65"/>
      <c r="L141" s="75"/>
      <c r="M141" s="74"/>
      <c r="N141" s="64"/>
      <c r="O141" s="467"/>
      <c r="P141" s="75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</row>
    <row r="142" spans="1:55" s="2" customFormat="1" ht="15" customHeight="1" outlineLevel="1" x14ac:dyDescent="0.2">
      <c r="A142" s="2">
        <v>140</v>
      </c>
      <c r="B142" s="165" t="s">
        <v>57</v>
      </c>
      <c r="C142" s="58" t="s">
        <v>358</v>
      </c>
      <c r="D142" s="59" t="s">
        <v>58</v>
      </c>
      <c r="E142" s="220">
        <v>4</v>
      </c>
      <c r="F142" s="69" t="s">
        <v>1518</v>
      </c>
      <c r="G142" s="75">
        <f>IF('Exec Summary'!$D$10="yes",NORM!O142,0)</f>
        <v>0</v>
      </c>
      <c r="H142" s="74"/>
      <c r="I142" s="64"/>
      <c r="J142" s="467"/>
      <c r="K142" s="65"/>
      <c r="L142" s="75"/>
      <c r="M142" s="74"/>
      <c r="N142" s="64"/>
      <c r="O142" s="467"/>
      <c r="P142" s="75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</row>
    <row r="143" spans="1:55" s="2" customFormat="1" ht="15" customHeight="1" outlineLevel="1" x14ac:dyDescent="0.2">
      <c r="A143" s="2">
        <v>141</v>
      </c>
      <c r="B143" s="165" t="s">
        <v>59</v>
      </c>
      <c r="C143" s="58" t="s">
        <v>359</v>
      </c>
      <c r="D143" s="59" t="s">
        <v>60</v>
      </c>
      <c r="E143" s="220">
        <v>4</v>
      </c>
      <c r="F143" s="69" t="s">
        <v>1381</v>
      </c>
      <c r="G143" s="75">
        <f>IF('Exec Summary'!$D$10="yes",NORM!O143,0)</f>
        <v>0</v>
      </c>
      <c r="H143" s="74"/>
      <c r="I143" s="64"/>
      <c r="J143" s="467"/>
      <c r="K143" s="65"/>
      <c r="L143" s="75"/>
      <c r="M143" s="74"/>
      <c r="N143" s="64"/>
      <c r="O143" s="467"/>
      <c r="P143" s="75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</row>
    <row r="144" spans="1:55" s="2" customFormat="1" ht="15" customHeight="1" outlineLevel="1" x14ac:dyDescent="0.2">
      <c r="A144" s="2">
        <v>142</v>
      </c>
      <c r="B144" s="165" t="s">
        <v>61</v>
      </c>
      <c r="C144" s="58" t="s">
        <v>360</v>
      </c>
      <c r="D144" s="59" t="s">
        <v>62</v>
      </c>
      <c r="E144" s="220">
        <v>4</v>
      </c>
      <c r="F144" s="69" t="s">
        <v>1382</v>
      </c>
      <c r="G144" s="75">
        <f>IF('Exec Summary'!$D$10="yes",NORM!O144,0)</f>
        <v>0</v>
      </c>
      <c r="H144" s="76"/>
      <c r="I144" s="91"/>
      <c r="J144" s="473"/>
      <c r="K144" s="65"/>
      <c r="L144" s="77"/>
      <c r="M144" s="76"/>
      <c r="N144" s="91"/>
      <c r="O144" s="473"/>
      <c r="P144" s="77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</row>
    <row r="145" spans="1:55" s="2" customFormat="1" ht="15" customHeight="1" outlineLevel="1" x14ac:dyDescent="0.2">
      <c r="A145" s="2">
        <v>151</v>
      </c>
      <c r="B145" s="165"/>
      <c r="C145" s="58" t="s">
        <v>369</v>
      </c>
      <c r="D145" s="59" t="s">
        <v>147</v>
      </c>
      <c r="E145" s="220">
        <v>3</v>
      </c>
      <c r="F145" s="61" t="s">
        <v>1322</v>
      </c>
      <c r="G145" s="75">
        <f>IF('Exec Summary'!$D$10="yes",NORM!O145,0)</f>
        <v>0</v>
      </c>
      <c r="H145" s="67">
        <f>SUM(H146:H152)</f>
        <v>0</v>
      </c>
      <c r="I145" s="68"/>
      <c r="J145" s="468"/>
      <c r="K145" s="65"/>
      <c r="L145" s="62"/>
      <c r="M145" s="67">
        <f>SUM(M146:M152)</f>
        <v>0</v>
      </c>
      <c r="N145" s="68"/>
      <c r="O145" s="468"/>
      <c r="P145" s="62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</row>
    <row r="146" spans="1:55" s="2" customFormat="1" ht="15" customHeight="1" outlineLevel="1" x14ac:dyDescent="0.2">
      <c r="A146" s="2">
        <v>152</v>
      </c>
      <c r="B146" s="165" t="s">
        <v>148</v>
      </c>
      <c r="C146" s="58" t="s">
        <v>370</v>
      </c>
      <c r="D146" s="59" t="s">
        <v>28</v>
      </c>
      <c r="E146" s="220">
        <v>4</v>
      </c>
      <c r="F146" s="69" t="s">
        <v>1519</v>
      </c>
      <c r="G146" s="75">
        <f>IF('Exec Summary'!$D$10="yes",NORM!O146,0)</f>
        <v>0</v>
      </c>
      <c r="H146" s="70"/>
      <c r="I146" s="71"/>
      <c r="J146" s="469"/>
      <c r="K146" s="65"/>
      <c r="L146" s="73"/>
      <c r="M146" s="70"/>
      <c r="N146" s="71"/>
      <c r="O146" s="469"/>
      <c r="P146" s="73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</row>
    <row r="147" spans="1:55" s="2" customFormat="1" ht="15" customHeight="1" outlineLevel="1" x14ac:dyDescent="0.2">
      <c r="A147" s="2">
        <v>153</v>
      </c>
      <c r="B147" s="165" t="s">
        <v>149</v>
      </c>
      <c r="C147" s="58" t="s">
        <v>371</v>
      </c>
      <c r="D147" s="59" t="s">
        <v>90</v>
      </c>
      <c r="E147" s="220">
        <v>4</v>
      </c>
      <c r="F147" s="69" t="s">
        <v>1323</v>
      </c>
      <c r="G147" s="75">
        <f>IF('Exec Summary'!$D$10="yes",NORM!O147,0)</f>
        <v>0</v>
      </c>
      <c r="H147" s="74"/>
      <c r="I147" s="64"/>
      <c r="J147" s="467"/>
      <c r="K147" s="65"/>
      <c r="L147" s="75"/>
      <c r="M147" s="74"/>
      <c r="N147" s="64"/>
      <c r="O147" s="467"/>
      <c r="P147" s="75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</row>
    <row r="148" spans="1:55" s="2" customFormat="1" ht="15" customHeight="1" outlineLevel="1" x14ac:dyDescent="0.2">
      <c r="A148" s="2">
        <v>154</v>
      </c>
      <c r="B148" s="165" t="s">
        <v>119</v>
      </c>
      <c r="C148" s="58" t="s">
        <v>372</v>
      </c>
      <c r="D148" s="59" t="s">
        <v>91</v>
      </c>
      <c r="E148" s="220">
        <v>4</v>
      </c>
      <c r="F148" s="69" t="s">
        <v>1324</v>
      </c>
      <c r="G148" s="75">
        <f>IF('Exec Summary'!$D$10="yes",NORM!O148,0)</f>
        <v>0</v>
      </c>
      <c r="H148" s="74"/>
      <c r="I148" s="64"/>
      <c r="J148" s="467"/>
      <c r="K148" s="65"/>
      <c r="L148" s="75"/>
      <c r="M148" s="74"/>
      <c r="N148" s="64"/>
      <c r="O148" s="467"/>
      <c r="P148" s="75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</row>
    <row r="149" spans="1:55" s="2" customFormat="1" ht="15" customHeight="1" outlineLevel="1" x14ac:dyDescent="0.2">
      <c r="A149" s="2">
        <v>155</v>
      </c>
      <c r="B149" s="165" t="s">
        <v>120</v>
      </c>
      <c r="C149" s="58" t="s">
        <v>373</v>
      </c>
      <c r="D149" s="59" t="s">
        <v>92</v>
      </c>
      <c r="E149" s="220">
        <v>4</v>
      </c>
      <c r="F149" s="69" t="s">
        <v>1325</v>
      </c>
      <c r="G149" s="75">
        <f>IF('Exec Summary'!$D$10="yes",NORM!O149,0)</f>
        <v>0</v>
      </c>
      <c r="H149" s="74"/>
      <c r="I149" s="64"/>
      <c r="J149" s="467"/>
      <c r="K149" s="65"/>
      <c r="L149" s="75"/>
      <c r="M149" s="74"/>
      <c r="N149" s="64"/>
      <c r="O149" s="467"/>
      <c r="P149" s="75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</row>
    <row r="150" spans="1:55" s="2" customFormat="1" ht="15" customHeight="1" outlineLevel="1" x14ac:dyDescent="0.2">
      <c r="A150" s="2">
        <v>156</v>
      </c>
      <c r="B150" s="165" t="s">
        <v>121</v>
      </c>
      <c r="C150" s="58" t="s">
        <v>374</v>
      </c>
      <c r="D150" s="59" t="s">
        <v>93</v>
      </c>
      <c r="E150" s="220">
        <v>4</v>
      </c>
      <c r="F150" s="69" t="s">
        <v>1328</v>
      </c>
      <c r="G150" s="75">
        <f>IF('Exec Summary'!$D$10="yes",NORM!O150,0)</f>
        <v>0</v>
      </c>
      <c r="H150" s="74"/>
      <c r="I150" s="64"/>
      <c r="J150" s="467"/>
      <c r="K150" s="65"/>
      <c r="L150" s="75"/>
      <c r="M150" s="74"/>
      <c r="N150" s="64"/>
      <c r="O150" s="467"/>
      <c r="P150" s="75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</row>
    <row r="151" spans="1:55" s="2" customFormat="1" ht="15" customHeight="1" outlineLevel="1" x14ac:dyDescent="0.2">
      <c r="A151" s="2">
        <v>157</v>
      </c>
      <c r="B151" s="165" t="s">
        <v>122</v>
      </c>
      <c r="C151" s="58" t="s">
        <v>375</v>
      </c>
      <c r="D151" s="59" t="s">
        <v>29</v>
      </c>
      <c r="E151" s="220">
        <v>4</v>
      </c>
      <c r="F151" s="69" t="s">
        <v>1326</v>
      </c>
      <c r="G151" s="75">
        <f>IF('Exec Summary'!$D$10="yes",NORM!O151,0)</f>
        <v>0</v>
      </c>
      <c r="H151" s="74"/>
      <c r="I151" s="64"/>
      <c r="J151" s="467"/>
      <c r="K151" s="65"/>
      <c r="L151" s="75"/>
      <c r="M151" s="74"/>
      <c r="N151" s="64"/>
      <c r="O151" s="467"/>
      <c r="P151" s="75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</row>
    <row r="152" spans="1:55" s="2" customFormat="1" ht="15" customHeight="1" outlineLevel="1" x14ac:dyDescent="0.2">
      <c r="A152" s="2">
        <v>158</v>
      </c>
      <c r="B152" s="165" t="s">
        <v>123</v>
      </c>
      <c r="C152" s="58" t="s">
        <v>376</v>
      </c>
      <c r="D152" s="59" t="s">
        <v>94</v>
      </c>
      <c r="E152" s="220">
        <v>4</v>
      </c>
      <c r="F152" s="69" t="s">
        <v>1327</v>
      </c>
      <c r="G152" s="75">
        <f>IF('Exec Summary'!$D$10="yes",NORM!O152,0)</f>
        <v>0</v>
      </c>
      <c r="H152" s="76"/>
      <c r="I152" s="64"/>
      <c r="J152" s="467"/>
      <c r="K152" s="65"/>
      <c r="L152" s="77"/>
      <c r="M152" s="76"/>
      <c r="N152" s="64"/>
      <c r="O152" s="467"/>
      <c r="P152" s="77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</row>
    <row r="153" spans="1:55" s="2" customFormat="1" ht="15" customHeight="1" outlineLevel="1" x14ac:dyDescent="0.2">
      <c r="A153" s="2">
        <v>159</v>
      </c>
      <c r="B153" s="165">
        <v>8500</v>
      </c>
      <c r="C153" s="58" t="s">
        <v>377</v>
      </c>
      <c r="D153" s="59">
        <v>8.6</v>
      </c>
      <c r="E153" s="220">
        <v>3</v>
      </c>
      <c r="F153" s="61" t="s">
        <v>1330</v>
      </c>
      <c r="G153" s="75">
        <f>IF('Exec Summary'!$D$10="yes",NORM!O153,0)</f>
        <v>0</v>
      </c>
      <c r="H153" s="78"/>
      <c r="I153" s="64"/>
      <c r="J153" s="467"/>
      <c r="K153" s="65"/>
      <c r="L153" s="72"/>
      <c r="M153" s="78"/>
      <c r="N153" s="64"/>
      <c r="O153" s="467"/>
      <c r="P153" s="72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</row>
    <row r="154" spans="1:55" s="2" customFormat="1" ht="15" customHeight="1" outlineLevel="1" x14ac:dyDescent="0.2">
      <c r="A154" s="2">
        <v>160</v>
      </c>
      <c r="B154" s="165">
        <v>8900</v>
      </c>
      <c r="C154" s="58" t="s">
        <v>378</v>
      </c>
      <c r="D154" s="59">
        <v>8.6999999999999993</v>
      </c>
      <c r="E154" s="220">
        <v>3</v>
      </c>
      <c r="F154" s="61" t="s">
        <v>1329</v>
      </c>
      <c r="G154" s="75">
        <f>IF('Exec Summary'!$D$10="yes",NORM!O154,0)</f>
        <v>0</v>
      </c>
      <c r="H154" s="63"/>
      <c r="I154" s="91"/>
      <c r="J154" s="473"/>
      <c r="K154" s="65"/>
      <c r="L154" s="66"/>
      <c r="M154" s="63"/>
      <c r="N154" s="91"/>
      <c r="O154" s="473"/>
      <c r="P154" s="6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</row>
    <row r="155" spans="1:55" s="2" customFormat="1" ht="15" customHeight="1" x14ac:dyDescent="0.2">
      <c r="A155" s="2">
        <v>161</v>
      </c>
      <c r="B155" s="163"/>
      <c r="C155" s="53" t="s">
        <v>379</v>
      </c>
      <c r="D155" s="54">
        <v>9</v>
      </c>
      <c r="E155" s="222">
        <v>2</v>
      </c>
      <c r="F155" s="92" t="s">
        <v>1520</v>
      </c>
      <c r="G155" s="93">
        <f>SUM(G156:G159)</f>
        <v>0</v>
      </c>
      <c r="H155" s="93">
        <f>SUM(H156:H159)</f>
        <v>0</v>
      </c>
      <c r="I155" s="142">
        <f>IF(J155=0,0,IF(G155=0,"&gt;100%",J155/G155))</f>
        <v>0</v>
      </c>
      <c r="J155" s="474">
        <f t="shared" ref="J155" si="9">H155-G155</f>
        <v>0</v>
      </c>
      <c r="K155" s="56"/>
      <c r="L155" s="93"/>
      <c r="M155" s="93">
        <f>SUM(M156:M159)</f>
        <v>0</v>
      </c>
      <c r="N155" s="142">
        <f>IF(O155=0,0,IF(H155=0,"&gt;100%",O155/H155))</f>
        <v>0</v>
      </c>
      <c r="O155" s="474">
        <f>M155-H155</f>
        <v>0</v>
      </c>
      <c r="P155" s="93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</row>
    <row r="156" spans="1:55" s="2" customFormat="1" ht="15" customHeight="1" outlineLevel="1" x14ac:dyDescent="0.2">
      <c r="A156" s="2">
        <v>162</v>
      </c>
      <c r="B156" s="164" t="s">
        <v>116</v>
      </c>
      <c r="C156" s="58" t="s">
        <v>380</v>
      </c>
      <c r="D156" s="59">
        <v>9.1</v>
      </c>
      <c r="E156" s="220">
        <v>3</v>
      </c>
      <c r="F156" s="61" t="s">
        <v>1319</v>
      </c>
      <c r="G156" s="75">
        <f>IF('Exec Summary'!$D$10="yes",NORM!O156,0)</f>
        <v>0</v>
      </c>
      <c r="H156" s="78"/>
      <c r="I156" s="71"/>
      <c r="J156" s="469"/>
      <c r="K156" s="65"/>
      <c r="L156" s="72"/>
      <c r="M156" s="78"/>
      <c r="N156" s="71"/>
      <c r="O156" s="469"/>
      <c r="P156" s="72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</row>
    <row r="157" spans="1:55" s="2" customFormat="1" ht="15" customHeight="1" outlineLevel="1" x14ac:dyDescent="0.2">
      <c r="A157" s="2">
        <v>163</v>
      </c>
      <c r="B157" s="164">
        <v>2960</v>
      </c>
      <c r="C157" s="58" t="s">
        <v>381</v>
      </c>
      <c r="D157" s="59">
        <v>9.1999999999999993</v>
      </c>
      <c r="E157" s="220">
        <v>3</v>
      </c>
      <c r="F157" s="61" t="s">
        <v>1320</v>
      </c>
      <c r="G157" s="75">
        <f>IF('Exec Summary'!$D$10="yes",NORM!O157,0)</f>
        <v>0</v>
      </c>
      <c r="H157" s="79"/>
      <c r="I157" s="64"/>
      <c r="J157" s="467"/>
      <c r="K157" s="65"/>
      <c r="L157" s="65"/>
      <c r="M157" s="79"/>
      <c r="N157" s="64"/>
      <c r="O157" s="467"/>
      <c r="P157" s="65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</row>
    <row r="158" spans="1:55" s="2" customFormat="1" ht="15" customHeight="1" outlineLevel="1" x14ac:dyDescent="0.2">
      <c r="A158" s="2">
        <v>164</v>
      </c>
      <c r="B158" s="164">
        <v>2991</v>
      </c>
      <c r="C158" s="58" t="s">
        <v>382</v>
      </c>
      <c r="D158" s="59">
        <v>9.3000000000000007</v>
      </c>
      <c r="E158" s="220">
        <v>3</v>
      </c>
      <c r="F158" s="61" t="s">
        <v>1321</v>
      </c>
      <c r="G158" s="75">
        <f>IF('Exec Summary'!$D$10="yes",NORM!O158,0)</f>
        <v>0</v>
      </c>
      <c r="H158" s="79"/>
      <c r="I158" s="64"/>
      <c r="J158" s="467"/>
      <c r="K158" s="65"/>
      <c r="L158" s="65"/>
      <c r="M158" s="79"/>
      <c r="N158" s="64"/>
      <c r="O158" s="467"/>
      <c r="P158" s="65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</row>
    <row r="159" spans="1:55" s="2" customFormat="1" ht="15" customHeight="1" outlineLevel="1" x14ac:dyDescent="0.2">
      <c r="A159" s="2">
        <v>165</v>
      </c>
      <c r="B159" s="164" t="s">
        <v>117</v>
      </c>
      <c r="C159" s="58" t="s">
        <v>383</v>
      </c>
      <c r="D159" s="59">
        <v>9.4</v>
      </c>
      <c r="E159" s="220">
        <v>3</v>
      </c>
      <c r="F159" s="61" t="s">
        <v>1318</v>
      </c>
      <c r="G159" s="75">
        <f>IF('Exec Summary'!$D$10="yes",NORM!O159,0)</f>
        <v>0</v>
      </c>
      <c r="H159" s="63"/>
      <c r="I159" s="91"/>
      <c r="J159" s="473"/>
      <c r="K159" s="65"/>
      <c r="L159" s="66"/>
      <c r="M159" s="63"/>
      <c r="N159" s="91"/>
      <c r="O159" s="473"/>
      <c r="P159" s="6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</row>
    <row r="160" spans="1:55" s="2" customFormat="1" ht="15" customHeight="1" x14ac:dyDescent="0.2">
      <c r="A160" s="2">
        <v>166</v>
      </c>
      <c r="B160" s="163"/>
      <c r="C160" s="53" t="s">
        <v>384</v>
      </c>
      <c r="D160" s="54">
        <v>10</v>
      </c>
      <c r="E160" s="222">
        <v>2</v>
      </c>
      <c r="F160" s="92" t="s">
        <v>1521</v>
      </c>
      <c r="G160" s="93">
        <f>SUM(G161:G170)</f>
        <v>0</v>
      </c>
      <c r="H160" s="93">
        <f>SUM(H161:H170)</f>
        <v>0</v>
      </c>
      <c r="I160" s="142">
        <f>IF(J160=0,0,IF(G160=0,"&gt;100%",J160/G160))</f>
        <v>0</v>
      </c>
      <c r="J160" s="474">
        <f t="shared" ref="J160" si="10">H160-G160</f>
        <v>0</v>
      </c>
      <c r="K160" s="56"/>
      <c r="L160" s="93"/>
      <c r="M160" s="93">
        <f>SUM(M161:M170)</f>
        <v>0</v>
      </c>
      <c r="N160" s="142">
        <f>IF(O160=0,0,IF(H160=0,"&gt;100%",O160/H160))</f>
        <v>0</v>
      </c>
      <c r="O160" s="474">
        <f>M160-H160</f>
        <v>0</v>
      </c>
      <c r="P160" s="93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</row>
    <row r="161" spans="1:55" s="2" customFormat="1" ht="15" customHeight="1" outlineLevel="1" x14ac:dyDescent="0.2">
      <c r="A161" s="2">
        <v>167</v>
      </c>
      <c r="B161" s="164">
        <v>4001</v>
      </c>
      <c r="C161" s="58" t="s">
        <v>385</v>
      </c>
      <c r="D161" s="110">
        <v>10.01</v>
      </c>
      <c r="E161" s="220">
        <v>3</v>
      </c>
      <c r="F161" s="61" t="s">
        <v>1019</v>
      </c>
      <c r="G161" s="75">
        <f>IF('Exec Summary'!$D$10="yes",NORM!O161,0)</f>
        <v>0</v>
      </c>
      <c r="H161" s="78"/>
      <c r="I161" s="71"/>
      <c r="J161" s="469"/>
      <c r="K161" s="65"/>
      <c r="L161" s="72"/>
      <c r="M161" s="78"/>
      <c r="N161" s="71"/>
      <c r="O161" s="469"/>
      <c r="P161" s="72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</row>
    <row r="162" spans="1:55" s="2" customFormat="1" ht="15" customHeight="1" outlineLevel="1" x14ac:dyDescent="0.2">
      <c r="A162" s="2">
        <v>168</v>
      </c>
      <c r="B162" s="164">
        <v>4002</v>
      </c>
      <c r="C162" s="58" t="s">
        <v>386</v>
      </c>
      <c r="D162" s="110">
        <v>10.02</v>
      </c>
      <c r="E162" s="220">
        <v>3</v>
      </c>
      <c r="F162" s="61" t="s">
        <v>1313</v>
      </c>
      <c r="G162" s="75">
        <f>IF('Exec Summary'!$D$10="yes",NORM!O162,0)</f>
        <v>0</v>
      </c>
      <c r="H162" s="79"/>
      <c r="I162" s="64"/>
      <c r="J162" s="467"/>
      <c r="K162" s="65"/>
      <c r="L162" s="65"/>
      <c r="M162" s="79"/>
      <c r="N162" s="64"/>
      <c r="O162" s="467"/>
      <c r="P162" s="65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</row>
    <row r="163" spans="1:55" s="2" customFormat="1" ht="15" customHeight="1" outlineLevel="1" x14ac:dyDescent="0.2">
      <c r="A163" s="2">
        <v>169</v>
      </c>
      <c r="B163" s="164">
        <v>4003</v>
      </c>
      <c r="C163" s="58" t="s">
        <v>387</v>
      </c>
      <c r="D163" s="110">
        <v>10.029999999999999</v>
      </c>
      <c r="E163" s="220">
        <v>3</v>
      </c>
      <c r="F163" s="61" t="s">
        <v>1020</v>
      </c>
      <c r="G163" s="75">
        <f>IF('Exec Summary'!$D$10="yes",NORM!O163,0)</f>
        <v>0</v>
      </c>
      <c r="H163" s="79"/>
      <c r="I163" s="64"/>
      <c r="J163" s="467"/>
      <c r="K163" s="65"/>
      <c r="L163" s="65"/>
      <c r="M163" s="79"/>
      <c r="N163" s="64"/>
      <c r="O163" s="467"/>
      <c r="P163" s="65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</row>
    <row r="164" spans="1:55" s="2" customFormat="1" ht="15" customHeight="1" outlineLevel="1" x14ac:dyDescent="0.2">
      <c r="A164" s="2">
        <v>170</v>
      </c>
      <c r="B164" s="164">
        <v>4004</v>
      </c>
      <c r="C164" s="58" t="s">
        <v>388</v>
      </c>
      <c r="D164" s="110">
        <v>10.039999999999999</v>
      </c>
      <c r="E164" s="220">
        <v>3</v>
      </c>
      <c r="F164" s="61" t="s">
        <v>1021</v>
      </c>
      <c r="G164" s="75">
        <f>IF('Exec Summary'!$D$10="yes",NORM!O164,0)</f>
        <v>0</v>
      </c>
      <c r="H164" s="79"/>
      <c r="I164" s="64"/>
      <c r="J164" s="467"/>
      <c r="K164" s="65"/>
      <c r="L164" s="65"/>
      <c r="M164" s="79"/>
      <c r="N164" s="64"/>
      <c r="O164" s="467"/>
      <c r="P164" s="65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</row>
    <row r="165" spans="1:55" s="2" customFormat="1" ht="15" customHeight="1" outlineLevel="1" x14ac:dyDescent="0.2">
      <c r="A165" s="2">
        <v>171</v>
      </c>
      <c r="B165" s="164">
        <v>4005</v>
      </c>
      <c r="C165" s="58" t="s">
        <v>389</v>
      </c>
      <c r="D165" s="110">
        <v>10.050000000000001</v>
      </c>
      <c r="E165" s="220">
        <v>3</v>
      </c>
      <c r="F165" s="61" t="s">
        <v>1022</v>
      </c>
      <c r="G165" s="75">
        <f>IF('Exec Summary'!$D$10="yes",NORM!O165,0)</f>
        <v>0</v>
      </c>
      <c r="H165" s="79"/>
      <c r="I165" s="64"/>
      <c r="J165" s="467"/>
      <c r="K165" s="65"/>
      <c r="L165" s="65"/>
      <c r="M165" s="79"/>
      <c r="N165" s="64"/>
      <c r="O165" s="467"/>
      <c r="P165" s="65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</row>
    <row r="166" spans="1:55" s="2" customFormat="1" ht="15" customHeight="1" outlineLevel="1" x14ac:dyDescent="0.2">
      <c r="A166" s="2">
        <v>172</v>
      </c>
      <c r="B166" s="164">
        <v>4006</v>
      </c>
      <c r="C166" s="58" t="s">
        <v>390</v>
      </c>
      <c r="D166" s="110">
        <v>10.06</v>
      </c>
      <c r="E166" s="220">
        <v>3</v>
      </c>
      <c r="F166" s="61" t="s">
        <v>1314</v>
      </c>
      <c r="G166" s="75">
        <f>IF('Exec Summary'!$D$10="yes",NORM!O166,0)</f>
        <v>0</v>
      </c>
      <c r="H166" s="79"/>
      <c r="I166" s="64"/>
      <c r="J166" s="467"/>
      <c r="K166" s="65"/>
      <c r="L166" s="65"/>
      <c r="M166" s="79"/>
      <c r="N166" s="64"/>
      <c r="O166" s="467"/>
      <c r="P166" s="65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</row>
    <row r="167" spans="1:55" s="2" customFormat="1" ht="15" customHeight="1" outlineLevel="1" x14ac:dyDescent="0.2">
      <c r="A167" s="2">
        <v>173</v>
      </c>
      <c r="B167" s="164">
        <v>4007</v>
      </c>
      <c r="C167" s="58" t="s">
        <v>391</v>
      </c>
      <c r="D167" s="110">
        <v>10.07</v>
      </c>
      <c r="E167" s="220">
        <v>3</v>
      </c>
      <c r="F167" s="61" t="s">
        <v>1315</v>
      </c>
      <c r="G167" s="75">
        <f>IF('Exec Summary'!$D$10="yes",NORM!O167,0)</f>
        <v>0</v>
      </c>
      <c r="H167" s="79"/>
      <c r="I167" s="64"/>
      <c r="J167" s="467"/>
      <c r="K167" s="65"/>
      <c r="L167" s="65"/>
      <c r="M167" s="79"/>
      <c r="N167" s="64"/>
      <c r="O167" s="467"/>
      <c r="P167" s="65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</row>
    <row r="168" spans="1:55" s="2" customFormat="1" ht="15" customHeight="1" outlineLevel="1" x14ac:dyDescent="0.2">
      <c r="A168" s="2">
        <v>174</v>
      </c>
      <c r="B168" s="164">
        <v>4081</v>
      </c>
      <c r="C168" s="58" t="s">
        <v>392</v>
      </c>
      <c r="D168" s="110">
        <v>10.08</v>
      </c>
      <c r="E168" s="220">
        <v>3</v>
      </c>
      <c r="F168" s="61" t="s">
        <v>1316</v>
      </c>
      <c r="G168" s="75">
        <f>IF('Exec Summary'!$D$10="yes",NORM!O168,0)</f>
        <v>0</v>
      </c>
      <c r="H168" s="79"/>
      <c r="I168" s="64"/>
      <c r="J168" s="467"/>
      <c r="K168" s="65"/>
      <c r="L168" s="65"/>
      <c r="M168" s="79"/>
      <c r="N168" s="64"/>
      <c r="O168" s="467"/>
      <c r="P168" s="65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</row>
    <row r="169" spans="1:55" s="2" customFormat="1" ht="15" customHeight="1" outlineLevel="1" x14ac:dyDescent="0.2">
      <c r="A169" s="2">
        <v>175</v>
      </c>
      <c r="B169" s="164">
        <v>4991</v>
      </c>
      <c r="C169" s="58" t="s">
        <v>393</v>
      </c>
      <c r="D169" s="110">
        <v>10.09</v>
      </c>
      <c r="E169" s="220">
        <v>3</v>
      </c>
      <c r="F169" s="61" t="s">
        <v>1317</v>
      </c>
      <c r="G169" s="75">
        <f>IF('Exec Summary'!$D$10="yes",NORM!O169,0)</f>
        <v>0</v>
      </c>
      <c r="H169" s="79"/>
      <c r="I169" s="64"/>
      <c r="J169" s="467"/>
      <c r="K169" s="65"/>
      <c r="L169" s="65"/>
      <c r="M169" s="79"/>
      <c r="N169" s="64"/>
      <c r="O169" s="467"/>
      <c r="P169" s="65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</row>
    <row r="170" spans="1:55" s="2" customFormat="1" ht="15" customHeight="1" outlineLevel="1" x14ac:dyDescent="0.2">
      <c r="A170" s="2">
        <v>176</v>
      </c>
      <c r="B170" s="164" t="s">
        <v>118</v>
      </c>
      <c r="C170" s="58" t="s">
        <v>394</v>
      </c>
      <c r="D170" s="110">
        <v>10.1</v>
      </c>
      <c r="E170" s="220">
        <v>3</v>
      </c>
      <c r="F170" s="61" t="s">
        <v>1318</v>
      </c>
      <c r="G170" s="75">
        <f>IF('Exec Summary'!$D$10="yes",NORM!O170,0)</f>
        <v>0</v>
      </c>
      <c r="H170" s="63"/>
      <c r="I170" s="91"/>
      <c r="J170" s="473"/>
      <c r="K170" s="65"/>
      <c r="L170" s="66"/>
      <c r="M170" s="63"/>
      <c r="N170" s="91"/>
      <c r="O170" s="473"/>
      <c r="P170" s="6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</row>
    <row r="171" spans="1:55" s="2" customFormat="1" ht="15" customHeight="1" outlineLevel="1" x14ac:dyDescent="0.2">
      <c r="A171" s="2">
        <v>177</v>
      </c>
      <c r="B171" s="165" t="s">
        <v>69</v>
      </c>
      <c r="C171" s="58" t="s">
        <v>395</v>
      </c>
      <c r="D171" s="110">
        <v>10.11</v>
      </c>
      <c r="E171" s="220">
        <v>3</v>
      </c>
      <c r="F171" s="259" t="s">
        <v>1025</v>
      </c>
      <c r="G171" s="75">
        <f>IF('Exec Summary'!$D$10="yes",NORM!O171,0)</f>
        <v>0</v>
      </c>
      <c r="H171" s="83"/>
      <c r="I171" s="84"/>
      <c r="J171" s="471"/>
      <c r="K171" s="65"/>
      <c r="L171" s="83"/>
      <c r="M171" s="83"/>
      <c r="N171" s="84"/>
      <c r="O171" s="471"/>
      <c r="P171" s="83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</row>
    <row r="172" spans="1:55" s="2" customFormat="1" ht="15" customHeight="1" x14ac:dyDescent="0.2">
      <c r="B172" s="60"/>
      <c r="C172" s="58" t="s">
        <v>764</v>
      </c>
      <c r="D172" s="3"/>
      <c r="E172" s="223"/>
      <c r="F172" s="111" t="s">
        <v>171</v>
      </c>
      <c r="G172" s="244">
        <f>SUM(G84,G20,G5)</f>
        <v>0</v>
      </c>
      <c r="H172" s="112">
        <f>SUM(H84,H20,H5)</f>
        <v>0</v>
      </c>
      <c r="I172" s="113">
        <f>IF(J172=0,0,IF(G172=0,"&gt;100%",J172/G172))</f>
        <v>0</v>
      </c>
      <c r="J172" s="475">
        <f>IF(G172="","",H172-G172)</f>
        <v>0</v>
      </c>
      <c r="K172" s="112"/>
      <c r="L172" s="112"/>
      <c r="M172" s="112">
        <f>SUM(M84,M20,M5)</f>
        <v>0</v>
      </c>
      <c r="N172" s="113">
        <f>IF(O172=0,0,IF(H172=0,"&gt;100%",O172/H172))</f>
        <v>0</v>
      </c>
      <c r="O172" s="475">
        <f>M172-H172</f>
        <v>0</v>
      </c>
      <c r="P172" s="112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</row>
    <row r="173" spans="1:55" s="4" customFormat="1" ht="15" customHeight="1" x14ac:dyDescent="0.2">
      <c r="B173" s="119"/>
      <c r="C173" s="114"/>
      <c r="E173" s="224"/>
      <c r="G173" s="245"/>
      <c r="J173" s="330"/>
    </row>
    <row r="174" spans="1:55" s="4" customFormat="1" ht="15" customHeight="1" x14ac:dyDescent="0.2">
      <c r="B174" s="119"/>
      <c r="C174" s="114"/>
      <c r="E174" s="224"/>
      <c r="G174" s="246"/>
      <c r="H174" s="116"/>
      <c r="I174" s="116"/>
      <c r="J174" s="331"/>
      <c r="K174" s="116"/>
      <c r="L174" s="116"/>
      <c r="M174" s="116"/>
      <c r="N174" s="116"/>
      <c r="O174" s="116"/>
      <c r="P174" s="116"/>
    </row>
    <row r="175" spans="1:55" s="4" customFormat="1" ht="15" customHeight="1" x14ac:dyDescent="0.2">
      <c r="B175" s="119"/>
      <c r="C175" s="114"/>
      <c r="E175" s="224"/>
      <c r="G175" s="246"/>
      <c r="H175" s="116"/>
      <c r="I175" s="116"/>
      <c r="J175" s="331"/>
      <c r="K175" s="116"/>
      <c r="L175" s="116"/>
      <c r="M175" s="116"/>
      <c r="N175" s="116"/>
      <c r="O175" s="116"/>
      <c r="P175" s="116"/>
    </row>
    <row r="176" spans="1:55" s="4" customFormat="1" ht="15" customHeight="1" x14ac:dyDescent="0.2">
      <c r="B176" s="119"/>
      <c r="C176" s="114"/>
      <c r="E176" s="224"/>
      <c r="G176" s="246"/>
      <c r="H176" s="116"/>
      <c r="I176" s="116"/>
      <c r="J176" s="331"/>
      <c r="K176" s="116"/>
      <c r="L176" s="116"/>
      <c r="M176" s="116"/>
      <c r="N176" s="116"/>
      <c r="O176" s="116"/>
      <c r="P176" s="116"/>
    </row>
    <row r="177" spans="2:16" s="4" customFormat="1" ht="15" customHeight="1" x14ac:dyDescent="0.2">
      <c r="B177" s="119"/>
      <c r="C177" s="117"/>
      <c r="D177" s="118"/>
      <c r="E177" s="225"/>
      <c r="F177" s="118"/>
      <c r="G177" s="246"/>
      <c r="H177" s="120"/>
      <c r="I177" s="120"/>
      <c r="J177" s="332"/>
      <c r="K177" s="120"/>
      <c r="L177" s="120"/>
      <c r="M177" s="120"/>
      <c r="N177" s="120"/>
      <c r="O177" s="120"/>
      <c r="P177" s="120"/>
    </row>
    <row r="178" spans="2:16" s="4" customFormat="1" ht="15" customHeight="1" x14ac:dyDescent="0.2">
      <c r="B178" s="119"/>
      <c r="C178" s="117"/>
      <c r="D178" s="118"/>
      <c r="E178" s="225"/>
      <c r="F178" s="118"/>
      <c r="G178" s="246"/>
      <c r="H178" s="120"/>
      <c r="I178" s="120"/>
      <c r="J178" s="332"/>
      <c r="K178" s="120"/>
      <c r="L178" s="120"/>
      <c r="M178" s="120"/>
      <c r="N178" s="120"/>
      <c r="O178" s="120"/>
      <c r="P178" s="120"/>
    </row>
    <row r="179" spans="2:16" s="4" customFormat="1" ht="15" customHeight="1" x14ac:dyDescent="0.2">
      <c r="B179" s="119"/>
      <c r="C179" s="117"/>
      <c r="D179" s="118"/>
      <c r="E179" s="225"/>
      <c r="F179" s="118"/>
      <c r="G179" s="246"/>
      <c r="H179" s="120"/>
      <c r="I179" s="120"/>
      <c r="J179" s="332"/>
      <c r="K179" s="120"/>
      <c r="L179" s="120"/>
      <c r="M179" s="120"/>
      <c r="N179" s="120"/>
      <c r="O179" s="120"/>
      <c r="P179" s="120"/>
    </row>
    <row r="180" spans="2:16" s="4" customFormat="1" ht="15" customHeight="1" x14ac:dyDescent="0.2">
      <c r="B180" s="119"/>
      <c r="C180" s="121"/>
      <c r="D180" s="115"/>
      <c r="E180" s="226"/>
      <c r="F180" s="115"/>
      <c r="G180" s="246"/>
      <c r="H180" s="120"/>
      <c r="I180" s="120"/>
      <c r="J180" s="332"/>
      <c r="K180" s="120"/>
      <c r="L180" s="120"/>
      <c r="M180" s="120"/>
      <c r="N180" s="120"/>
      <c r="O180" s="120"/>
      <c r="P180" s="120"/>
    </row>
    <row r="181" spans="2:16" s="4" customFormat="1" ht="15" customHeight="1" x14ac:dyDescent="0.2">
      <c r="B181" s="119"/>
      <c r="C181" s="121"/>
      <c r="D181" s="115"/>
      <c r="E181" s="226"/>
      <c r="F181" s="115"/>
      <c r="G181" s="246"/>
      <c r="H181" s="120"/>
      <c r="I181" s="120"/>
      <c r="J181" s="332"/>
      <c r="K181" s="120"/>
      <c r="L181" s="120"/>
      <c r="M181" s="120"/>
      <c r="N181" s="120"/>
      <c r="O181" s="120"/>
      <c r="P181" s="120"/>
    </row>
    <row r="182" spans="2:16" s="4" customFormat="1" ht="15" customHeight="1" x14ac:dyDescent="0.2">
      <c r="B182" s="119"/>
      <c r="C182" s="121"/>
      <c r="D182" s="115"/>
      <c r="E182" s="226"/>
      <c r="F182" s="118"/>
      <c r="G182" s="246"/>
      <c r="H182" s="120"/>
      <c r="I182" s="120"/>
      <c r="J182" s="332"/>
      <c r="K182" s="120"/>
      <c r="L182" s="120"/>
      <c r="M182" s="120"/>
      <c r="N182" s="120"/>
      <c r="O182" s="120"/>
      <c r="P182" s="120"/>
    </row>
    <row r="183" spans="2:16" s="4" customFormat="1" ht="15" customHeight="1" x14ac:dyDescent="0.2">
      <c r="B183" s="119"/>
      <c r="C183" s="121"/>
      <c r="D183" s="115"/>
      <c r="E183" s="226"/>
      <c r="F183" s="115"/>
      <c r="G183" s="246"/>
      <c r="H183" s="120"/>
      <c r="I183" s="120"/>
      <c r="J183" s="332"/>
      <c r="K183" s="120"/>
      <c r="L183" s="120"/>
      <c r="M183" s="120"/>
      <c r="N183" s="120"/>
      <c r="O183" s="120"/>
      <c r="P183" s="120"/>
    </row>
    <row r="184" spans="2:16" s="4" customFormat="1" ht="15" customHeight="1" x14ac:dyDescent="0.2">
      <c r="B184" s="119"/>
      <c r="C184" s="121"/>
      <c r="D184" s="115"/>
      <c r="E184" s="226"/>
      <c r="F184" s="115"/>
      <c r="G184" s="246"/>
      <c r="H184" s="120"/>
      <c r="I184" s="120"/>
      <c r="J184" s="332"/>
      <c r="K184" s="120"/>
      <c r="L184" s="120"/>
      <c r="M184" s="120"/>
      <c r="N184" s="120"/>
      <c r="O184" s="120"/>
      <c r="P184" s="120"/>
    </row>
    <row r="185" spans="2:16" s="4" customFormat="1" ht="15" customHeight="1" x14ac:dyDescent="0.2">
      <c r="B185" s="119"/>
      <c r="C185" s="121"/>
      <c r="D185" s="115"/>
      <c r="E185" s="226"/>
      <c r="F185" s="118"/>
      <c r="G185" s="246"/>
      <c r="H185" s="120"/>
      <c r="I185" s="120"/>
      <c r="J185" s="332"/>
      <c r="K185" s="120"/>
      <c r="L185" s="120"/>
      <c r="M185" s="120"/>
      <c r="N185" s="120"/>
      <c r="O185" s="120"/>
      <c r="P185" s="120"/>
    </row>
    <row r="186" spans="2:16" s="4" customFormat="1" ht="15" customHeight="1" x14ac:dyDescent="0.2">
      <c r="B186" s="119"/>
      <c r="C186" s="121"/>
      <c r="D186" s="115"/>
      <c r="E186" s="226"/>
      <c r="F186" s="115"/>
      <c r="G186" s="246"/>
      <c r="H186" s="120"/>
      <c r="I186" s="120"/>
      <c r="J186" s="332"/>
      <c r="K186" s="120"/>
      <c r="L186" s="120"/>
      <c r="M186" s="120"/>
      <c r="N186" s="120"/>
      <c r="O186" s="120"/>
      <c r="P186" s="120"/>
    </row>
    <row r="187" spans="2:16" s="4" customFormat="1" ht="15" customHeight="1" x14ac:dyDescent="0.2">
      <c r="B187" s="119"/>
      <c r="C187" s="121"/>
      <c r="D187" s="115"/>
      <c r="E187" s="226"/>
      <c r="F187" s="115"/>
      <c r="G187" s="246"/>
      <c r="H187" s="120"/>
      <c r="I187" s="120"/>
      <c r="J187" s="332"/>
      <c r="K187" s="120"/>
      <c r="L187" s="120"/>
      <c r="M187" s="120"/>
      <c r="N187" s="120"/>
      <c r="O187" s="120"/>
      <c r="P187" s="120"/>
    </row>
    <row r="188" spans="2:16" s="4" customFormat="1" ht="15" customHeight="1" x14ac:dyDescent="0.2">
      <c r="B188" s="119"/>
      <c r="C188" s="121"/>
      <c r="D188" s="115"/>
      <c r="E188" s="226"/>
      <c r="F188" s="115"/>
      <c r="G188" s="246"/>
      <c r="H188" s="120"/>
      <c r="I188" s="120"/>
      <c r="J188" s="332"/>
      <c r="K188" s="120"/>
      <c r="L188" s="120"/>
      <c r="M188" s="120"/>
      <c r="N188" s="120"/>
      <c r="O188" s="120"/>
      <c r="P188" s="120"/>
    </row>
    <row r="189" spans="2:16" s="4" customFormat="1" ht="15" customHeight="1" x14ac:dyDescent="0.2">
      <c r="B189" s="119"/>
      <c r="C189" s="121"/>
      <c r="D189" s="115"/>
      <c r="E189" s="226"/>
      <c r="F189" s="115"/>
      <c r="G189" s="246"/>
      <c r="H189" s="120"/>
      <c r="I189" s="120"/>
      <c r="J189" s="332"/>
      <c r="K189" s="120"/>
      <c r="L189" s="120"/>
      <c r="M189" s="120"/>
      <c r="N189" s="120"/>
      <c r="O189" s="120"/>
      <c r="P189" s="120"/>
    </row>
    <row r="190" spans="2:16" s="4" customFormat="1" ht="15" customHeight="1" x14ac:dyDescent="0.2">
      <c r="B190" s="168"/>
      <c r="C190" s="117"/>
      <c r="D190" s="118"/>
      <c r="E190" s="227"/>
      <c r="F190" s="115"/>
      <c r="G190" s="246"/>
      <c r="H190" s="122"/>
      <c r="I190" s="122"/>
      <c r="J190" s="333"/>
      <c r="K190" s="122"/>
      <c r="L190" s="122"/>
      <c r="M190" s="122"/>
      <c r="N190" s="122"/>
      <c r="O190" s="122"/>
      <c r="P190" s="122"/>
    </row>
    <row r="191" spans="2:16" s="4" customFormat="1" ht="15" customHeight="1" x14ac:dyDescent="0.2">
      <c r="B191" s="168"/>
      <c r="C191" s="117"/>
      <c r="D191" s="118"/>
      <c r="E191" s="227"/>
      <c r="F191" s="115"/>
      <c r="G191" s="246"/>
      <c r="H191" s="122"/>
      <c r="I191" s="122"/>
      <c r="J191" s="333"/>
      <c r="K191" s="122"/>
      <c r="L191" s="122"/>
      <c r="M191" s="122"/>
      <c r="N191" s="122"/>
      <c r="O191" s="122"/>
      <c r="P191" s="122"/>
    </row>
    <row r="192" spans="2:16" s="4" customFormat="1" ht="15" customHeight="1" x14ac:dyDescent="0.2">
      <c r="B192" s="168"/>
      <c r="C192" s="117"/>
      <c r="D192" s="118"/>
      <c r="E192" s="227"/>
      <c r="F192" s="118"/>
      <c r="G192" s="246"/>
      <c r="H192" s="122"/>
      <c r="I192" s="122"/>
      <c r="J192" s="333"/>
      <c r="K192" s="122"/>
      <c r="L192" s="122"/>
      <c r="M192" s="122"/>
      <c r="N192" s="122"/>
      <c r="O192" s="122"/>
      <c r="P192" s="122"/>
    </row>
    <row r="193" spans="2:16" s="4" customFormat="1" ht="15" customHeight="1" x14ac:dyDescent="0.2">
      <c r="B193" s="168"/>
      <c r="C193" s="117"/>
      <c r="D193" s="118"/>
      <c r="E193" s="227"/>
      <c r="F193" s="118"/>
      <c r="G193" s="246"/>
      <c r="H193" s="122"/>
      <c r="I193" s="122"/>
      <c r="J193" s="333"/>
      <c r="K193" s="122"/>
      <c r="L193" s="122"/>
      <c r="M193" s="122"/>
      <c r="N193" s="122"/>
      <c r="O193" s="122"/>
      <c r="P193" s="122"/>
    </row>
    <row r="194" spans="2:16" s="4" customFormat="1" ht="15" customHeight="1" x14ac:dyDescent="0.2">
      <c r="B194" s="168"/>
      <c r="C194" s="117"/>
      <c r="D194" s="118"/>
      <c r="E194" s="227"/>
      <c r="F194" s="118"/>
      <c r="G194" s="246"/>
      <c r="H194" s="122"/>
      <c r="I194" s="122"/>
      <c r="J194" s="333"/>
      <c r="K194" s="122"/>
      <c r="L194" s="122"/>
      <c r="M194" s="122"/>
      <c r="N194" s="122"/>
      <c r="O194" s="122"/>
      <c r="P194" s="122"/>
    </row>
    <row r="195" spans="2:16" s="4" customFormat="1" ht="15" customHeight="1" x14ac:dyDescent="0.2">
      <c r="B195" s="119"/>
      <c r="C195" s="114"/>
      <c r="E195" s="225"/>
      <c r="G195" s="246"/>
      <c r="H195" s="122"/>
      <c r="I195" s="122"/>
      <c r="J195" s="333"/>
      <c r="K195" s="122"/>
      <c r="L195" s="122"/>
      <c r="M195" s="122"/>
      <c r="N195" s="122"/>
      <c r="O195" s="122"/>
      <c r="P195" s="122"/>
    </row>
    <row r="196" spans="2:16" s="4" customFormat="1" ht="15" customHeight="1" x14ac:dyDescent="0.2">
      <c r="B196" s="119"/>
      <c r="C196" s="114"/>
      <c r="E196" s="225"/>
      <c r="F196" s="123"/>
      <c r="G196" s="246"/>
      <c r="H196" s="124"/>
      <c r="I196" s="124"/>
      <c r="J196" s="334"/>
      <c r="K196" s="124"/>
      <c r="L196" s="124"/>
      <c r="M196" s="124"/>
      <c r="N196" s="124"/>
      <c r="O196" s="124"/>
      <c r="P196" s="124"/>
    </row>
    <row r="197" spans="2:16" s="4" customFormat="1" ht="15" customHeight="1" x14ac:dyDescent="0.2">
      <c r="B197" s="119"/>
      <c r="C197" s="114"/>
      <c r="E197" s="225"/>
      <c r="G197" s="246"/>
      <c r="H197" s="122"/>
      <c r="I197" s="122"/>
      <c r="J197" s="333"/>
      <c r="K197" s="122"/>
      <c r="L197" s="122"/>
      <c r="M197" s="122"/>
      <c r="N197" s="122"/>
      <c r="O197" s="122"/>
      <c r="P197" s="122"/>
    </row>
    <row r="198" spans="2:16" s="4" customFormat="1" ht="15" customHeight="1" x14ac:dyDescent="0.2">
      <c r="B198" s="119"/>
      <c r="C198" s="114"/>
      <c r="E198" s="225"/>
      <c r="G198" s="246"/>
      <c r="H198" s="122"/>
      <c r="I198" s="122"/>
      <c r="J198" s="333"/>
      <c r="K198" s="122"/>
      <c r="L198" s="122"/>
      <c r="M198" s="122"/>
      <c r="N198" s="122"/>
      <c r="O198" s="122"/>
      <c r="P198" s="122"/>
    </row>
    <row r="199" spans="2:16" s="4" customFormat="1" ht="15" customHeight="1" x14ac:dyDescent="0.2">
      <c r="B199" s="119"/>
      <c r="C199" s="114"/>
      <c r="E199" s="225"/>
      <c r="G199" s="246"/>
      <c r="H199" s="122"/>
      <c r="I199" s="122"/>
      <c r="J199" s="333"/>
      <c r="K199" s="122"/>
      <c r="L199" s="122"/>
      <c r="M199" s="122"/>
      <c r="N199" s="122"/>
      <c r="O199" s="122"/>
      <c r="P199" s="122"/>
    </row>
    <row r="200" spans="2:16" s="4" customFormat="1" ht="15" customHeight="1" x14ac:dyDescent="0.2">
      <c r="B200" s="119"/>
      <c r="C200" s="114"/>
      <c r="E200" s="225"/>
      <c r="G200" s="246"/>
      <c r="H200" s="122"/>
      <c r="I200" s="122"/>
      <c r="J200" s="333"/>
      <c r="K200" s="122"/>
      <c r="L200" s="122"/>
      <c r="M200" s="122"/>
      <c r="N200" s="122"/>
      <c r="O200" s="122"/>
      <c r="P200" s="122"/>
    </row>
    <row r="201" spans="2:16" s="4" customFormat="1" ht="15" customHeight="1" x14ac:dyDescent="0.2">
      <c r="B201" s="119"/>
      <c r="C201" s="114"/>
      <c r="E201" s="225"/>
      <c r="G201" s="246"/>
      <c r="H201" s="122"/>
      <c r="I201" s="122"/>
      <c r="J201" s="333"/>
      <c r="K201" s="122"/>
      <c r="L201" s="122"/>
      <c r="M201" s="122"/>
      <c r="N201" s="122"/>
      <c r="O201" s="122"/>
      <c r="P201" s="122"/>
    </row>
    <row r="202" spans="2:16" s="4" customFormat="1" ht="15" customHeight="1" x14ac:dyDescent="0.2">
      <c r="B202" s="119"/>
      <c r="C202" s="114"/>
      <c r="E202" s="225"/>
      <c r="G202" s="246"/>
      <c r="H202" s="122"/>
      <c r="I202" s="122"/>
      <c r="J202" s="333"/>
      <c r="K202" s="122"/>
      <c r="L202" s="122"/>
      <c r="M202" s="122"/>
      <c r="N202" s="122"/>
      <c r="O202" s="122"/>
      <c r="P202" s="122"/>
    </row>
    <row r="203" spans="2:16" s="4" customFormat="1" ht="15" customHeight="1" x14ac:dyDescent="0.2">
      <c r="B203" s="119"/>
      <c r="C203" s="114"/>
      <c r="E203" s="225"/>
      <c r="G203" s="246"/>
      <c r="H203" s="122"/>
      <c r="I203" s="122"/>
      <c r="J203" s="333"/>
      <c r="K203" s="122"/>
      <c r="L203" s="122"/>
      <c r="M203" s="122"/>
      <c r="N203" s="122"/>
      <c r="O203" s="122"/>
      <c r="P203" s="122"/>
    </row>
    <row r="204" spans="2:16" s="4" customFormat="1" ht="15" x14ac:dyDescent="0.2">
      <c r="B204" s="119"/>
      <c r="C204" s="114"/>
      <c r="E204" s="225"/>
      <c r="G204" s="246"/>
      <c r="H204" s="122"/>
      <c r="I204" s="122"/>
      <c r="J204" s="333"/>
      <c r="K204" s="122"/>
      <c r="L204" s="122"/>
      <c r="M204" s="122"/>
      <c r="N204" s="122"/>
      <c r="O204" s="122"/>
      <c r="P204" s="122"/>
    </row>
    <row r="205" spans="2:16" s="4" customFormat="1" ht="15" x14ac:dyDescent="0.2">
      <c r="B205" s="119"/>
      <c r="C205" s="114"/>
      <c r="E205" s="225"/>
      <c r="G205" s="246"/>
      <c r="H205" s="122"/>
      <c r="I205" s="122"/>
      <c r="J205" s="333"/>
      <c r="K205" s="122"/>
      <c r="L205" s="122"/>
      <c r="M205" s="122"/>
      <c r="N205" s="122"/>
      <c r="O205" s="122"/>
      <c r="P205" s="122"/>
    </row>
    <row r="206" spans="2:16" s="22" customFormat="1" ht="15" x14ac:dyDescent="0.2">
      <c r="B206" s="126"/>
      <c r="C206" s="125"/>
      <c r="E206" s="228"/>
      <c r="G206" s="246"/>
      <c r="H206" s="25"/>
      <c r="I206" s="25"/>
      <c r="J206" s="335"/>
      <c r="K206" s="25"/>
      <c r="L206" s="25"/>
      <c r="M206" s="25"/>
      <c r="N206" s="25"/>
      <c r="O206" s="25"/>
      <c r="P206" s="25"/>
    </row>
    <row r="207" spans="2:16" s="22" customFormat="1" ht="15" x14ac:dyDescent="0.2">
      <c r="B207" s="126"/>
      <c r="C207" s="125"/>
      <c r="E207" s="228"/>
      <c r="G207" s="246"/>
      <c r="H207" s="25"/>
      <c r="I207" s="25"/>
      <c r="J207" s="335"/>
      <c r="K207" s="25"/>
      <c r="L207" s="25"/>
      <c r="M207" s="25"/>
      <c r="N207" s="25"/>
      <c r="O207" s="25"/>
      <c r="P207" s="25"/>
    </row>
    <row r="208" spans="2:16" s="22" customFormat="1" ht="15" x14ac:dyDescent="0.2">
      <c r="B208" s="126"/>
      <c r="C208" s="125"/>
      <c r="E208" s="228"/>
      <c r="G208" s="246"/>
      <c r="H208" s="25"/>
      <c r="I208" s="25"/>
      <c r="J208" s="335"/>
      <c r="K208" s="25"/>
      <c r="L208" s="25"/>
      <c r="M208" s="25"/>
      <c r="N208" s="25"/>
      <c r="O208" s="25"/>
      <c r="P208" s="25"/>
    </row>
    <row r="209" spans="2:55" s="22" customFormat="1" ht="15" x14ac:dyDescent="0.2">
      <c r="B209" s="126"/>
      <c r="C209" s="125"/>
      <c r="E209" s="228"/>
      <c r="G209" s="246"/>
      <c r="H209" s="25"/>
      <c r="I209" s="25"/>
      <c r="J209" s="335"/>
      <c r="K209" s="25"/>
      <c r="L209" s="25"/>
      <c r="M209" s="25"/>
      <c r="N209" s="25"/>
      <c r="O209" s="25"/>
      <c r="P209" s="25"/>
    </row>
    <row r="210" spans="2:55" s="22" customFormat="1" ht="15" x14ac:dyDescent="0.2">
      <c r="B210" s="126"/>
      <c r="C210" s="125"/>
      <c r="E210" s="228"/>
      <c r="G210" s="246"/>
      <c r="H210" s="25"/>
      <c r="I210" s="25"/>
      <c r="J210" s="335"/>
      <c r="K210" s="25"/>
      <c r="L210" s="25"/>
      <c r="M210" s="25"/>
      <c r="N210" s="25"/>
      <c r="O210" s="25"/>
      <c r="P210" s="25"/>
    </row>
    <row r="211" spans="2:55" s="22" customFormat="1" ht="15" x14ac:dyDescent="0.2">
      <c r="B211" s="126"/>
      <c r="C211" s="125"/>
      <c r="E211" s="228"/>
      <c r="G211" s="246"/>
      <c r="H211" s="25"/>
      <c r="I211" s="25"/>
      <c r="J211" s="335"/>
      <c r="K211" s="25"/>
      <c r="L211" s="25"/>
      <c r="M211" s="25"/>
      <c r="N211" s="25"/>
      <c r="O211" s="25"/>
      <c r="P211" s="25"/>
    </row>
    <row r="212" spans="2:55" s="22" customFormat="1" ht="15" x14ac:dyDescent="0.2">
      <c r="B212" s="126"/>
      <c r="C212" s="125"/>
      <c r="E212" s="228"/>
      <c r="G212" s="246"/>
      <c r="H212" s="25"/>
      <c r="I212" s="25"/>
      <c r="J212" s="335"/>
      <c r="K212" s="25"/>
      <c r="L212" s="25"/>
      <c r="M212" s="25"/>
      <c r="N212" s="25"/>
      <c r="O212" s="25"/>
      <c r="P212" s="25"/>
    </row>
    <row r="213" spans="2:55" s="22" customFormat="1" ht="15" x14ac:dyDescent="0.2">
      <c r="B213" s="126"/>
      <c r="C213" s="125"/>
      <c r="E213" s="228"/>
      <c r="G213" s="246"/>
      <c r="H213" s="25"/>
      <c r="I213" s="25"/>
      <c r="J213" s="335"/>
      <c r="K213" s="25"/>
      <c r="L213" s="25"/>
      <c r="M213" s="25"/>
      <c r="N213" s="25"/>
      <c r="O213" s="25"/>
      <c r="P213" s="25"/>
    </row>
    <row r="214" spans="2:55" s="22" customFormat="1" ht="15" x14ac:dyDescent="0.2">
      <c r="B214" s="126"/>
      <c r="C214" s="125"/>
      <c r="E214" s="228"/>
      <c r="G214" s="246"/>
      <c r="H214" s="25"/>
      <c r="I214" s="25"/>
      <c r="J214" s="335"/>
      <c r="K214" s="25"/>
      <c r="L214" s="25"/>
      <c r="M214" s="25"/>
      <c r="N214" s="25"/>
      <c r="O214" s="25"/>
      <c r="P214" s="25"/>
    </row>
    <row r="215" spans="2:55" s="22" customFormat="1" ht="15" x14ac:dyDescent="0.2">
      <c r="B215" s="126"/>
      <c r="C215" s="125"/>
      <c r="E215" s="228"/>
      <c r="G215" s="246"/>
      <c r="H215" s="25"/>
      <c r="I215" s="25"/>
      <c r="J215" s="335"/>
      <c r="K215" s="25"/>
      <c r="L215" s="25"/>
      <c r="M215" s="25"/>
      <c r="N215" s="25"/>
      <c r="O215" s="25"/>
      <c r="P215" s="25"/>
    </row>
    <row r="216" spans="2:55" s="22" customFormat="1" ht="15" x14ac:dyDescent="0.2">
      <c r="B216" s="126"/>
      <c r="C216" s="125"/>
      <c r="E216" s="228"/>
      <c r="G216" s="246"/>
      <c r="H216" s="25"/>
      <c r="I216" s="25"/>
      <c r="J216" s="335"/>
      <c r="K216" s="25"/>
      <c r="L216" s="25"/>
      <c r="M216" s="25"/>
      <c r="N216" s="25"/>
      <c r="O216" s="25"/>
      <c r="P216" s="25"/>
    </row>
    <row r="217" spans="2:55" s="25" customFormat="1" ht="15" x14ac:dyDescent="0.2">
      <c r="B217" s="169"/>
      <c r="C217" s="127"/>
      <c r="E217" s="228"/>
      <c r="F217" s="22"/>
      <c r="G217" s="246"/>
      <c r="J217" s="335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</row>
    <row r="218" spans="2:55" s="25" customFormat="1" ht="15" x14ac:dyDescent="0.2">
      <c r="B218" s="169"/>
      <c r="C218" s="127"/>
      <c r="E218" s="228"/>
      <c r="F218" s="22"/>
      <c r="G218" s="246"/>
      <c r="J218" s="335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</row>
    <row r="219" spans="2:55" s="25" customFormat="1" ht="15" x14ac:dyDescent="0.2">
      <c r="B219" s="169"/>
      <c r="C219" s="127"/>
      <c r="E219" s="228"/>
      <c r="F219" s="22"/>
      <c r="G219" s="246"/>
      <c r="J219" s="335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</row>
    <row r="220" spans="2:55" s="25" customFormat="1" ht="15" x14ac:dyDescent="0.2">
      <c r="B220" s="169"/>
      <c r="C220" s="127"/>
      <c r="E220" s="228"/>
      <c r="F220" s="22"/>
      <c r="G220" s="246"/>
      <c r="J220" s="335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</row>
    <row r="221" spans="2:55" s="22" customFormat="1" x14ac:dyDescent="0.2">
      <c r="B221" s="126"/>
      <c r="C221" s="125"/>
      <c r="E221" s="228"/>
      <c r="G221" s="247"/>
      <c r="H221" s="25"/>
      <c r="I221" s="25"/>
      <c r="J221" s="335"/>
      <c r="K221" s="25"/>
      <c r="L221" s="25"/>
      <c r="M221" s="25"/>
      <c r="N221" s="25"/>
      <c r="O221" s="25"/>
      <c r="P221" s="25"/>
    </row>
    <row r="222" spans="2:55" s="22" customFormat="1" x14ac:dyDescent="0.2">
      <c r="B222" s="126"/>
      <c r="C222" s="125"/>
      <c r="E222" s="228"/>
      <c r="G222" s="247"/>
      <c r="H222" s="25"/>
      <c r="I222" s="25"/>
      <c r="J222" s="335"/>
      <c r="K222" s="25"/>
      <c r="L222" s="25"/>
      <c r="M222" s="25"/>
      <c r="N222" s="25"/>
      <c r="O222" s="25"/>
      <c r="P222" s="25"/>
    </row>
    <row r="223" spans="2:55" s="22" customFormat="1" x14ac:dyDescent="0.2">
      <c r="B223" s="126"/>
      <c r="C223" s="125"/>
      <c r="E223" s="228"/>
      <c r="G223" s="247"/>
      <c r="H223" s="25"/>
      <c r="I223" s="25"/>
      <c r="J223" s="335"/>
      <c r="K223" s="25"/>
      <c r="L223" s="25"/>
      <c r="M223" s="25"/>
      <c r="N223" s="25"/>
      <c r="O223" s="25"/>
      <c r="P223" s="25"/>
    </row>
    <row r="224" spans="2:55" s="22" customFormat="1" x14ac:dyDescent="0.2">
      <c r="B224" s="126"/>
      <c r="C224" s="125"/>
      <c r="E224" s="228"/>
      <c r="G224" s="247"/>
      <c r="H224" s="25"/>
      <c r="I224" s="25"/>
      <c r="J224" s="335"/>
      <c r="K224" s="25"/>
      <c r="L224" s="25"/>
      <c r="M224" s="25"/>
      <c r="N224" s="25"/>
      <c r="O224" s="25"/>
      <c r="P224" s="25"/>
    </row>
    <row r="225" spans="2:16" s="22" customFormat="1" x14ac:dyDescent="0.2">
      <c r="B225" s="126"/>
      <c r="C225" s="125"/>
      <c r="E225" s="228"/>
      <c r="G225" s="247"/>
      <c r="H225" s="25"/>
      <c r="I225" s="25"/>
      <c r="J225" s="335"/>
      <c r="K225" s="25"/>
      <c r="L225" s="25"/>
      <c r="M225" s="25"/>
      <c r="N225" s="25"/>
      <c r="O225" s="25"/>
      <c r="P225" s="25"/>
    </row>
    <row r="226" spans="2:16" s="22" customFormat="1" x14ac:dyDescent="0.2">
      <c r="B226" s="126"/>
      <c r="C226" s="125"/>
      <c r="E226" s="228"/>
      <c r="G226" s="247"/>
      <c r="H226" s="25"/>
      <c r="I226" s="25"/>
      <c r="J226" s="335"/>
      <c r="K226" s="25"/>
      <c r="L226" s="25"/>
      <c r="M226" s="25"/>
      <c r="N226" s="25"/>
      <c r="O226" s="25"/>
      <c r="P226" s="25"/>
    </row>
    <row r="227" spans="2:16" s="22" customFormat="1" x14ac:dyDescent="0.2">
      <c r="B227" s="126"/>
      <c r="C227" s="125"/>
      <c r="E227" s="228"/>
      <c r="G227" s="247"/>
      <c r="H227" s="25"/>
      <c r="I227" s="25"/>
      <c r="J227" s="335"/>
      <c r="K227" s="25"/>
      <c r="L227" s="25"/>
      <c r="M227" s="25"/>
      <c r="N227" s="25"/>
      <c r="O227" s="25"/>
      <c r="P227" s="25"/>
    </row>
    <row r="228" spans="2:16" s="22" customFormat="1" x14ac:dyDescent="0.2">
      <c r="B228" s="126"/>
      <c r="C228" s="125"/>
      <c r="E228" s="228"/>
      <c r="G228" s="247"/>
      <c r="H228" s="25"/>
      <c r="I228" s="25"/>
      <c r="J228" s="335"/>
      <c r="K228" s="25"/>
      <c r="L228" s="25"/>
      <c r="M228" s="25"/>
      <c r="N228" s="25"/>
      <c r="O228" s="25"/>
      <c r="P228" s="25"/>
    </row>
    <row r="229" spans="2:16" s="22" customFormat="1" x14ac:dyDescent="0.2">
      <c r="B229" s="126"/>
      <c r="C229" s="125"/>
      <c r="E229" s="228"/>
      <c r="G229" s="247"/>
      <c r="H229" s="25"/>
      <c r="I229" s="25"/>
      <c r="J229" s="335"/>
      <c r="K229" s="25"/>
      <c r="L229" s="25"/>
      <c r="M229" s="25"/>
      <c r="N229" s="25"/>
      <c r="O229" s="25"/>
      <c r="P229" s="25"/>
    </row>
    <row r="230" spans="2:16" s="22" customFormat="1" x14ac:dyDescent="0.2">
      <c r="B230" s="126"/>
      <c r="C230" s="125"/>
      <c r="E230" s="228"/>
      <c r="G230" s="247"/>
      <c r="H230" s="25"/>
      <c r="I230" s="25"/>
      <c r="J230" s="335"/>
      <c r="K230" s="25"/>
      <c r="L230" s="25"/>
      <c r="M230" s="25"/>
      <c r="N230" s="25"/>
      <c r="O230" s="25"/>
      <c r="P230" s="25"/>
    </row>
    <row r="231" spans="2:16" s="22" customFormat="1" x14ac:dyDescent="0.2">
      <c r="B231" s="126"/>
      <c r="C231" s="125"/>
      <c r="E231" s="228"/>
      <c r="G231" s="247"/>
      <c r="H231" s="25"/>
      <c r="I231" s="25"/>
      <c r="J231" s="335"/>
      <c r="K231" s="25"/>
      <c r="L231" s="25"/>
      <c r="M231" s="25"/>
      <c r="N231" s="25"/>
      <c r="O231" s="25"/>
      <c r="P231" s="25"/>
    </row>
    <row r="232" spans="2:16" s="22" customFormat="1" x14ac:dyDescent="0.2">
      <c r="B232" s="126"/>
      <c r="C232" s="125"/>
      <c r="E232" s="228"/>
      <c r="G232" s="247"/>
      <c r="H232" s="25"/>
      <c r="I232" s="25"/>
      <c r="J232" s="335"/>
      <c r="K232" s="25"/>
      <c r="L232" s="25"/>
      <c r="M232" s="25"/>
      <c r="N232" s="25"/>
      <c r="O232" s="25"/>
      <c r="P232" s="25"/>
    </row>
    <row r="233" spans="2:16" s="22" customFormat="1" x14ac:dyDescent="0.2">
      <c r="B233" s="126"/>
      <c r="C233" s="125"/>
      <c r="E233" s="228"/>
      <c r="G233" s="247"/>
      <c r="H233" s="25"/>
      <c r="I233" s="25"/>
      <c r="J233" s="335"/>
      <c r="K233" s="25"/>
      <c r="L233" s="25"/>
      <c r="M233" s="25"/>
      <c r="N233" s="25"/>
      <c r="O233" s="25"/>
      <c r="P233" s="25"/>
    </row>
    <row r="234" spans="2:16" s="22" customFormat="1" x14ac:dyDescent="0.2">
      <c r="B234" s="126"/>
      <c r="C234" s="125"/>
      <c r="E234" s="228"/>
      <c r="G234" s="247"/>
      <c r="H234" s="25"/>
      <c r="I234" s="25"/>
      <c r="J234" s="335"/>
      <c r="K234" s="25"/>
      <c r="L234" s="25"/>
      <c r="M234" s="25"/>
      <c r="N234" s="25"/>
      <c r="O234" s="25"/>
      <c r="P234" s="25"/>
    </row>
    <row r="235" spans="2:16" s="22" customFormat="1" x14ac:dyDescent="0.2">
      <c r="B235" s="126"/>
      <c r="C235" s="125"/>
      <c r="E235" s="228"/>
      <c r="G235" s="247"/>
      <c r="H235" s="25"/>
      <c r="I235" s="25"/>
      <c r="J235" s="335"/>
      <c r="K235" s="25"/>
      <c r="L235" s="25"/>
      <c r="M235" s="25"/>
      <c r="N235" s="25"/>
      <c r="O235" s="25"/>
      <c r="P235" s="25"/>
    </row>
    <row r="236" spans="2:16" s="22" customFormat="1" x14ac:dyDescent="0.2">
      <c r="B236" s="126"/>
      <c r="C236" s="125"/>
      <c r="E236" s="228"/>
      <c r="G236" s="247"/>
      <c r="H236" s="25"/>
      <c r="I236" s="25"/>
      <c r="J236" s="335"/>
      <c r="K236" s="25"/>
      <c r="L236" s="25"/>
      <c r="M236" s="25"/>
      <c r="N236" s="25"/>
      <c r="O236" s="25"/>
      <c r="P236" s="25"/>
    </row>
    <row r="237" spans="2:16" s="22" customFormat="1" x14ac:dyDescent="0.2">
      <c r="B237" s="126"/>
      <c r="C237" s="125"/>
      <c r="E237" s="228"/>
      <c r="G237" s="247"/>
      <c r="H237" s="25"/>
      <c r="I237" s="25"/>
      <c r="J237" s="335"/>
      <c r="K237" s="25"/>
      <c r="L237" s="25"/>
      <c r="M237" s="25"/>
      <c r="N237" s="25"/>
      <c r="O237" s="25"/>
      <c r="P237" s="25"/>
    </row>
    <row r="238" spans="2:16" s="22" customFormat="1" x14ac:dyDescent="0.2">
      <c r="B238" s="126"/>
      <c r="C238" s="125"/>
      <c r="E238" s="228"/>
      <c r="G238" s="247"/>
      <c r="H238" s="25"/>
      <c r="I238" s="25"/>
      <c r="J238" s="335"/>
      <c r="K238" s="25"/>
      <c r="L238" s="25"/>
      <c r="M238" s="25"/>
      <c r="N238" s="25"/>
      <c r="O238" s="25"/>
      <c r="P238" s="25"/>
    </row>
    <row r="239" spans="2:16" s="22" customFormat="1" x14ac:dyDescent="0.2">
      <c r="B239" s="126"/>
      <c r="C239" s="125"/>
      <c r="E239" s="228"/>
      <c r="G239" s="247"/>
      <c r="H239" s="25"/>
      <c r="I239" s="25"/>
      <c r="J239" s="335"/>
      <c r="K239" s="25"/>
      <c r="L239" s="25"/>
      <c r="M239" s="25"/>
      <c r="N239" s="25"/>
      <c r="O239" s="25"/>
      <c r="P239" s="25"/>
    </row>
    <row r="240" spans="2:16" s="22" customFormat="1" x14ac:dyDescent="0.2">
      <c r="B240" s="126"/>
      <c r="C240" s="125"/>
      <c r="E240" s="228"/>
      <c r="G240" s="247"/>
      <c r="H240" s="25"/>
      <c r="I240" s="25"/>
      <c r="J240" s="335"/>
      <c r="K240" s="25"/>
      <c r="L240" s="25"/>
      <c r="M240" s="25"/>
      <c r="N240" s="25"/>
      <c r="O240" s="25"/>
      <c r="P240" s="25"/>
    </row>
    <row r="241" spans="2:16" s="22" customFormat="1" x14ac:dyDescent="0.2">
      <c r="B241" s="126"/>
      <c r="C241" s="125"/>
      <c r="E241" s="228"/>
      <c r="G241" s="247"/>
      <c r="H241" s="25"/>
      <c r="I241" s="25"/>
      <c r="J241" s="335"/>
      <c r="K241" s="25"/>
      <c r="L241" s="25"/>
      <c r="M241" s="25"/>
      <c r="N241" s="25"/>
      <c r="O241" s="25"/>
      <c r="P241" s="25"/>
    </row>
    <row r="242" spans="2:16" s="22" customFormat="1" x14ac:dyDescent="0.2">
      <c r="B242" s="126"/>
      <c r="C242" s="125"/>
      <c r="E242" s="228"/>
      <c r="G242" s="247"/>
      <c r="H242" s="25"/>
      <c r="I242" s="25"/>
      <c r="J242" s="335"/>
      <c r="K242" s="25"/>
      <c r="L242" s="25"/>
      <c r="M242" s="25"/>
      <c r="N242" s="25"/>
      <c r="O242" s="25"/>
      <c r="P242" s="25"/>
    </row>
    <row r="243" spans="2:16" s="22" customFormat="1" x14ac:dyDescent="0.2">
      <c r="B243" s="126"/>
      <c r="C243" s="125"/>
      <c r="E243" s="228"/>
      <c r="G243" s="247"/>
      <c r="H243" s="25"/>
      <c r="I243" s="25"/>
      <c r="J243" s="335"/>
      <c r="K243" s="25"/>
      <c r="L243" s="25"/>
      <c r="M243" s="25"/>
      <c r="N243" s="25"/>
      <c r="O243" s="25"/>
      <c r="P243" s="25"/>
    </row>
    <row r="244" spans="2:16" s="22" customFormat="1" x14ac:dyDescent="0.2">
      <c r="B244" s="126"/>
      <c r="C244" s="125"/>
      <c r="E244" s="228"/>
      <c r="G244" s="247"/>
      <c r="H244" s="25"/>
      <c r="I244" s="25"/>
      <c r="J244" s="335"/>
      <c r="K244" s="25"/>
      <c r="L244" s="25"/>
      <c r="M244" s="25"/>
      <c r="N244" s="25"/>
      <c r="O244" s="25"/>
      <c r="P244" s="25"/>
    </row>
    <row r="245" spans="2:16" s="22" customFormat="1" x14ac:dyDescent="0.2">
      <c r="B245" s="126"/>
      <c r="C245" s="125"/>
      <c r="E245" s="228"/>
      <c r="G245" s="247"/>
      <c r="H245" s="25"/>
      <c r="I245" s="25"/>
      <c r="J245" s="335"/>
      <c r="K245" s="25"/>
      <c r="L245" s="25"/>
      <c r="M245" s="25"/>
      <c r="N245" s="25"/>
      <c r="O245" s="25"/>
      <c r="P245" s="25"/>
    </row>
    <row r="246" spans="2:16" s="22" customFormat="1" x14ac:dyDescent="0.2">
      <c r="B246" s="126"/>
      <c r="C246" s="125"/>
      <c r="E246" s="228"/>
      <c r="G246" s="247"/>
      <c r="H246" s="25"/>
      <c r="I246" s="25"/>
      <c r="J246" s="335"/>
      <c r="K246" s="25"/>
      <c r="L246" s="25"/>
      <c r="M246" s="25"/>
      <c r="N246" s="25"/>
      <c r="O246" s="25"/>
      <c r="P246" s="25"/>
    </row>
    <row r="247" spans="2:16" s="22" customFormat="1" x14ac:dyDescent="0.2">
      <c r="B247" s="126"/>
      <c r="C247" s="125"/>
      <c r="E247" s="228"/>
      <c r="G247" s="247"/>
      <c r="H247" s="25"/>
      <c r="I247" s="25"/>
      <c r="J247" s="335"/>
      <c r="K247" s="25"/>
      <c r="L247" s="25"/>
      <c r="M247" s="25"/>
      <c r="N247" s="25"/>
      <c r="O247" s="25"/>
      <c r="P247" s="25"/>
    </row>
    <row r="248" spans="2:16" s="22" customFormat="1" x14ac:dyDescent="0.2">
      <c r="B248" s="126"/>
      <c r="C248" s="125"/>
      <c r="E248" s="228"/>
      <c r="G248" s="247"/>
      <c r="H248" s="25"/>
      <c r="I248" s="25"/>
      <c r="J248" s="335"/>
      <c r="K248" s="25"/>
      <c r="L248" s="25"/>
      <c r="M248" s="25"/>
      <c r="N248" s="25"/>
      <c r="O248" s="25"/>
      <c r="P248" s="25"/>
    </row>
    <row r="249" spans="2:16" s="22" customFormat="1" x14ac:dyDescent="0.2">
      <c r="B249" s="126"/>
      <c r="C249" s="125"/>
      <c r="E249" s="228"/>
      <c r="G249" s="247"/>
      <c r="H249" s="25"/>
      <c r="I249" s="25"/>
      <c r="J249" s="335"/>
      <c r="K249" s="25"/>
      <c r="L249" s="25"/>
      <c r="M249" s="25"/>
      <c r="N249" s="25"/>
      <c r="O249" s="25"/>
      <c r="P249" s="25"/>
    </row>
    <row r="250" spans="2:16" s="22" customFormat="1" x14ac:dyDescent="0.2">
      <c r="B250" s="126"/>
      <c r="C250" s="125"/>
      <c r="E250" s="228"/>
      <c r="G250" s="247"/>
      <c r="H250" s="25"/>
      <c r="I250" s="25"/>
      <c r="J250" s="335"/>
      <c r="K250" s="25"/>
      <c r="L250" s="25"/>
      <c r="M250" s="25"/>
      <c r="N250" s="25"/>
      <c r="O250" s="25"/>
      <c r="P250" s="25"/>
    </row>
    <row r="251" spans="2:16" s="22" customFormat="1" x14ac:dyDescent="0.2">
      <c r="B251" s="126"/>
      <c r="C251" s="125"/>
      <c r="E251" s="228"/>
      <c r="G251" s="247"/>
      <c r="H251" s="25"/>
      <c r="I251" s="25"/>
      <c r="J251" s="335"/>
      <c r="K251" s="25"/>
      <c r="L251" s="25"/>
      <c r="M251" s="25"/>
      <c r="N251" s="25"/>
      <c r="O251" s="25"/>
      <c r="P251" s="25"/>
    </row>
    <row r="252" spans="2:16" s="22" customFormat="1" x14ac:dyDescent="0.2">
      <c r="B252" s="126"/>
      <c r="C252" s="125"/>
      <c r="E252" s="228"/>
      <c r="G252" s="247"/>
      <c r="H252" s="25"/>
      <c r="I252" s="25"/>
      <c r="J252" s="335"/>
      <c r="K252" s="25"/>
      <c r="L252" s="25"/>
      <c r="M252" s="25"/>
      <c r="N252" s="25"/>
      <c r="O252" s="25"/>
      <c r="P252" s="25"/>
    </row>
    <row r="253" spans="2:16" s="22" customFormat="1" x14ac:dyDescent="0.2">
      <c r="B253" s="126"/>
      <c r="C253" s="125"/>
      <c r="E253" s="228"/>
      <c r="G253" s="247"/>
      <c r="H253" s="25"/>
      <c r="I253" s="25"/>
      <c r="J253" s="335"/>
      <c r="K253" s="25"/>
      <c r="L253" s="25"/>
      <c r="M253" s="25"/>
      <c r="N253" s="25"/>
      <c r="O253" s="25"/>
      <c r="P253" s="25"/>
    </row>
    <row r="254" spans="2:16" s="22" customFormat="1" x14ac:dyDescent="0.2">
      <c r="B254" s="126"/>
      <c r="C254" s="125"/>
      <c r="E254" s="228"/>
      <c r="G254" s="247"/>
      <c r="H254" s="25"/>
      <c r="I254" s="25"/>
      <c r="J254" s="335"/>
      <c r="K254" s="25"/>
      <c r="L254" s="25"/>
      <c r="M254" s="25"/>
      <c r="N254" s="25"/>
      <c r="O254" s="25"/>
      <c r="P254" s="25"/>
    </row>
    <row r="255" spans="2:16" s="22" customFormat="1" x14ac:dyDescent="0.2">
      <c r="B255" s="126"/>
      <c r="C255" s="125"/>
      <c r="E255" s="228"/>
      <c r="G255" s="247"/>
      <c r="H255" s="25"/>
      <c r="I255" s="25"/>
      <c r="J255" s="335"/>
      <c r="K255" s="25"/>
      <c r="L255" s="25"/>
      <c r="M255" s="25"/>
      <c r="N255" s="25"/>
      <c r="O255" s="25"/>
      <c r="P255" s="25"/>
    </row>
    <row r="256" spans="2:16" s="22" customFormat="1" x14ac:dyDescent="0.2">
      <c r="B256" s="126"/>
      <c r="C256" s="125"/>
      <c r="E256" s="228"/>
      <c r="G256" s="247"/>
      <c r="H256" s="25"/>
      <c r="I256" s="25"/>
      <c r="J256" s="335"/>
      <c r="K256" s="25"/>
      <c r="L256" s="25"/>
      <c r="M256" s="25"/>
      <c r="N256" s="25"/>
      <c r="O256" s="25"/>
      <c r="P256" s="25"/>
    </row>
    <row r="257" spans="2:16" s="22" customFormat="1" x14ac:dyDescent="0.2">
      <c r="B257" s="126"/>
      <c r="C257" s="125"/>
      <c r="E257" s="228"/>
      <c r="G257" s="247"/>
      <c r="H257" s="25"/>
      <c r="I257" s="25"/>
      <c r="J257" s="335"/>
      <c r="K257" s="25"/>
      <c r="L257" s="25"/>
      <c r="M257" s="25"/>
      <c r="N257" s="25"/>
      <c r="O257" s="25"/>
      <c r="P257" s="25"/>
    </row>
    <row r="258" spans="2:16" s="22" customFormat="1" x14ac:dyDescent="0.2">
      <c r="B258" s="126"/>
      <c r="C258" s="125"/>
      <c r="E258" s="228"/>
      <c r="G258" s="247"/>
      <c r="H258" s="25"/>
      <c r="I258" s="25"/>
      <c r="J258" s="335"/>
      <c r="K258" s="25"/>
      <c r="L258" s="25"/>
      <c r="M258" s="25"/>
      <c r="N258" s="25"/>
      <c r="O258" s="25"/>
      <c r="P258" s="25"/>
    </row>
    <row r="259" spans="2:16" s="22" customFormat="1" x14ac:dyDescent="0.2">
      <c r="B259" s="126"/>
      <c r="C259" s="125"/>
      <c r="E259" s="228"/>
      <c r="G259" s="247"/>
      <c r="H259" s="25"/>
      <c r="I259" s="25"/>
      <c r="J259" s="335"/>
      <c r="K259" s="25"/>
      <c r="L259" s="25"/>
      <c r="M259" s="25"/>
      <c r="N259" s="25"/>
      <c r="O259" s="25"/>
      <c r="P259" s="25"/>
    </row>
    <row r="260" spans="2:16" s="22" customFormat="1" x14ac:dyDescent="0.2">
      <c r="B260" s="126"/>
      <c r="C260" s="125"/>
      <c r="E260" s="228"/>
      <c r="G260" s="247"/>
      <c r="H260" s="25"/>
      <c r="I260" s="25"/>
      <c r="J260" s="335"/>
      <c r="K260" s="25"/>
      <c r="L260" s="25"/>
      <c r="M260" s="25"/>
      <c r="N260" s="25"/>
      <c r="O260" s="25"/>
      <c r="P260" s="25"/>
    </row>
    <row r="261" spans="2:16" s="22" customFormat="1" x14ac:dyDescent="0.2">
      <c r="B261" s="126"/>
      <c r="C261" s="125"/>
      <c r="E261" s="228"/>
      <c r="G261" s="247"/>
      <c r="H261" s="25"/>
      <c r="I261" s="25"/>
      <c r="J261" s="335"/>
      <c r="K261" s="25"/>
      <c r="L261" s="25"/>
      <c r="M261" s="25"/>
      <c r="N261" s="25"/>
      <c r="O261" s="25"/>
      <c r="P261" s="25"/>
    </row>
    <row r="262" spans="2:16" s="22" customFormat="1" x14ac:dyDescent="0.2">
      <c r="B262" s="126"/>
      <c r="C262" s="125"/>
      <c r="E262" s="228"/>
      <c r="G262" s="247"/>
      <c r="H262" s="25"/>
      <c r="I262" s="25"/>
      <c r="J262" s="335"/>
      <c r="K262" s="25"/>
      <c r="L262" s="25"/>
      <c r="M262" s="25"/>
      <c r="N262" s="25"/>
      <c r="O262" s="25"/>
      <c r="P262" s="25"/>
    </row>
    <row r="263" spans="2:16" s="22" customFormat="1" x14ac:dyDescent="0.2">
      <c r="B263" s="126"/>
      <c r="C263" s="125"/>
      <c r="E263" s="228"/>
      <c r="G263" s="247"/>
      <c r="H263" s="25"/>
      <c r="I263" s="25"/>
      <c r="J263" s="335"/>
      <c r="K263" s="25"/>
      <c r="L263" s="25"/>
      <c r="M263" s="25"/>
      <c r="N263" s="25"/>
      <c r="O263" s="25"/>
      <c r="P263" s="25"/>
    </row>
    <row r="264" spans="2:16" s="22" customFormat="1" x14ac:dyDescent="0.2">
      <c r="B264" s="126"/>
      <c r="C264" s="125"/>
      <c r="E264" s="228"/>
      <c r="G264" s="247"/>
      <c r="H264" s="25"/>
      <c r="I264" s="25"/>
      <c r="J264" s="335"/>
      <c r="K264" s="25"/>
      <c r="L264" s="25"/>
      <c r="M264" s="25"/>
      <c r="N264" s="25"/>
      <c r="O264" s="25"/>
      <c r="P264" s="25"/>
    </row>
    <row r="265" spans="2:16" s="22" customFormat="1" x14ac:dyDescent="0.2">
      <c r="B265" s="126"/>
      <c r="C265" s="125"/>
      <c r="E265" s="228"/>
      <c r="G265" s="247"/>
      <c r="H265" s="25"/>
      <c r="I265" s="25"/>
      <c r="J265" s="335"/>
      <c r="K265" s="25"/>
      <c r="L265" s="25"/>
      <c r="M265" s="25"/>
      <c r="N265" s="25"/>
      <c r="O265" s="25"/>
      <c r="P265" s="25"/>
    </row>
    <row r="266" spans="2:16" s="22" customFormat="1" x14ac:dyDescent="0.2">
      <c r="B266" s="126"/>
      <c r="C266" s="125"/>
      <c r="E266" s="228"/>
      <c r="G266" s="247"/>
      <c r="H266" s="25"/>
      <c r="I266" s="25"/>
      <c r="J266" s="335"/>
      <c r="K266" s="25"/>
      <c r="L266" s="25"/>
      <c r="M266" s="25"/>
      <c r="N266" s="25"/>
      <c r="O266" s="25"/>
      <c r="P266" s="25"/>
    </row>
    <row r="267" spans="2:16" s="22" customFormat="1" x14ac:dyDescent="0.2">
      <c r="B267" s="126"/>
      <c r="C267" s="125"/>
      <c r="E267" s="228"/>
      <c r="G267" s="247"/>
      <c r="H267" s="25"/>
      <c r="I267" s="25"/>
      <c r="J267" s="335"/>
      <c r="K267" s="25"/>
      <c r="L267" s="25"/>
      <c r="M267" s="25"/>
      <c r="N267" s="25"/>
      <c r="O267" s="25"/>
      <c r="P267" s="25"/>
    </row>
    <row r="268" spans="2:16" s="22" customFormat="1" x14ac:dyDescent="0.2">
      <c r="B268" s="126"/>
      <c r="C268" s="125"/>
      <c r="E268" s="228"/>
      <c r="G268" s="247"/>
      <c r="H268" s="25"/>
      <c r="I268" s="25"/>
      <c r="J268" s="335"/>
      <c r="K268" s="25"/>
      <c r="L268" s="25"/>
      <c r="M268" s="25"/>
      <c r="N268" s="25"/>
      <c r="O268" s="25"/>
      <c r="P268" s="25"/>
    </row>
    <row r="269" spans="2:16" s="22" customFormat="1" x14ac:dyDescent="0.2">
      <c r="B269" s="126"/>
      <c r="C269" s="125"/>
      <c r="E269" s="228"/>
      <c r="G269" s="247"/>
      <c r="H269" s="25"/>
      <c r="I269" s="25"/>
      <c r="J269" s="335"/>
      <c r="K269" s="25"/>
      <c r="L269" s="25"/>
      <c r="M269" s="25"/>
      <c r="N269" s="25"/>
      <c r="O269" s="25"/>
      <c r="P269" s="25"/>
    </row>
    <row r="270" spans="2:16" s="22" customFormat="1" x14ac:dyDescent="0.2">
      <c r="B270" s="126"/>
      <c r="C270" s="125"/>
      <c r="E270" s="228"/>
      <c r="G270" s="247"/>
      <c r="H270" s="25"/>
      <c r="I270" s="25"/>
      <c r="J270" s="335"/>
      <c r="K270" s="25"/>
      <c r="L270" s="25"/>
      <c r="M270" s="25"/>
      <c r="N270" s="25"/>
      <c r="O270" s="25"/>
      <c r="P270" s="25"/>
    </row>
    <row r="271" spans="2:16" s="22" customFormat="1" x14ac:dyDescent="0.2">
      <c r="B271" s="126"/>
      <c r="C271" s="125"/>
      <c r="E271" s="228"/>
      <c r="G271" s="247"/>
      <c r="H271" s="25"/>
      <c r="I271" s="25"/>
      <c r="J271" s="335"/>
      <c r="K271" s="25"/>
      <c r="L271" s="25"/>
      <c r="M271" s="25"/>
      <c r="N271" s="25"/>
      <c r="O271" s="25"/>
      <c r="P271" s="25"/>
    </row>
    <row r="272" spans="2:16" s="22" customFormat="1" x14ac:dyDescent="0.2">
      <c r="B272" s="126"/>
      <c r="C272" s="125"/>
      <c r="E272" s="228"/>
      <c r="G272" s="247"/>
      <c r="H272" s="25"/>
      <c r="I272" s="25"/>
      <c r="J272" s="335"/>
      <c r="K272" s="25"/>
      <c r="L272" s="25"/>
      <c r="M272" s="25"/>
      <c r="N272" s="25"/>
      <c r="O272" s="25"/>
      <c r="P272" s="25"/>
    </row>
    <row r="273" spans="2:16" s="22" customFormat="1" x14ac:dyDescent="0.2">
      <c r="B273" s="126"/>
      <c r="C273" s="125"/>
      <c r="E273" s="228"/>
      <c r="G273" s="247"/>
      <c r="H273" s="25"/>
      <c r="I273" s="25"/>
      <c r="J273" s="335"/>
      <c r="K273" s="25"/>
      <c r="L273" s="25"/>
      <c r="M273" s="25"/>
      <c r="N273" s="25"/>
      <c r="O273" s="25"/>
      <c r="P273" s="25"/>
    </row>
    <row r="274" spans="2:16" s="22" customFormat="1" x14ac:dyDescent="0.2">
      <c r="B274" s="126"/>
      <c r="C274" s="125"/>
      <c r="E274" s="228"/>
      <c r="G274" s="247"/>
      <c r="H274" s="25"/>
      <c r="I274" s="25"/>
      <c r="J274" s="335"/>
      <c r="K274" s="25"/>
      <c r="L274" s="25"/>
      <c r="M274" s="25"/>
      <c r="N274" s="25"/>
      <c r="O274" s="25"/>
      <c r="P274" s="25"/>
    </row>
    <row r="275" spans="2:16" s="22" customFormat="1" x14ac:dyDescent="0.2">
      <c r="B275" s="126"/>
      <c r="C275" s="125"/>
      <c r="E275" s="228"/>
      <c r="G275" s="247"/>
      <c r="H275" s="25"/>
      <c r="I275" s="25"/>
      <c r="J275" s="335"/>
      <c r="K275" s="25"/>
      <c r="L275" s="25"/>
      <c r="M275" s="25"/>
      <c r="N275" s="25"/>
      <c r="O275" s="25"/>
      <c r="P275" s="25"/>
    </row>
    <row r="276" spans="2:16" s="22" customFormat="1" x14ac:dyDescent="0.2">
      <c r="B276" s="126"/>
      <c r="C276" s="125"/>
      <c r="E276" s="228"/>
      <c r="G276" s="247"/>
      <c r="H276" s="25"/>
      <c r="I276" s="25"/>
      <c r="J276" s="335"/>
      <c r="K276" s="25"/>
      <c r="L276" s="25"/>
      <c r="M276" s="25"/>
      <c r="N276" s="25"/>
      <c r="O276" s="25"/>
      <c r="P276" s="25"/>
    </row>
    <row r="277" spans="2:16" s="22" customFormat="1" x14ac:dyDescent="0.2">
      <c r="B277" s="126"/>
      <c r="C277" s="125"/>
      <c r="E277" s="228"/>
      <c r="G277" s="247"/>
      <c r="H277" s="25"/>
      <c r="I277" s="25"/>
      <c r="J277" s="335"/>
      <c r="K277" s="25"/>
      <c r="L277" s="25"/>
      <c r="M277" s="25"/>
      <c r="N277" s="25"/>
      <c r="O277" s="25"/>
      <c r="P277" s="25"/>
    </row>
    <row r="278" spans="2:16" s="22" customFormat="1" x14ac:dyDescent="0.2">
      <c r="B278" s="126"/>
      <c r="C278" s="125"/>
      <c r="E278" s="228"/>
      <c r="G278" s="247"/>
      <c r="H278" s="25"/>
      <c r="I278" s="25"/>
      <c r="J278" s="335"/>
      <c r="K278" s="25"/>
      <c r="L278" s="25"/>
      <c r="M278" s="25"/>
      <c r="N278" s="25"/>
      <c r="O278" s="25"/>
      <c r="P278" s="25"/>
    </row>
    <row r="279" spans="2:16" s="22" customFormat="1" x14ac:dyDescent="0.2">
      <c r="B279" s="126"/>
      <c r="C279" s="125"/>
      <c r="E279" s="228"/>
      <c r="G279" s="247"/>
      <c r="H279" s="25"/>
      <c r="I279" s="25"/>
      <c r="J279" s="335"/>
      <c r="K279" s="25"/>
      <c r="L279" s="25"/>
      <c r="M279" s="25"/>
      <c r="N279" s="25"/>
      <c r="O279" s="25"/>
      <c r="P279" s="25"/>
    </row>
    <row r="280" spans="2:16" s="22" customFormat="1" x14ac:dyDescent="0.2">
      <c r="B280" s="126"/>
      <c r="C280" s="125"/>
      <c r="E280" s="228"/>
      <c r="G280" s="247"/>
      <c r="H280" s="25"/>
      <c r="I280" s="25"/>
      <c r="J280" s="335"/>
      <c r="K280" s="25"/>
      <c r="L280" s="25"/>
      <c r="M280" s="25"/>
      <c r="N280" s="25"/>
      <c r="O280" s="25"/>
      <c r="P280" s="25"/>
    </row>
    <row r="281" spans="2:16" s="22" customFormat="1" x14ac:dyDescent="0.2">
      <c r="B281" s="126"/>
      <c r="C281" s="125"/>
      <c r="E281" s="228"/>
      <c r="G281" s="247"/>
      <c r="H281" s="25"/>
      <c r="I281" s="25"/>
      <c r="J281" s="335"/>
      <c r="K281" s="25"/>
      <c r="L281" s="25"/>
      <c r="M281" s="25"/>
      <c r="N281" s="25"/>
      <c r="O281" s="25"/>
      <c r="P281" s="25"/>
    </row>
    <row r="282" spans="2:16" s="22" customFormat="1" x14ac:dyDescent="0.2">
      <c r="B282" s="126"/>
      <c r="C282" s="125"/>
      <c r="E282" s="228"/>
      <c r="G282" s="247"/>
      <c r="H282" s="25"/>
      <c r="I282" s="25"/>
      <c r="J282" s="335"/>
      <c r="K282" s="25"/>
      <c r="L282" s="25"/>
      <c r="M282" s="25"/>
      <c r="N282" s="25"/>
      <c r="O282" s="25"/>
      <c r="P282" s="25"/>
    </row>
    <row r="283" spans="2:16" s="22" customFormat="1" x14ac:dyDescent="0.2">
      <c r="B283" s="126"/>
      <c r="C283" s="125"/>
      <c r="E283" s="228"/>
      <c r="G283" s="247"/>
      <c r="H283" s="25"/>
      <c r="I283" s="25"/>
      <c r="J283" s="335"/>
      <c r="K283" s="25"/>
      <c r="L283" s="25"/>
      <c r="M283" s="25"/>
      <c r="N283" s="25"/>
      <c r="O283" s="25"/>
      <c r="P283" s="25"/>
    </row>
    <row r="284" spans="2:16" s="22" customFormat="1" x14ac:dyDescent="0.2">
      <c r="B284" s="126"/>
      <c r="C284" s="125"/>
      <c r="E284" s="228"/>
      <c r="G284" s="247"/>
      <c r="H284" s="25"/>
      <c r="I284" s="25"/>
      <c r="J284" s="335"/>
      <c r="K284" s="25"/>
      <c r="L284" s="25"/>
      <c r="M284" s="25"/>
      <c r="N284" s="25"/>
      <c r="O284" s="25"/>
      <c r="P284" s="25"/>
    </row>
    <row r="285" spans="2:16" s="22" customFormat="1" x14ac:dyDescent="0.2">
      <c r="B285" s="126"/>
      <c r="C285" s="125"/>
      <c r="E285" s="228"/>
      <c r="G285" s="247"/>
      <c r="H285" s="25"/>
      <c r="I285" s="25"/>
      <c r="J285" s="335"/>
      <c r="K285" s="25"/>
      <c r="L285" s="25"/>
      <c r="M285" s="25"/>
      <c r="N285" s="25"/>
      <c r="O285" s="25"/>
      <c r="P285" s="25"/>
    </row>
    <row r="286" spans="2:16" s="22" customFormat="1" x14ac:dyDescent="0.2">
      <c r="B286" s="126"/>
      <c r="C286" s="125"/>
      <c r="E286" s="228"/>
      <c r="G286" s="247"/>
      <c r="H286" s="25"/>
      <c r="I286" s="25"/>
      <c r="J286" s="335"/>
      <c r="K286" s="25"/>
      <c r="L286" s="25"/>
      <c r="M286" s="25"/>
      <c r="N286" s="25"/>
      <c r="O286" s="25"/>
      <c r="P286" s="25"/>
    </row>
    <row r="287" spans="2:16" s="22" customFormat="1" x14ac:dyDescent="0.2">
      <c r="B287" s="126"/>
      <c r="C287" s="125"/>
      <c r="E287" s="228"/>
      <c r="G287" s="247"/>
      <c r="H287" s="25"/>
      <c r="I287" s="25"/>
      <c r="J287" s="335"/>
      <c r="K287" s="25"/>
      <c r="L287" s="25"/>
      <c r="M287" s="25"/>
      <c r="N287" s="25"/>
      <c r="O287" s="25"/>
      <c r="P287" s="25"/>
    </row>
    <row r="288" spans="2:16" s="22" customFormat="1" x14ac:dyDescent="0.2">
      <c r="B288" s="126"/>
      <c r="C288" s="125"/>
      <c r="E288" s="228"/>
      <c r="G288" s="247"/>
      <c r="H288" s="25"/>
      <c r="I288" s="25"/>
      <c r="J288" s="335"/>
      <c r="K288" s="25"/>
      <c r="L288" s="25"/>
      <c r="M288" s="25"/>
      <c r="N288" s="25"/>
      <c r="O288" s="25"/>
      <c r="P288" s="25"/>
    </row>
    <row r="289" spans="2:16" s="22" customFormat="1" x14ac:dyDescent="0.2">
      <c r="B289" s="126"/>
      <c r="C289" s="125"/>
      <c r="E289" s="228"/>
      <c r="G289" s="247"/>
      <c r="H289" s="25"/>
      <c r="I289" s="25"/>
      <c r="J289" s="335"/>
      <c r="K289" s="25"/>
      <c r="L289" s="25"/>
      <c r="M289" s="25"/>
      <c r="N289" s="25"/>
      <c r="O289" s="25"/>
      <c r="P289" s="25"/>
    </row>
    <row r="290" spans="2:16" s="22" customFormat="1" x14ac:dyDescent="0.2">
      <c r="B290" s="126"/>
      <c r="C290" s="125"/>
      <c r="E290" s="228"/>
      <c r="G290" s="247"/>
      <c r="H290" s="25"/>
      <c r="I290" s="25"/>
      <c r="J290" s="335"/>
      <c r="K290" s="25"/>
      <c r="L290" s="25"/>
      <c r="M290" s="25"/>
      <c r="N290" s="25"/>
      <c r="O290" s="25"/>
      <c r="P290" s="25"/>
    </row>
    <row r="291" spans="2:16" s="22" customFormat="1" x14ac:dyDescent="0.2">
      <c r="B291" s="126"/>
      <c r="C291" s="125"/>
      <c r="E291" s="228"/>
      <c r="G291" s="247"/>
      <c r="H291" s="25"/>
      <c r="I291" s="25"/>
      <c r="J291" s="335"/>
      <c r="K291" s="25"/>
      <c r="L291" s="25"/>
      <c r="M291" s="25"/>
      <c r="N291" s="25"/>
      <c r="O291" s="25"/>
      <c r="P291" s="25"/>
    </row>
    <row r="292" spans="2:16" s="22" customFormat="1" x14ac:dyDescent="0.2">
      <c r="B292" s="126"/>
      <c r="C292" s="125"/>
      <c r="E292" s="228"/>
      <c r="G292" s="247"/>
      <c r="H292" s="25"/>
      <c r="I292" s="25"/>
      <c r="J292" s="335"/>
      <c r="K292" s="25"/>
      <c r="L292" s="25"/>
      <c r="M292" s="25"/>
      <c r="N292" s="25"/>
      <c r="O292" s="25"/>
      <c r="P292" s="25"/>
    </row>
    <row r="293" spans="2:16" s="22" customFormat="1" x14ac:dyDescent="0.2">
      <c r="B293" s="126"/>
      <c r="C293" s="125"/>
      <c r="E293" s="228"/>
      <c r="G293" s="247"/>
      <c r="H293" s="25"/>
      <c r="I293" s="25"/>
      <c r="J293" s="335"/>
      <c r="K293" s="25"/>
      <c r="L293" s="25"/>
      <c r="M293" s="25"/>
      <c r="N293" s="25"/>
      <c r="O293" s="25"/>
      <c r="P293" s="25"/>
    </row>
    <row r="294" spans="2:16" s="22" customFormat="1" x14ac:dyDescent="0.2">
      <c r="B294" s="126"/>
      <c r="C294" s="125"/>
      <c r="E294" s="228"/>
      <c r="G294" s="247"/>
      <c r="H294" s="25"/>
      <c r="I294" s="25"/>
      <c r="J294" s="335"/>
      <c r="K294" s="25"/>
      <c r="L294" s="25"/>
      <c r="M294" s="25"/>
      <c r="N294" s="25"/>
      <c r="O294" s="25"/>
      <c r="P294" s="25"/>
    </row>
    <row r="295" spans="2:16" s="22" customFormat="1" x14ac:dyDescent="0.2">
      <c r="B295" s="126"/>
      <c r="C295" s="125"/>
      <c r="E295" s="228"/>
      <c r="G295" s="247"/>
      <c r="H295" s="25"/>
      <c r="I295" s="25"/>
      <c r="J295" s="335"/>
      <c r="K295" s="25"/>
      <c r="L295" s="25"/>
      <c r="M295" s="25"/>
      <c r="N295" s="25"/>
      <c r="O295" s="25"/>
      <c r="P295" s="25"/>
    </row>
    <row r="296" spans="2:16" s="22" customFormat="1" x14ac:dyDescent="0.2">
      <c r="B296" s="126"/>
      <c r="C296" s="125"/>
      <c r="E296" s="228"/>
      <c r="G296" s="247"/>
      <c r="H296" s="25"/>
      <c r="I296" s="25"/>
      <c r="J296" s="335"/>
      <c r="K296" s="25"/>
      <c r="L296" s="25"/>
      <c r="M296" s="25"/>
      <c r="N296" s="25"/>
      <c r="O296" s="25"/>
      <c r="P296" s="25"/>
    </row>
    <row r="297" spans="2:16" s="22" customFormat="1" x14ac:dyDescent="0.2">
      <c r="B297" s="126"/>
      <c r="C297" s="125"/>
      <c r="E297" s="228"/>
      <c r="G297" s="247"/>
      <c r="H297" s="25"/>
      <c r="I297" s="25"/>
      <c r="J297" s="335"/>
      <c r="K297" s="25"/>
      <c r="L297" s="25"/>
      <c r="M297" s="25"/>
      <c r="N297" s="25"/>
      <c r="O297" s="25"/>
      <c r="P297" s="25"/>
    </row>
    <row r="298" spans="2:16" s="22" customFormat="1" x14ac:dyDescent="0.2">
      <c r="B298" s="126"/>
      <c r="C298" s="125"/>
      <c r="E298" s="228"/>
      <c r="G298" s="247"/>
      <c r="H298" s="25"/>
      <c r="I298" s="25"/>
      <c r="J298" s="335"/>
      <c r="K298" s="25"/>
      <c r="L298" s="25"/>
      <c r="M298" s="25"/>
      <c r="N298" s="25"/>
      <c r="O298" s="25"/>
      <c r="P298" s="25"/>
    </row>
    <row r="299" spans="2:16" s="22" customFormat="1" x14ac:dyDescent="0.2">
      <c r="B299" s="126"/>
      <c r="C299" s="125"/>
      <c r="E299" s="228"/>
      <c r="G299" s="247"/>
      <c r="H299" s="25"/>
      <c r="I299" s="25"/>
      <c r="J299" s="335"/>
      <c r="K299" s="25"/>
      <c r="L299" s="25"/>
      <c r="M299" s="25"/>
      <c r="N299" s="25"/>
      <c r="O299" s="25"/>
      <c r="P299" s="25"/>
    </row>
    <row r="300" spans="2:16" s="22" customFormat="1" x14ac:dyDescent="0.2">
      <c r="B300" s="126"/>
      <c r="C300" s="125"/>
      <c r="E300" s="228"/>
      <c r="G300" s="247"/>
      <c r="H300" s="25"/>
      <c r="I300" s="25"/>
      <c r="J300" s="335"/>
      <c r="K300" s="25"/>
      <c r="L300" s="25"/>
      <c r="M300" s="25"/>
      <c r="N300" s="25"/>
      <c r="O300" s="25"/>
      <c r="P300" s="25"/>
    </row>
    <row r="301" spans="2:16" s="22" customFormat="1" x14ac:dyDescent="0.2">
      <c r="B301" s="126"/>
      <c r="C301" s="125"/>
      <c r="E301" s="228"/>
      <c r="G301" s="247"/>
      <c r="H301" s="25"/>
      <c r="I301" s="25"/>
      <c r="J301" s="335"/>
      <c r="K301" s="25"/>
      <c r="L301" s="25"/>
      <c r="M301" s="25"/>
      <c r="N301" s="25"/>
      <c r="O301" s="25"/>
      <c r="P301" s="25"/>
    </row>
    <row r="302" spans="2:16" s="22" customFormat="1" x14ac:dyDescent="0.2">
      <c r="B302" s="126"/>
      <c r="C302" s="125"/>
      <c r="E302" s="228"/>
      <c r="G302" s="247"/>
      <c r="H302" s="25"/>
      <c r="I302" s="25"/>
      <c r="J302" s="335"/>
      <c r="K302" s="25"/>
      <c r="L302" s="25"/>
      <c r="M302" s="25"/>
      <c r="N302" s="25"/>
      <c r="O302" s="25"/>
      <c r="P302" s="25"/>
    </row>
    <row r="303" spans="2:16" s="22" customFormat="1" x14ac:dyDescent="0.2">
      <c r="B303" s="126"/>
      <c r="C303" s="125"/>
      <c r="E303" s="228"/>
      <c r="G303" s="247"/>
      <c r="H303" s="25"/>
      <c r="I303" s="25"/>
      <c r="J303" s="335"/>
      <c r="K303" s="25"/>
      <c r="L303" s="25"/>
      <c r="M303" s="25"/>
      <c r="N303" s="25"/>
      <c r="O303" s="25"/>
      <c r="P303" s="25"/>
    </row>
    <row r="304" spans="2:16" s="22" customFormat="1" x14ac:dyDescent="0.2">
      <c r="B304" s="126"/>
      <c r="C304" s="125"/>
      <c r="E304" s="228"/>
      <c r="G304" s="247"/>
      <c r="H304" s="25"/>
      <c r="I304" s="25"/>
      <c r="J304" s="335"/>
      <c r="K304" s="25"/>
      <c r="L304" s="25"/>
      <c r="M304" s="25"/>
      <c r="N304" s="25"/>
      <c r="O304" s="25"/>
      <c r="P304" s="25"/>
    </row>
    <row r="305" spans="2:16" s="22" customFormat="1" x14ac:dyDescent="0.2">
      <c r="B305" s="126"/>
      <c r="C305" s="125"/>
      <c r="E305" s="228"/>
      <c r="G305" s="247"/>
      <c r="H305" s="25"/>
      <c r="I305" s="25"/>
      <c r="J305" s="335"/>
      <c r="K305" s="25"/>
      <c r="L305" s="25"/>
      <c r="M305" s="25"/>
      <c r="N305" s="25"/>
      <c r="O305" s="25"/>
      <c r="P305" s="25"/>
    </row>
    <row r="306" spans="2:16" s="22" customFormat="1" x14ac:dyDescent="0.2">
      <c r="B306" s="126"/>
      <c r="C306" s="125"/>
      <c r="E306" s="228"/>
      <c r="G306" s="247"/>
      <c r="H306" s="25"/>
      <c r="I306" s="25"/>
      <c r="J306" s="335"/>
      <c r="K306" s="25"/>
      <c r="L306" s="25"/>
      <c r="M306" s="25"/>
      <c r="N306" s="25"/>
      <c r="O306" s="25"/>
      <c r="P306" s="25"/>
    </row>
    <row r="307" spans="2:16" s="22" customFormat="1" x14ac:dyDescent="0.2">
      <c r="B307" s="126"/>
      <c r="C307" s="125"/>
      <c r="E307" s="228"/>
      <c r="G307" s="247"/>
      <c r="H307" s="25"/>
      <c r="I307" s="25"/>
      <c r="J307" s="335"/>
      <c r="K307" s="25"/>
      <c r="L307" s="25"/>
      <c r="M307" s="25"/>
      <c r="N307" s="25"/>
      <c r="O307" s="25"/>
      <c r="P307" s="25"/>
    </row>
    <row r="308" spans="2:16" s="22" customFormat="1" x14ac:dyDescent="0.2">
      <c r="B308" s="126"/>
      <c r="C308" s="125"/>
      <c r="E308" s="228"/>
      <c r="G308" s="247"/>
      <c r="H308" s="25"/>
      <c r="I308" s="25"/>
      <c r="J308" s="335"/>
      <c r="K308" s="25"/>
      <c r="L308" s="25"/>
      <c r="M308" s="25"/>
      <c r="N308" s="25"/>
      <c r="O308" s="25"/>
      <c r="P308" s="25"/>
    </row>
    <row r="309" spans="2:16" s="22" customFormat="1" x14ac:dyDescent="0.2">
      <c r="B309" s="126"/>
      <c r="C309" s="125"/>
      <c r="E309" s="228"/>
      <c r="G309" s="247"/>
      <c r="H309" s="25"/>
      <c r="I309" s="25"/>
      <c r="J309" s="335"/>
      <c r="K309" s="25"/>
      <c r="L309" s="25"/>
      <c r="M309" s="25"/>
      <c r="N309" s="25"/>
      <c r="O309" s="25"/>
      <c r="P309" s="25"/>
    </row>
    <row r="310" spans="2:16" s="22" customFormat="1" x14ac:dyDescent="0.2">
      <c r="B310" s="126"/>
      <c r="C310" s="125"/>
      <c r="E310" s="228"/>
      <c r="G310" s="247"/>
      <c r="H310" s="25"/>
      <c r="I310" s="25"/>
      <c r="J310" s="335"/>
      <c r="K310" s="25"/>
      <c r="L310" s="25"/>
      <c r="M310" s="25"/>
      <c r="N310" s="25"/>
      <c r="O310" s="25"/>
      <c r="P310" s="25"/>
    </row>
    <row r="311" spans="2:16" s="22" customFormat="1" x14ac:dyDescent="0.2">
      <c r="B311" s="126"/>
      <c r="C311" s="125"/>
      <c r="E311" s="228"/>
      <c r="G311" s="247"/>
      <c r="H311" s="25"/>
      <c r="I311" s="25"/>
      <c r="J311" s="335"/>
      <c r="K311" s="25"/>
      <c r="L311" s="25"/>
      <c r="M311" s="25"/>
      <c r="N311" s="25"/>
      <c r="O311" s="25"/>
      <c r="P311" s="25"/>
    </row>
    <row r="312" spans="2:16" s="22" customFormat="1" x14ac:dyDescent="0.2">
      <c r="B312" s="126"/>
      <c r="C312" s="125"/>
      <c r="E312" s="228"/>
      <c r="G312" s="247"/>
      <c r="H312" s="25"/>
      <c r="I312" s="25"/>
      <c r="J312" s="335"/>
      <c r="K312" s="25"/>
      <c r="L312" s="25"/>
      <c r="M312" s="25"/>
      <c r="N312" s="25"/>
      <c r="O312" s="25"/>
      <c r="P312" s="25"/>
    </row>
    <row r="313" spans="2:16" s="22" customFormat="1" x14ac:dyDescent="0.2">
      <c r="B313" s="126"/>
      <c r="C313" s="125"/>
      <c r="E313" s="228"/>
      <c r="G313" s="247"/>
      <c r="H313" s="25"/>
      <c r="I313" s="25"/>
      <c r="J313" s="335"/>
      <c r="K313" s="25"/>
      <c r="L313" s="25"/>
      <c r="M313" s="25"/>
      <c r="N313" s="25"/>
      <c r="O313" s="25"/>
      <c r="P313" s="25"/>
    </row>
    <row r="314" spans="2:16" s="22" customFormat="1" x14ac:dyDescent="0.2">
      <c r="B314" s="126"/>
      <c r="C314" s="125"/>
      <c r="E314" s="228"/>
      <c r="G314" s="247"/>
      <c r="H314" s="25"/>
      <c r="I314" s="25"/>
      <c r="J314" s="335"/>
      <c r="K314" s="25"/>
      <c r="L314" s="25"/>
      <c r="M314" s="25"/>
      <c r="N314" s="25"/>
      <c r="O314" s="25"/>
      <c r="P314" s="25"/>
    </row>
    <row r="315" spans="2:16" s="22" customFormat="1" x14ac:dyDescent="0.2">
      <c r="B315" s="126"/>
      <c r="C315" s="125"/>
      <c r="E315" s="228"/>
      <c r="G315" s="247"/>
      <c r="H315" s="25"/>
      <c r="I315" s="25"/>
      <c r="J315" s="335"/>
      <c r="K315" s="25"/>
      <c r="L315" s="25"/>
      <c r="M315" s="25"/>
      <c r="N315" s="25"/>
      <c r="O315" s="25"/>
      <c r="P315" s="25"/>
    </row>
    <row r="316" spans="2:16" s="22" customFormat="1" x14ac:dyDescent="0.2">
      <c r="B316" s="126"/>
      <c r="C316" s="125"/>
      <c r="E316" s="228"/>
      <c r="G316" s="247"/>
      <c r="H316" s="25"/>
      <c r="I316" s="25"/>
      <c r="J316" s="335"/>
      <c r="K316" s="25"/>
      <c r="L316" s="25"/>
      <c r="M316" s="25"/>
      <c r="N316" s="25"/>
      <c r="O316" s="25"/>
      <c r="P316" s="25"/>
    </row>
    <row r="317" spans="2:16" s="22" customFormat="1" x14ac:dyDescent="0.2">
      <c r="B317" s="126"/>
      <c r="C317" s="125"/>
      <c r="E317" s="228"/>
      <c r="G317" s="247"/>
      <c r="H317" s="25"/>
      <c r="I317" s="25"/>
      <c r="J317" s="335"/>
      <c r="K317" s="25"/>
      <c r="L317" s="25"/>
      <c r="M317" s="25"/>
      <c r="N317" s="25"/>
      <c r="O317" s="25"/>
      <c r="P317" s="25"/>
    </row>
    <row r="318" spans="2:16" s="22" customFormat="1" x14ac:dyDescent="0.2">
      <c r="B318" s="126"/>
      <c r="C318" s="125"/>
      <c r="E318" s="228"/>
      <c r="G318" s="247"/>
      <c r="H318" s="25"/>
      <c r="I318" s="25"/>
      <c r="J318" s="335"/>
      <c r="K318" s="25"/>
      <c r="L318" s="25"/>
      <c r="M318" s="25"/>
      <c r="N318" s="25"/>
      <c r="O318" s="25"/>
      <c r="P318" s="25"/>
    </row>
    <row r="319" spans="2:16" s="22" customFormat="1" x14ac:dyDescent="0.2">
      <c r="B319" s="126"/>
      <c r="C319" s="125"/>
      <c r="E319" s="228"/>
      <c r="G319" s="247"/>
      <c r="H319" s="25"/>
      <c r="I319" s="25"/>
      <c r="J319" s="335"/>
      <c r="K319" s="25"/>
      <c r="L319" s="25"/>
      <c r="M319" s="25"/>
      <c r="N319" s="25"/>
      <c r="O319" s="25"/>
      <c r="P319" s="25"/>
    </row>
    <row r="320" spans="2:16" s="22" customFormat="1" x14ac:dyDescent="0.2">
      <c r="B320" s="126"/>
      <c r="C320" s="125"/>
      <c r="E320" s="228"/>
      <c r="G320" s="247"/>
      <c r="H320" s="25"/>
      <c r="I320" s="25"/>
      <c r="J320" s="335"/>
      <c r="K320" s="25"/>
      <c r="L320" s="25"/>
      <c r="M320" s="25"/>
      <c r="N320" s="25"/>
      <c r="O320" s="25"/>
      <c r="P320" s="25"/>
    </row>
    <row r="321" spans="2:16" s="22" customFormat="1" x14ac:dyDescent="0.2">
      <c r="B321" s="126"/>
      <c r="C321" s="125"/>
      <c r="E321" s="228"/>
      <c r="G321" s="247"/>
      <c r="H321" s="25"/>
      <c r="I321" s="25"/>
      <c r="J321" s="335"/>
      <c r="K321" s="25"/>
      <c r="L321" s="25"/>
      <c r="M321" s="25"/>
      <c r="N321" s="25"/>
      <c r="O321" s="25"/>
      <c r="P321" s="25"/>
    </row>
    <row r="322" spans="2:16" s="22" customFormat="1" x14ac:dyDescent="0.2">
      <c r="B322" s="126"/>
      <c r="C322" s="125"/>
      <c r="E322" s="228"/>
      <c r="G322" s="247"/>
      <c r="H322" s="25"/>
      <c r="I322" s="25"/>
      <c r="J322" s="335"/>
      <c r="K322" s="25"/>
      <c r="L322" s="25"/>
      <c r="M322" s="25"/>
      <c r="N322" s="25"/>
      <c r="O322" s="25"/>
      <c r="P322" s="25"/>
    </row>
    <row r="323" spans="2:16" s="22" customFormat="1" x14ac:dyDescent="0.2">
      <c r="B323" s="126"/>
      <c r="C323" s="125"/>
      <c r="E323" s="228"/>
      <c r="G323" s="247"/>
      <c r="H323" s="25"/>
      <c r="I323" s="25"/>
      <c r="J323" s="335"/>
      <c r="K323" s="25"/>
      <c r="L323" s="25"/>
      <c r="M323" s="25"/>
      <c r="N323" s="25"/>
      <c r="O323" s="25"/>
      <c r="P323" s="25"/>
    </row>
    <row r="324" spans="2:16" s="22" customFormat="1" x14ac:dyDescent="0.2">
      <c r="B324" s="126"/>
      <c r="C324" s="125"/>
      <c r="E324" s="228"/>
      <c r="G324" s="247"/>
      <c r="H324" s="25"/>
      <c r="I324" s="25"/>
      <c r="J324" s="335"/>
      <c r="K324" s="25"/>
      <c r="L324" s="25"/>
      <c r="M324" s="25"/>
      <c r="N324" s="25"/>
      <c r="O324" s="25"/>
      <c r="P324" s="25"/>
    </row>
    <row r="325" spans="2:16" s="22" customFormat="1" x14ac:dyDescent="0.2">
      <c r="B325" s="126"/>
      <c r="C325" s="125"/>
      <c r="E325" s="228"/>
      <c r="G325" s="247"/>
      <c r="H325" s="25"/>
      <c r="I325" s="25"/>
      <c r="J325" s="335"/>
      <c r="K325" s="25"/>
      <c r="L325" s="25"/>
      <c r="M325" s="25"/>
      <c r="N325" s="25"/>
      <c r="O325" s="25"/>
      <c r="P325" s="25"/>
    </row>
    <row r="326" spans="2:16" s="22" customFormat="1" x14ac:dyDescent="0.2">
      <c r="B326" s="126"/>
      <c r="C326" s="125"/>
      <c r="E326" s="228"/>
      <c r="G326" s="247"/>
      <c r="H326" s="25"/>
      <c r="I326" s="25"/>
      <c r="J326" s="335"/>
      <c r="K326" s="25"/>
      <c r="L326" s="25"/>
      <c r="M326" s="25"/>
      <c r="N326" s="25"/>
      <c r="O326" s="25"/>
      <c r="P326" s="25"/>
    </row>
    <row r="327" spans="2:16" s="22" customFormat="1" x14ac:dyDescent="0.2">
      <c r="B327" s="126"/>
      <c r="C327" s="125"/>
      <c r="E327" s="228"/>
      <c r="G327" s="247"/>
      <c r="H327" s="25"/>
      <c r="I327" s="25"/>
      <c r="J327" s="335"/>
      <c r="K327" s="25"/>
      <c r="L327" s="25"/>
      <c r="M327" s="25"/>
      <c r="N327" s="25"/>
      <c r="O327" s="25"/>
      <c r="P327" s="25"/>
    </row>
    <row r="328" spans="2:16" s="22" customFormat="1" x14ac:dyDescent="0.2">
      <c r="B328" s="126"/>
      <c r="C328" s="125"/>
      <c r="E328" s="228"/>
      <c r="G328" s="247"/>
      <c r="H328" s="25"/>
      <c r="I328" s="25"/>
      <c r="J328" s="335"/>
      <c r="K328" s="25"/>
      <c r="L328" s="25"/>
      <c r="M328" s="25"/>
      <c r="N328" s="25"/>
      <c r="O328" s="25"/>
      <c r="P328" s="25"/>
    </row>
    <row r="329" spans="2:16" s="22" customFormat="1" x14ac:dyDescent="0.2">
      <c r="B329" s="126"/>
      <c r="C329" s="125"/>
      <c r="E329" s="228"/>
      <c r="G329" s="247"/>
      <c r="H329" s="25"/>
      <c r="I329" s="25"/>
      <c r="J329" s="335"/>
      <c r="K329" s="25"/>
      <c r="L329" s="25"/>
      <c r="M329" s="25"/>
      <c r="N329" s="25"/>
      <c r="O329" s="25"/>
      <c r="P329" s="25"/>
    </row>
    <row r="330" spans="2:16" s="22" customFormat="1" x14ac:dyDescent="0.2">
      <c r="B330" s="126"/>
      <c r="C330" s="125"/>
      <c r="E330" s="228"/>
      <c r="G330" s="247"/>
      <c r="H330" s="25"/>
      <c r="I330" s="25"/>
      <c r="J330" s="335"/>
      <c r="K330" s="25"/>
      <c r="L330" s="25"/>
      <c r="M330" s="25"/>
      <c r="N330" s="25"/>
      <c r="O330" s="25"/>
      <c r="P330" s="25"/>
    </row>
    <row r="331" spans="2:16" s="22" customFormat="1" x14ac:dyDescent="0.2">
      <c r="B331" s="126"/>
      <c r="C331" s="125"/>
      <c r="E331" s="228"/>
      <c r="G331" s="247"/>
      <c r="H331" s="25"/>
      <c r="I331" s="25"/>
      <c r="J331" s="335"/>
      <c r="K331" s="25"/>
      <c r="L331" s="25"/>
      <c r="M331" s="25"/>
      <c r="N331" s="25"/>
      <c r="O331" s="25"/>
      <c r="P331" s="25"/>
    </row>
    <row r="332" spans="2:16" s="22" customFormat="1" x14ac:dyDescent="0.2">
      <c r="B332" s="126"/>
      <c r="C332" s="125"/>
      <c r="E332" s="228"/>
      <c r="G332" s="247"/>
      <c r="H332" s="25"/>
      <c r="I332" s="25"/>
      <c r="J332" s="335"/>
      <c r="K332" s="25"/>
      <c r="L332" s="25"/>
      <c r="M332" s="25"/>
      <c r="N332" s="25"/>
      <c r="O332" s="25"/>
      <c r="P332" s="25"/>
    </row>
    <row r="333" spans="2:16" s="22" customFormat="1" x14ac:dyDescent="0.2">
      <c r="B333" s="126"/>
      <c r="C333" s="125"/>
      <c r="E333" s="228"/>
      <c r="G333" s="247"/>
      <c r="H333" s="25"/>
      <c r="I333" s="25"/>
      <c r="J333" s="335"/>
      <c r="K333" s="25"/>
      <c r="L333" s="25"/>
      <c r="M333" s="25"/>
      <c r="N333" s="25"/>
      <c r="O333" s="25"/>
      <c r="P333" s="25"/>
    </row>
    <row r="334" spans="2:16" s="22" customFormat="1" x14ac:dyDescent="0.2">
      <c r="B334" s="126"/>
      <c r="C334" s="125"/>
      <c r="E334" s="228"/>
      <c r="G334" s="247"/>
      <c r="H334" s="25"/>
      <c r="I334" s="25"/>
      <c r="J334" s="335"/>
      <c r="K334" s="25"/>
      <c r="L334" s="25"/>
      <c r="M334" s="25"/>
      <c r="N334" s="25"/>
      <c r="O334" s="25"/>
      <c r="P334" s="25"/>
    </row>
    <row r="335" spans="2:16" s="22" customFormat="1" x14ac:dyDescent="0.2">
      <c r="B335" s="126"/>
      <c r="C335" s="125"/>
      <c r="E335" s="228"/>
      <c r="G335" s="247"/>
      <c r="H335" s="25"/>
      <c r="I335" s="25"/>
      <c r="J335" s="335"/>
      <c r="K335" s="25"/>
      <c r="L335" s="25"/>
      <c r="M335" s="25"/>
      <c r="N335" s="25"/>
      <c r="O335" s="25"/>
      <c r="P335" s="25"/>
    </row>
    <row r="336" spans="2:16" s="22" customFormat="1" x14ac:dyDescent="0.2">
      <c r="B336" s="126"/>
      <c r="C336" s="125"/>
      <c r="E336" s="228"/>
      <c r="G336" s="247"/>
      <c r="H336" s="25"/>
      <c r="I336" s="25"/>
      <c r="J336" s="335"/>
      <c r="K336" s="25"/>
      <c r="L336" s="25"/>
      <c r="M336" s="25"/>
      <c r="N336" s="25"/>
      <c r="O336" s="25"/>
      <c r="P336" s="25"/>
    </row>
    <row r="337" spans="2:16" s="22" customFormat="1" x14ac:dyDescent="0.2">
      <c r="B337" s="126"/>
      <c r="C337" s="125"/>
      <c r="E337" s="228"/>
      <c r="G337" s="247"/>
      <c r="H337" s="25"/>
      <c r="I337" s="25"/>
      <c r="J337" s="335"/>
      <c r="K337" s="25"/>
      <c r="L337" s="25"/>
      <c r="M337" s="25"/>
      <c r="N337" s="25"/>
      <c r="O337" s="25"/>
      <c r="P337" s="25"/>
    </row>
    <row r="338" spans="2:16" s="22" customFormat="1" x14ac:dyDescent="0.2">
      <c r="B338" s="126"/>
      <c r="C338" s="125"/>
      <c r="E338" s="228"/>
      <c r="G338" s="247"/>
      <c r="H338" s="25"/>
      <c r="I338" s="25"/>
      <c r="J338" s="335"/>
      <c r="K338" s="25"/>
      <c r="L338" s="25"/>
      <c r="M338" s="25"/>
      <c r="N338" s="25"/>
      <c r="O338" s="25"/>
      <c r="P338" s="25"/>
    </row>
    <row r="339" spans="2:16" s="22" customFormat="1" x14ac:dyDescent="0.2">
      <c r="B339" s="126"/>
      <c r="C339" s="125"/>
      <c r="E339" s="228"/>
      <c r="G339" s="247"/>
      <c r="H339" s="25"/>
      <c r="I339" s="25"/>
      <c r="J339" s="335"/>
      <c r="K339" s="25"/>
      <c r="L339" s="25"/>
      <c r="M339" s="25"/>
      <c r="N339" s="25"/>
      <c r="O339" s="25"/>
      <c r="P339" s="25"/>
    </row>
    <row r="340" spans="2:16" s="22" customFormat="1" x14ac:dyDescent="0.2">
      <c r="B340" s="126"/>
      <c r="C340" s="125"/>
      <c r="E340" s="228"/>
      <c r="G340" s="247"/>
      <c r="H340" s="25"/>
      <c r="I340" s="25"/>
      <c r="J340" s="335"/>
      <c r="K340" s="25"/>
      <c r="L340" s="25"/>
      <c r="M340" s="25"/>
      <c r="N340" s="25"/>
      <c r="O340" s="25"/>
      <c r="P340" s="25"/>
    </row>
    <row r="341" spans="2:16" s="22" customFormat="1" x14ac:dyDescent="0.2">
      <c r="B341" s="126"/>
      <c r="C341" s="125"/>
      <c r="E341" s="228"/>
      <c r="G341" s="247"/>
      <c r="H341" s="25"/>
      <c r="I341" s="25"/>
      <c r="J341" s="335"/>
      <c r="K341" s="25"/>
      <c r="L341" s="25"/>
      <c r="M341" s="25"/>
      <c r="N341" s="25"/>
      <c r="O341" s="25"/>
      <c r="P341" s="25"/>
    </row>
    <row r="342" spans="2:16" s="22" customFormat="1" x14ac:dyDescent="0.2">
      <c r="B342" s="126"/>
      <c r="C342" s="125"/>
      <c r="E342" s="228"/>
      <c r="G342" s="247"/>
      <c r="H342" s="25"/>
      <c r="I342" s="25"/>
      <c r="J342" s="335"/>
      <c r="K342" s="25"/>
      <c r="L342" s="25"/>
      <c r="M342" s="25"/>
      <c r="N342" s="25"/>
      <c r="O342" s="25"/>
      <c r="P342" s="25"/>
    </row>
    <row r="343" spans="2:16" s="22" customFormat="1" x14ac:dyDescent="0.2">
      <c r="B343" s="126"/>
      <c r="C343" s="125"/>
      <c r="E343" s="228"/>
      <c r="G343" s="247"/>
      <c r="H343" s="25"/>
      <c r="I343" s="25"/>
      <c r="J343" s="335"/>
      <c r="K343" s="25"/>
      <c r="L343" s="25"/>
      <c r="M343" s="25"/>
      <c r="N343" s="25"/>
      <c r="O343" s="25"/>
      <c r="P343" s="25"/>
    </row>
    <row r="344" spans="2:16" s="22" customFormat="1" x14ac:dyDescent="0.2">
      <c r="B344" s="126"/>
      <c r="C344" s="125"/>
      <c r="E344" s="228"/>
      <c r="G344" s="247"/>
      <c r="H344" s="25"/>
      <c r="I344" s="25"/>
      <c r="J344" s="335"/>
      <c r="K344" s="25"/>
      <c r="L344" s="25"/>
      <c r="M344" s="25"/>
      <c r="N344" s="25"/>
      <c r="O344" s="25"/>
      <c r="P344" s="25"/>
    </row>
    <row r="345" spans="2:16" s="22" customFormat="1" x14ac:dyDescent="0.2">
      <c r="B345" s="126"/>
      <c r="C345" s="125"/>
      <c r="E345" s="228"/>
      <c r="G345" s="247"/>
      <c r="H345" s="25"/>
      <c r="I345" s="25"/>
      <c r="J345" s="335"/>
      <c r="K345" s="25"/>
      <c r="L345" s="25"/>
      <c r="M345" s="25"/>
      <c r="N345" s="25"/>
      <c r="O345" s="25"/>
      <c r="P345" s="25"/>
    </row>
    <row r="346" spans="2:16" s="22" customFormat="1" x14ac:dyDescent="0.2">
      <c r="B346" s="126"/>
      <c r="C346" s="125"/>
      <c r="E346" s="228"/>
      <c r="G346" s="247"/>
      <c r="H346" s="25"/>
      <c r="I346" s="25"/>
      <c r="J346" s="335"/>
      <c r="K346" s="25"/>
      <c r="L346" s="25"/>
      <c r="M346" s="25"/>
      <c r="N346" s="25"/>
      <c r="O346" s="25"/>
      <c r="P346" s="25"/>
    </row>
    <row r="347" spans="2:16" s="22" customFormat="1" x14ac:dyDescent="0.2">
      <c r="B347" s="126"/>
      <c r="C347" s="125"/>
      <c r="E347" s="228"/>
      <c r="G347" s="247"/>
      <c r="H347" s="25"/>
      <c r="I347" s="25"/>
      <c r="J347" s="335"/>
      <c r="K347" s="25"/>
      <c r="L347" s="25"/>
      <c r="M347" s="25"/>
      <c r="N347" s="25"/>
      <c r="O347" s="25"/>
      <c r="P347" s="25"/>
    </row>
    <row r="348" spans="2:16" s="22" customFormat="1" x14ac:dyDescent="0.2">
      <c r="B348" s="126"/>
      <c r="C348" s="125"/>
      <c r="E348" s="228"/>
      <c r="G348" s="247"/>
      <c r="H348" s="25"/>
      <c r="I348" s="25"/>
      <c r="J348" s="335"/>
      <c r="K348" s="25"/>
      <c r="L348" s="25"/>
      <c r="M348" s="25"/>
      <c r="N348" s="25"/>
      <c r="O348" s="25"/>
      <c r="P348" s="25"/>
    </row>
    <row r="349" spans="2:16" s="22" customFormat="1" x14ac:dyDescent="0.2">
      <c r="B349" s="126"/>
      <c r="C349" s="125"/>
      <c r="E349" s="228"/>
      <c r="G349" s="247"/>
      <c r="H349" s="25"/>
      <c r="I349" s="25"/>
      <c r="J349" s="335"/>
      <c r="K349" s="25"/>
      <c r="L349" s="25"/>
      <c r="M349" s="25"/>
      <c r="N349" s="25"/>
      <c r="O349" s="25"/>
      <c r="P349" s="25"/>
    </row>
    <row r="350" spans="2:16" s="22" customFormat="1" x14ac:dyDescent="0.2">
      <c r="B350" s="126"/>
      <c r="C350" s="125"/>
      <c r="E350" s="228"/>
      <c r="G350" s="247"/>
      <c r="H350" s="25"/>
      <c r="I350" s="25"/>
      <c r="J350" s="335"/>
      <c r="K350" s="25"/>
      <c r="L350" s="25"/>
      <c r="M350" s="25"/>
      <c r="N350" s="25"/>
      <c r="O350" s="25"/>
      <c r="P350" s="25"/>
    </row>
    <row r="351" spans="2:16" s="22" customFormat="1" x14ac:dyDescent="0.2">
      <c r="B351" s="126"/>
      <c r="C351" s="125"/>
      <c r="E351" s="228"/>
      <c r="G351" s="247"/>
      <c r="H351" s="25"/>
      <c r="I351" s="25"/>
      <c r="J351" s="335"/>
      <c r="K351" s="25"/>
      <c r="L351" s="25"/>
      <c r="M351" s="25"/>
      <c r="N351" s="25"/>
      <c r="O351" s="25"/>
      <c r="P351" s="25"/>
    </row>
    <row r="352" spans="2:16" s="22" customFormat="1" x14ac:dyDescent="0.2">
      <c r="B352" s="126"/>
      <c r="C352" s="125"/>
      <c r="E352" s="228"/>
      <c r="G352" s="247"/>
      <c r="H352" s="25"/>
      <c r="I352" s="25"/>
      <c r="J352" s="335"/>
      <c r="K352" s="25"/>
      <c r="L352" s="25"/>
      <c r="M352" s="25"/>
      <c r="N352" s="25"/>
      <c r="O352" s="25"/>
      <c r="P352" s="25"/>
    </row>
    <row r="353" spans="2:16" s="22" customFormat="1" x14ac:dyDescent="0.2">
      <c r="B353" s="126"/>
      <c r="C353" s="125"/>
      <c r="E353" s="228"/>
      <c r="G353" s="247"/>
      <c r="H353" s="25"/>
      <c r="I353" s="25"/>
      <c r="J353" s="335"/>
      <c r="K353" s="25"/>
      <c r="L353" s="25"/>
      <c r="M353" s="25"/>
      <c r="N353" s="25"/>
      <c r="O353" s="25"/>
      <c r="P353" s="25"/>
    </row>
    <row r="354" spans="2:16" s="22" customFormat="1" x14ac:dyDescent="0.2">
      <c r="B354" s="126"/>
      <c r="C354" s="125"/>
      <c r="E354" s="228"/>
      <c r="G354" s="247"/>
      <c r="H354" s="25"/>
      <c r="I354" s="25"/>
      <c r="J354" s="335"/>
      <c r="K354" s="25"/>
      <c r="L354" s="25"/>
      <c r="M354" s="25"/>
      <c r="N354" s="25"/>
      <c r="O354" s="25"/>
      <c r="P354" s="25"/>
    </row>
    <row r="355" spans="2:16" s="22" customFormat="1" x14ac:dyDescent="0.2">
      <c r="B355" s="126"/>
      <c r="C355" s="125"/>
      <c r="E355" s="228"/>
      <c r="G355" s="247"/>
      <c r="H355" s="25"/>
      <c r="I355" s="25"/>
      <c r="J355" s="335"/>
      <c r="K355" s="25"/>
      <c r="L355" s="25"/>
      <c r="M355" s="25"/>
      <c r="N355" s="25"/>
      <c r="O355" s="25"/>
      <c r="P355" s="25"/>
    </row>
    <row r="356" spans="2:16" s="22" customFormat="1" x14ac:dyDescent="0.2">
      <c r="B356" s="126"/>
      <c r="C356" s="125"/>
      <c r="E356" s="228"/>
      <c r="G356" s="247"/>
      <c r="H356" s="25"/>
      <c r="I356" s="25"/>
      <c r="J356" s="335"/>
      <c r="K356" s="25"/>
      <c r="L356" s="25"/>
      <c r="M356" s="25"/>
      <c r="N356" s="25"/>
      <c r="O356" s="25"/>
      <c r="P356" s="25"/>
    </row>
    <row r="357" spans="2:16" s="22" customFormat="1" x14ac:dyDescent="0.2">
      <c r="B357" s="126"/>
      <c r="C357" s="125"/>
      <c r="E357" s="228"/>
      <c r="G357" s="247"/>
      <c r="H357" s="25"/>
      <c r="I357" s="25"/>
      <c r="J357" s="335"/>
      <c r="K357" s="25"/>
      <c r="L357" s="25"/>
      <c r="M357" s="25"/>
      <c r="N357" s="25"/>
      <c r="O357" s="25"/>
      <c r="P357" s="25"/>
    </row>
    <row r="358" spans="2:16" s="22" customFormat="1" x14ac:dyDescent="0.2">
      <c r="B358" s="126"/>
      <c r="C358" s="125"/>
      <c r="E358" s="228"/>
      <c r="G358" s="247"/>
      <c r="H358" s="25"/>
      <c r="I358" s="25"/>
      <c r="J358" s="335"/>
      <c r="K358" s="25"/>
      <c r="L358" s="25"/>
      <c r="M358" s="25"/>
      <c r="N358" s="25"/>
      <c r="O358" s="25"/>
      <c r="P358" s="25"/>
    </row>
    <row r="359" spans="2:16" s="22" customFormat="1" x14ac:dyDescent="0.2">
      <c r="B359" s="126"/>
      <c r="C359" s="125"/>
      <c r="E359" s="228"/>
      <c r="G359" s="247"/>
      <c r="H359" s="25"/>
      <c r="I359" s="25"/>
      <c r="J359" s="335"/>
      <c r="K359" s="25"/>
      <c r="L359" s="25"/>
      <c r="M359" s="25"/>
      <c r="N359" s="25"/>
      <c r="O359" s="25"/>
      <c r="P359" s="25"/>
    </row>
    <row r="360" spans="2:16" s="22" customFormat="1" x14ac:dyDescent="0.2">
      <c r="B360" s="126"/>
      <c r="C360" s="125"/>
      <c r="E360" s="228"/>
      <c r="G360" s="247"/>
      <c r="H360" s="25"/>
      <c r="I360" s="25"/>
      <c r="J360" s="335"/>
      <c r="K360" s="25"/>
      <c r="L360" s="25"/>
      <c r="M360" s="25"/>
      <c r="N360" s="25"/>
      <c r="O360" s="25"/>
      <c r="P360" s="25"/>
    </row>
    <row r="361" spans="2:16" s="22" customFormat="1" x14ac:dyDescent="0.2">
      <c r="B361" s="126"/>
      <c r="C361" s="125"/>
      <c r="E361" s="228"/>
      <c r="G361" s="247"/>
      <c r="H361" s="25"/>
      <c r="I361" s="25"/>
      <c r="J361" s="335"/>
      <c r="K361" s="25"/>
      <c r="L361" s="25"/>
      <c r="M361" s="25"/>
      <c r="N361" s="25"/>
      <c r="O361" s="25"/>
      <c r="P361" s="25"/>
    </row>
    <row r="362" spans="2:16" s="22" customFormat="1" x14ac:dyDescent="0.2">
      <c r="B362" s="126"/>
      <c r="C362" s="125"/>
      <c r="E362" s="228"/>
      <c r="G362" s="247"/>
      <c r="H362" s="25"/>
      <c r="I362" s="25"/>
      <c r="J362" s="335"/>
      <c r="K362" s="25"/>
      <c r="L362" s="25"/>
      <c r="M362" s="25"/>
      <c r="N362" s="25"/>
      <c r="O362" s="25"/>
      <c r="P362" s="25"/>
    </row>
    <row r="363" spans="2:16" s="22" customFormat="1" x14ac:dyDescent="0.2">
      <c r="B363" s="126"/>
      <c r="C363" s="125"/>
      <c r="E363" s="228"/>
      <c r="G363" s="247"/>
      <c r="H363" s="25"/>
      <c r="I363" s="25"/>
      <c r="J363" s="335"/>
      <c r="K363" s="25"/>
      <c r="L363" s="25"/>
      <c r="M363" s="25"/>
      <c r="N363" s="25"/>
      <c r="O363" s="25"/>
      <c r="P363" s="25"/>
    </row>
    <row r="364" spans="2:16" s="22" customFormat="1" x14ac:dyDescent="0.2">
      <c r="B364" s="126"/>
      <c r="C364" s="125"/>
      <c r="E364" s="228"/>
      <c r="G364" s="247"/>
      <c r="H364" s="25"/>
      <c r="I364" s="25"/>
      <c r="J364" s="335"/>
      <c r="K364" s="25"/>
      <c r="L364" s="25"/>
      <c r="M364" s="25"/>
      <c r="N364" s="25"/>
      <c r="O364" s="25"/>
      <c r="P364" s="25"/>
    </row>
    <row r="365" spans="2:16" s="22" customFormat="1" x14ac:dyDescent="0.2">
      <c r="B365" s="126"/>
      <c r="C365" s="125"/>
      <c r="E365" s="228"/>
      <c r="G365" s="247"/>
      <c r="H365" s="25"/>
      <c r="I365" s="25"/>
      <c r="J365" s="335"/>
      <c r="K365" s="25"/>
      <c r="L365" s="25"/>
      <c r="M365" s="25"/>
      <c r="N365" s="25"/>
      <c r="O365" s="25"/>
      <c r="P365" s="25"/>
    </row>
    <row r="366" spans="2:16" s="22" customFormat="1" x14ac:dyDescent="0.2">
      <c r="B366" s="126"/>
      <c r="C366" s="125"/>
      <c r="E366" s="228"/>
      <c r="G366" s="247"/>
      <c r="H366" s="25"/>
      <c r="I366" s="25"/>
      <c r="J366" s="335"/>
      <c r="K366" s="25"/>
      <c r="L366" s="25"/>
      <c r="M366" s="25"/>
      <c r="N366" s="25"/>
      <c r="O366" s="25"/>
      <c r="P366" s="25"/>
    </row>
    <row r="367" spans="2:16" s="22" customFormat="1" x14ac:dyDescent="0.2">
      <c r="B367" s="126"/>
      <c r="C367" s="125"/>
      <c r="E367" s="228"/>
      <c r="G367" s="247"/>
      <c r="H367" s="25"/>
      <c r="I367" s="25"/>
      <c r="J367" s="335"/>
      <c r="K367" s="25"/>
      <c r="L367" s="25"/>
      <c r="M367" s="25"/>
      <c r="N367" s="25"/>
      <c r="O367" s="25"/>
      <c r="P367" s="25"/>
    </row>
    <row r="368" spans="2:16" s="22" customFormat="1" x14ac:dyDescent="0.2">
      <c r="B368" s="126"/>
      <c r="C368" s="125"/>
      <c r="E368" s="228"/>
      <c r="G368" s="247"/>
      <c r="H368" s="25"/>
      <c r="I368" s="25"/>
      <c r="J368" s="335"/>
      <c r="K368" s="25"/>
      <c r="L368" s="25"/>
      <c r="M368" s="25"/>
      <c r="N368" s="25"/>
      <c r="O368" s="25"/>
      <c r="P368" s="25"/>
    </row>
    <row r="369" spans="2:16" s="22" customFormat="1" x14ac:dyDescent="0.2">
      <c r="B369" s="126"/>
      <c r="C369" s="125"/>
      <c r="E369" s="228"/>
      <c r="G369" s="247"/>
      <c r="H369" s="25"/>
      <c r="I369" s="25"/>
      <c r="J369" s="335"/>
      <c r="K369" s="25"/>
      <c r="L369" s="25"/>
      <c r="M369" s="25"/>
      <c r="N369" s="25"/>
      <c r="O369" s="25"/>
      <c r="P369" s="25"/>
    </row>
    <row r="370" spans="2:16" s="22" customFormat="1" x14ac:dyDescent="0.2">
      <c r="B370" s="126"/>
      <c r="C370" s="125"/>
      <c r="E370" s="228"/>
      <c r="G370" s="247"/>
      <c r="H370" s="25"/>
      <c r="I370" s="25"/>
      <c r="J370" s="335"/>
      <c r="K370" s="25"/>
      <c r="L370" s="25"/>
      <c r="M370" s="25"/>
      <c r="N370" s="25"/>
      <c r="O370" s="25"/>
      <c r="P370" s="25"/>
    </row>
    <row r="371" spans="2:16" s="22" customFormat="1" x14ac:dyDescent="0.2">
      <c r="B371" s="126"/>
      <c r="C371" s="125"/>
      <c r="E371" s="228"/>
      <c r="G371" s="247"/>
      <c r="H371" s="25"/>
      <c r="I371" s="25"/>
      <c r="J371" s="335"/>
      <c r="K371" s="25"/>
      <c r="L371" s="25"/>
      <c r="M371" s="25"/>
      <c r="N371" s="25"/>
      <c r="O371" s="25"/>
      <c r="P371" s="25"/>
    </row>
    <row r="372" spans="2:16" s="22" customFormat="1" x14ac:dyDescent="0.2">
      <c r="B372" s="126"/>
      <c r="C372" s="125"/>
      <c r="E372" s="228"/>
      <c r="G372" s="247"/>
      <c r="H372" s="25"/>
      <c r="I372" s="25"/>
      <c r="J372" s="335"/>
      <c r="K372" s="25"/>
      <c r="L372" s="25"/>
      <c r="M372" s="25"/>
      <c r="N372" s="25"/>
      <c r="O372" s="25"/>
      <c r="P372" s="25"/>
    </row>
    <row r="373" spans="2:16" s="22" customFormat="1" x14ac:dyDescent="0.2">
      <c r="B373" s="126"/>
      <c r="C373" s="125"/>
      <c r="E373" s="228"/>
      <c r="G373" s="247"/>
      <c r="H373" s="25"/>
      <c r="I373" s="25"/>
      <c r="J373" s="335"/>
      <c r="K373" s="25"/>
      <c r="L373" s="25"/>
      <c r="M373" s="25"/>
      <c r="N373" s="25"/>
      <c r="O373" s="25"/>
      <c r="P373" s="25"/>
    </row>
    <row r="374" spans="2:16" s="22" customFormat="1" x14ac:dyDescent="0.2">
      <c r="B374" s="126"/>
      <c r="C374" s="125"/>
      <c r="E374" s="228"/>
      <c r="G374" s="247"/>
      <c r="H374" s="25"/>
      <c r="I374" s="25"/>
      <c r="J374" s="335"/>
      <c r="K374" s="25"/>
      <c r="L374" s="25"/>
      <c r="M374" s="25"/>
      <c r="N374" s="25"/>
      <c r="O374" s="25"/>
      <c r="P374" s="25"/>
    </row>
    <row r="375" spans="2:16" s="22" customFormat="1" x14ac:dyDescent="0.2">
      <c r="B375" s="126"/>
      <c r="C375" s="125"/>
      <c r="E375" s="228"/>
      <c r="G375" s="247"/>
      <c r="H375" s="25"/>
      <c r="I375" s="25"/>
      <c r="J375" s="335"/>
      <c r="K375" s="25"/>
      <c r="L375" s="25"/>
      <c r="M375" s="25"/>
      <c r="N375" s="25"/>
      <c r="O375" s="25"/>
      <c r="P375" s="25"/>
    </row>
    <row r="376" spans="2:16" s="22" customFormat="1" x14ac:dyDescent="0.2">
      <c r="B376" s="126"/>
      <c r="C376" s="125"/>
      <c r="E376" s="228"/>
      <c r="G376" s="247"/>
      <c r="H376" s="25"/>
      <c r="I376" s="25"/>
      <c r="J376" s="335"/>
      <c r="K376" s="25"/>
      <c r="L376" s="25"/>
      <c r="M376" s="25"/>
      <c r="N376" s="25"/>
      <c r="O376" s="25"/>
      <c r="P376" s="25"/>
    </row>
    <row r="377" spans="2:16" s="22" customFormat="1" x14ac:dyDescent="0.2">
      <c r="B377" s="126"/>
      <c r="C377" s="125"/>
      <c r="E377" s="228"/>
      <c r="G377" s="247"/>
      <c r="H377" s="25"/>
      <c r="I377" s="25"/>
      <c r="J377" s="335"/>
      <c r="K377" s="25"/>
      <c r="L377" s="25"/>
      <c r="M377" s="25"/>
      <c r="N377" s="25"/>
      <c r="O377" s="25"/>
      <c r="P377" s="25"/>
    </row>
    <row r="378" spans="2:16" s="22" customFormat="1" x14ac:dyDescent="0.2">
      <c r="B378" s="126"/>
      <c r="C378" s="125"/>
      <c r="E378" s="228"/>
      <c r="G378" s="247"/>
      <c r="H378" s="25"/>
      <c r="I378" s="25"/>
      <c r="J378" s="335"/>
      <c r="K378" s="25"/>
      <c r="L378" s="25"/>
      <c r="M378" s="25"/>
      <c r="N378" s="25"/>
      <c r="O378" s="25"/>
      <c r="P378" s="25"/>
    </row>
    <row r="379" spans="2:16" s="22" customFormat="1" x14ac:dyDescent="0.2">
      <c r="B379" s="126"/>
      <c r="C379" s="125"/>
      <c r="E379" s="228"/>
      <c r="G379" s="247"/>
      <c r="H379" s="25"/>
      <c r="I379" s="25"/>
      <c r="J379" s="335"/>
      <c r="K379" s="25"/>
      <c r="L379" s="25"/>
      <c r="M379" s="25"/>
      <c r="N379" s="25"/>
      <c r="O379" s="25"/>
      <c r="P379" s="25"/>
    </row>
    <row r="380" spans="2:16" s="22" customFormat="1" x14ac:dyDescent="0.2">
      <c r="B380" s="126"/>
      <c r="C380" s="125"/>
      <c r="E380" s="228"/>
      <c r="G380" s="247"/>
      <c r="H380" s="25"/>
      <c r="I380" s="25"/>
      <c r="J380" s="335"/>
      <c r="K380" s="25"/>
      <c r="L380" s="25"/>
      <c r="M380" s="25"/>
      <c r="N380" s="25"/>
      <c r="O380" s="25"/>
      <c r="P380" s="25"/>
    </row>
    <row r="381" spans="2:16" s="22" customFormat="1" x14ac:dyDescent="0.2">
      <c r="B381" s="126"/>
      <c r="C381" s="125"/>
      <c r="E381" s="228"/>
      <c r="G381" s="247"/>
      <c r="H381" s="25"/>
      <c r="I381" s="25"/>
      <c r="J381" s="335"/>
      <c r="K381" s="25"/>
      <c r="L381" s="25"/>
      <c r="M381" s="25"/>
      <c r="N381" s="25"/>
      <c r="O381" s="25"/>
      <c r="P381" s="25"/>
    </row>
    <row r="382" spans="2:16" s="22" customFormat="1" x14ac:dyDescent="0.2">
      <c r="B382" s="126"/>
      <c r="C382" s="125"/>
      <c r="E382" s="228"/>
      <c r="G382" s="247"/>
      <c r="H382" s="25"/>
      <c r="I382" s="25"/>
      <c r="J382" s="335"/>
      <c r="K382" s="25"/>
      <c r="L382" s="25"/>
      <c r="M382" s="25"/>
      <c r="N382" s="25"/>
      <c r="O382" s="25"/>
      <c r="P382" s="25"/>
    </row>
    <row r="383" spans="2:16" s="22" customFormat="1" x14ac:dyDescent="0.2">
      <c r="B383" s="126"/>
      <c r="C383" s="125"/>
      <c r="E383" s="228"/>
      <c r="G383" s="247"/>
      <c r="H383" s="25"/>
      <c r="I383" s="25"/>
      <c r="J383" s="335"/>
      <c r="K383" s="25"/>
      <c r="L383" s="25"/>
      <c r="M383" s="25"/>
      <c r="N383" s="25"/>
      <c r="O383" s="25"/>
      <c r="P383" s="25"/>
    </row>
    <row r="384" spans="2:16" s="22" customFormat="1" x14ac:dyDescent="0.2">
      <c r="B384" s="126"/>
      <c r="C384" s="125"/>
      <c r="E384" s="228"/>
      <c r="G384" s="247"/>
      <c r="H384" s="25"/>
      <c r="I384" s="25"/>
      <c r="J384" s="335"/>
      <c r="K384" s="25"/>
      <c r="L384" s="25"/>
      <c r="M384" s="25"/>
      <c r="N384" s="25"/>
      <c r="O384" s="25"/>
      <c r="P384" s="25"/>
    </row>
    <row r="385" spans="2:16" s="22" customFormat="1" x14ac:dyDescent="0.2">
      <c r="B385" s="126"/>
      <c r="C385" s="125"/>
      <c r="E385" s="228"/>
      <c r="G385" s="247"/>
      <c r="H385" s="25"/>
      <c r="I385" s="25"/>
      <c r="J385" s="335"/>
      <c r="K385" s="25"/>
      <c r="L385" s="25"/>
      <c r="M385" s="25"/>
      <c r="N385" s="25"/>
      <c r="O385" s="25"/>
      <c r="P385" s="25"/>
    </row>
    <row r="386" spans="2:16" s="22" customFormat="1" x14ac:dyDescent="0.2">
      <c r="B386" s="126"/>
      <c r="C386" s="125"/>
      <c r="E386" s="228"/>
      <c r="G386" s="247"/>
      <c r="H386" s="25"/>
      <c r="I386" s="25"/>
      <c r="J386" s="335"/>
      <c r="K386" s="25"/>
      <c r="L386" s="25"/>
      <c r="M386" s="25"/>
      <c r="N386" s="25"/>
      <c r="O386" s="25"/>
      <c r="P386" s="25"/>
    </row>
    <row r="387" spans="2:16" s="22" customFormat="1" x14ac:dyDescent="0.2">
      <c r="B387" s="126"/>
      <c r="C387" s="125"/>
      <c r="E387" s="228"/>
      <c r="G387" s="247"/>
      <c r="H387" s="25"/>
      <c r="I387" s="25"/>
      <c r="J387" s="335"/>
      <c r="K387" s="25"/>
      <c r="L387" s="25"/>
      <c r="M387" s="25"/>
      <c r="N387" s="25"/>
      <c r="O387" s="25"/>
      <c r="P387" s="25"/>
    </row>
    <row r="388" spans="2:16" s="22" customFormat="1" x14ac:dyDescent="0.2">
      <c r="B388" s="126"/>
      <c r="C388" s="125"/>
      <c r="E388" s="228"/>
      <c r="G388" s="247"/>
      <c r="H388" s="25"/>
      <c r="I388" s="25"/>
      <c r="J388" s="335"/>
      <c r="K388" s="25"/>
      <c r="L388" s="25"/>
      <c r="M388" s="25"/>
      <c r="N388" s="25"/>
      <c r="O388" s="25"/>
      <c r="P388" s="25"/>
    </row>
    <row r="389" spans="2:16" s="22" customFormat="1" x14ac:dyDescent="0.2">
      <c r="B389" s="126"/>
      <c r="C389" s="125"/>
      <c r="E389" s="228"/>
      <c r="G389" s="247"/>
      <c r="H389" s="25"/>
      <c r="I389" s="25"/>
      <c r="J389" s="335"/>
      <c r="K389" s="25"/>
      <c r="L389" s="25"/>
      <c r="M389" s="25"/>
      <c r="N389" s="25"/>
      <c r="O389" s="25"/>
      <c r="P389" s="25"/>
    </row>
    <row r="390" spans="2:16" s="22" customFormat="1" x14ac:dyDescent="0.2">
      <c r="B390" s="126"/>
      <c r="C390" s="125"/>
      <c r="E390" s="228"/>
      <c r="G390" s="247"/>
      <c r="H390" s="25"/>
      <c r="I390" s="25"/>
      <c r="J390" s="335"/>
      <c r="K390" s="25"/>
      <c r="L390" s="25"/>
      <c r="M390" s="25"/>
      <c r="N390" s="25"/>
      <c r="O390" s="25"/>
      <c r="P390" s="25"/>
    </row>
    <row r="391" spans="2:16" s="22" customFormat="1" x14ac:dyDescent="0.2">
      <c r="B391" s="126"/>
      <c r="C391" s="125"/>
      <c r="E391" s="228"/>
      <c r="G391" s="247"/>
      <c r="H391" s="25"/>
      <c r="I391" s="25"/>
      <c r="J391" s="335"/>
      <c r="K391" s="25"/>
      <c r="L391" s="25"/>
      <c r="M391" s="25"/>
      <c r="N391" s="25"/>
      <c r="O391" s="25"/>
      <c r="P391" s="25"/>
    </row>
    <row r="392" spans="2:16" s="22" customFormat="1" x14ac:dyDescent="0.2">
      <c r="B392" s="126"/>
      <c r="C392" s="125"/>
      <c r="E392" s="228"/>
      <c r="G392" s="247"/>
      <c r="H392" s="25"/>
      <c r="I392" s="25"/>
      <c r="J392" s="335"/>
      <c r="K392" s="25"/>
      <c r="L392" s="25"/>
      <c r="M392" s="25"/>
      <c r="N392" s="25"/>
      <c r="O392" s="25"/>
      <c r="P392" s="25"/>
    </row>
    <row r="393" spans="2:16" s="22" customFormat="1" x14ac:dyDescent="0.2">
      <c r="B393" s="126"/>
      <c r="C393" s="125"/>
      <c r="E393" s="228"/>
      <c r="G393" s="247"/>
      <c r="H393" s="25"/>
      <c r="I393" s="25"/>
      <c r="J393" s="335"/>
      <c r="K393" s="25"/>
      <c r="L393" s="25"/>
      <c r="M393" s="25"/>
      <c r="N393" s="25"/>
      <c r="O393" s="25"/>
      <c r="P393" s="25"/>
    </row>
    <row r="394" spans="2:16" s="22" customFormat="1" x14ac:dyDescent="0.2">
      <c r="B394" s="126"/>
      <c r="C394" s="125"/>
      <c r="E394" s="228"/>
      <c r="G394" s="247"/>
      <c r="H394" s="25"/>
      <c r="I394" s="25"/>
      <c r="J394" s="335"/>
      <c r="K394" s="25"/>
      <c r="L394" s="25"/>
      <c r="M394" s="25"/>
      <c r="N394" s="25"/>
      <c r="O394" s="25"/>
      <c r="P394" s="25"/>
    </row>
    <row r="395" spans="2:16" s="22" customFormat="1" x14ac:dyDescent="0.2">
      <c r="B395" s="126"/>
      <c r="C395" s="125"/>
      <c r="E395" s="228"/>
      <c r="G395" s="247"/>
      <c r="H395" s="25"/>
      <c r="I395" s="25"/>
      <c r="J395" s="335"/>
      <c r="K395" s="25"/>
      <c r="L395" s="25"/>
      <c r="M395" s="25"/>
      <c r="N395" s="25"/>
      <c r="O395" s="25"/>
      <c r="P395" s="25"/>
    </row>
    <row r="396" spans="2:16" s="22" customFormat="1" x14ac:dyDescent="0.2">
      <c r="B396" s="126"/>
      <c r="C396" s="125"/>
      <c r="E396" s="228"/>
      <c r="G396" s="247"/>
      <c r="H396" s="25"/>
      <c r="I396" s="25"/>
      <c r="J396" s="335"/>
      <c r="K396" s="25"/>
      <c r="L396" s="25"/>
      <c r="M396" s="25"/>
      <c r="N396" s="25"/>
      <c r="O396" s="25"/>
      <c r="P396" s="25"/>
    </row>
    <row r="397" spans="2:16" s="22" customFormat="1" x14ac:dyDescent="0.2">
      <c r="B397" s="126"/>
      <c r="C397" s="125"/>
      <c r="E397" s="228"/>
      <c r="G397" s="247"/>
      <c r="H397" s="25"/>
      <c r="I397" s="25"/>
      <c r="J397" s="335"/>
      <c r="K397" s="25"/>
      <c r="L397" s="25"/>
      <c r="M397" s="25"/>
      <c r="N397" s="25"/>
      <c r="O397" s="25"/>
      <c r="P397" s="25"/>
    </row>
    <row r="398" spans="2:16" s="22" customFormat="1" x14ac:dyDescent="0.2">
      <c r="B398" s="126"/>
      <c r="C398" s="125"/>
      <c r="E398" s="228"/>
      <c r="G398" s="247"/>
      <c r="H398" s="25"/>
      <c r="I398" s="25"/>
      <c r="J398" s="335"/>
      <c r="K398" s="25"/>
      <c r="L398" s="25"/>
      <c r="M398" s="25"/>
      <c r="N398" s="25"/>
      <c r="O398" s="25"/>
      <c r="P398" s="25"/>
    </row>
    <row r="399" spans="2:16" s="22" customFormat="1" x14ac:dyDescent="0.2">
      <c r="B399" s="126"/>
      <c r="C399" s="125"/>
      <c r="E399" s="228"/>
      <c r="G399" s="247"/>
      <c r="H399" s="25"/>
      <c r="I399" s="25"/>
      <c r="J399" s="335"/>
      <c r="K399" s="25"/>
      <c r="L399" s="25"/>
      <c r="M399" s="25"/>
      <c r="N399" s="25"/>
      <c r="O399" s="25"/>
      <c r="P399" s="25"/>
    </row>
    <row r="400" spans="2:16" s="22" customFormat="1" x14ac:dyDescent="0.2">
      <c r="B400" s="126"/>
      <c r="C400" s="125"/>
      <c r="E400" s="228"/>
      <c r="G400" s="247"/>
      <c r="H400" s="25"/>
      <c r="I400" s="25"/>
      <c r="J400" s="335"/>
      <c r="K400" s="25"/>
      <c r="L400" s="25"/>
      <c r="M400" s="25"/>
      <c r="N400" s="25"/>
      <c r="O400" s="25"/>
      <c r="P400" s="25"/>
    </row>
    <row r="401" spans="2:16" s="22" customFormat="1" x14ac:dyDescent="0.2">
      <c r="B401" s="126"/>
      <c r="C401" s="125"/>
      <c r="E401" s="228"/>
      <c r="G401" s="247"/>
      <c r="H401" s="25"/>
      <c r="I401" s="25"/>
      <c r="J401" s="335"/>
      <c r="K401" s="25"/>
      <c r="L401" s="25"/>
      <c r="M401" s="25"/>
      <c r="N401" s="25"/>
      <c r="O401" s="25"/>
      <c r="P401" s="25"/>
    </row>
    <row r="402" spans="2:16" s="22" customFormat="1" x14ac:dyDescent="0.2">
      <c r="B402" s="126"/>
      <c r="C402" s="125"/>
      <c r="E402" s="228"/>
      <c r="G402" s="247"/>
      <c r="H402" s="25"/>
      <c r="I402" s="25"/>
      <c r="J402" s="335"/>
      <c r="K402" s="25"/>
      <c r="L402" s="25"/>
      <c r="M402" s="25"/>
      <c r="N402" s="25"/>
      <c r="O402" s="25"/>
      <c r="P402" s="25"/>
    </row>
    <row r="403" spans="2:16" s="22" customFormat="1" x14ac:dyDescent="0.2">
      <c r="B403" s="126"/>
      <c r="C403" s="125"/>
      <c r="E403" s="228"/>
      <c r="G403" s="247"/>
      <c r="H403" s="25"/>
      <c r="I403" s="25"/>
      <c r="J403" s="335"/>
      <c r="K403" s="25"/>
      <c r="L403" s="25"/>
      <c r="M403" s="25"/>
      <c r="N403" s="25"/>
      <c r="O403" s="25"/>
      <c r="P403" s="25"/>
    </row>
    <row r="404" spans="2:16" s="22" customFormat="1" x14ac:dyDescent="0.2">
      <c r="B404" s="126"/>
      <c r="C404" s="125"/>
      <c r="E404" s="228"/>
      <c r="G404" s="247"/>
      <c r="H404" s="25"/>
      <c r="I404" s="25"/>
      <c r="J404" s="335"/>
      <c r="K404" s="25"/>
      <c r="L404" s="25"/>
      <c r="M404" s="25"/>
      <c r="N404" s="25"/>
      <c r="O404" s="25"/>
      <c r="P404" s="25"/>
    </row>
    <row r="405" spans="2:16" s="22" customFormat="1" x14ac:dyDescent="0.2">
      <c r="B405" s="126"/>
      <c r="C405" s="125"/>
      <c r="E405" s="228"/>
      <c r="G405" s="247"/>
      <c r="H405" s="25"/>
      <c r="I405" s="25"/>
      <c r="J405" s="335"/>
      <c r="K405" s="25"/>
      <c r="L405" s="25"/>
      <c r="M405" s="25"/>
      <c r="N405" s="25"/>
      <c r="O405" s="25"/>
      <c r="P405" s="25"/>
    </row>
    <row r="406" spans="2:16" s="22" customFormat="1" x14ac:dyDescent="0.2">
      <c r="B406" s="126"/>
      <c r="C406" s="125"/>
      <c r="E406" s="228"/>
      <c r="G406" s="247"/>
      <c r="H406" s="25"/>
      <c r="I406" s="25"/>
      <c r="J406" s="335"/>
      <c r="K406" s="25"/>
      <c r="L406" s="25"/>
      <c r="M406" s="25"/>
      <c r="N406" s="25"/>
      <c r="O406" s="25"/>
      <c r="P406" s="25"/>
    </row>
    <row r="407" spans="2:16" s="22" customFormat="1" x14ac:dyDescent="0.2">
      <c r="B407" s="126"/>
      <c r="C407" s="125"/>
      <c r="E407" s="228"/>
      <c r="G407" s="247"/>
      <c r="H407" s="25"/>
      <c r="I407" s="25"/>
      <c r="J407" s="335"/>
      <c r="K407" s="25"/>
      <c r="L407" s="25"/>
      <c r="M407" s="25"/>
      <c r="N407" s="25"/>
      <c r="O407" s="25"/>
      <c r="P407" s="25"/>
    </row>
    <row r="408" spans="2:16" s="22" customFormat="1" x14ac:dyDescent="0.2">
      <c r="B408" s="126"/>
      <c r="C408" s="125"/>
      <c r="E408" s="228"/>
      <c r="G408" s="247"/>
      <c r="H408" s="25"/>
      <c r="I408" s="25"/>
      <c r="J408" s="335"/>
      <c r="K408" s="25"/>
      <c r="L408" s="25"/>
      <c r="M408" s="25"/>
      <c r="N408" s="25"/>
      <c r="O408" s="25"/>
      <c r="P408" s="25"/>
    </row>
    <row r="409" spans="2:16" s="22" customFormat="1" x14ac:dyDescent="0.2">
      <c r="B409" s="126"/>
      <c r="C409" s="125"/>
      <c r="E409" s="228"/>
      <c r="G409" s="247"/>
      <c r="H409" s="25"/>
      <c r="I409" s="25"/>
      <c r="J409" s="335"/>
      <c r="K409" s="25"/>
      <c r="L409" s="25"/>
      <c r="M409" s="25"/>
      <c r="N409" s="25"/>
      <c r="O409" s="25"/>
      <c r="P409" s="25"/>
    </row>
    <row r="410" spans="2:16" s="22" customFormat="1" x14ac:dyDescent="0.2">
      <c r="B410" s="126"/>
      <c r="C410" s="125"/>
      <c r="E410" s="228"/>
      <c r="G410" s="247"/>
      <c r="H410" s="25"/>
      <c r="I410" s="25"/>
      <c r="J410" s="335"/>
      <c r="K410" s="25"/>
      <c r="L410" s="25"/>
      <c r="M410" s="25"/>
      <c r="N410" s="25"/>
      <c r="O410" s="25"/>
      <c r="P410" s="25"/>
    </row>
    <row r="411" spans="2:16" s="22" customFormat="1" x14ac:dyDescent="0.2">
      <c r="B411" s="126"/>
      <c r="C411" s="125"/>
      <c r="E411" s="228"/>
      <c r="G411" s="247"/>
      <c r="H411" s="25"/>
      <c r="I411" s="25"/>
      <c r="J411" s="335"/>
      <c r="K411" s="25"/>
      <c r="L411" s="25"/>
      <c r="M411" s="25"/>
      <c r="N411" s="25"/>
      <c r="O411" s="25"/>
      <c r="P411" s="25"/>
    </row>
    <row r="412" spans="2:16" s="22" customFormat="1" x14ac:dyDescent="0.2">
      <c r="B412" s="126"/>
      <c r="C412" s="125"/>
      <c r="E412" s="228"/>
      <c r="G412" s="247"/>
      <c r="H412" s="25"/>
      <c r="I412" s="25"/>
      <c r="J412" s="335"/>
      <c r="K412" s="25"/>
      <c r="L412" s="25"/>
      <c r="M412" s="25"/>
      <c r="N412" s="25"/>
      <c r="O412" s="25"/>
      <c r="P412" s="25"/>
    </row>
    <row r="413" spans="2:16" s="22" customFormat="1" x14ac:dyDescent="0.2">
      <c r="B413" s="126"/>
      <c r="C413" s="125"/>
      <c r="E413" s="228"/>
      <c r="G413" s="247"/>
      <c r="H413" s="25"/>
      <c r="I413" s="25"/>
      <c r="J413" s="335"/>
      <c r="K413" s="25"/>
      <c r="L413" s="25"/>
      <c r="M413" s="25"/>
      <c r="N413" s="25"/>
      <c r="O413" s="25"/>
      <c r="P413" s="25"/>
    </row>
    <row r="414" spans="2:16" s="22" customFormat="1" x14ac:dyDescent="0.2">
      <c r="B414" s="126"/>
      <c r="C414" s="125"/>
      <c r="E414" s="228"/>
      <c r="G414" s="247"/>
      <c r="H414" s="25"/>
      <c r="I414" s="25"/>
      <c r="J414" s="335"/>
      <c r="K414" s="25"/>
      <c r="L414" s="25"/>
      <c r="M414" s="25"/>
      <c r="N414" s="25"/>
      <c r="O414" s="25"/>
      <c r="P414" s="25"/>
    </row>
    <row r="415" spans="2:16" s="22" customFormat="1" x14ac:dyDescent="0.2">
      <c r="B415" s="126"/>
      <c r="C415" s="125"/>
      <c r="E415" s="228"/>
      <c r="G415" s="247"/>
      <c r="H415" s="25"/>
      <c r="I415" s="25"/>
      <c r="J415" s="335"/>
      <c r="K415" s="25"/>
      <c r="L415" s="25"/>
      <c r="M415" s="25"/>
      <c r="N415" s="25"/>
      <c r="O415" s="25"/>
      <c r="P415" s="25"/>
    </row>
    <row r="416" spans="2:16" s="22" customFormat="1" x14ac:dyDescent="0.2">
      <c r="B416" s="126"/>
      <c r="C416" s="125"/>
      <c r="E416" s="228"/>
      <c r="G416" s="247"/>
      <c r="H416" s="25"/>
      <c r="I416" s="25"/>
      <c r="J416" s="335"/>
      <c r="K416" s="25"/>
      <c r="L416" s="25"/>
      <c r="M416" s="25"/>
      <c r="N416" s="25"/>
      <c r="O416" s="25"/>
      <c r="P416" s="25"/>
    </row>
    <row r="417" spans="2:16" s="22" customFormat="1" x14ac:dyDescent="0.2">
      <c r="B417" s="126"/>
      <c r="C417" s="125"/>
      <c r="E417" s="228"/>
      <c r="G417" s="247"/>
      <c r="H417" s="25"/>
      <c r="I417" s="25"/>
      <c r="J417" s="335"/>
      <c r="K417" s="25"/>
      <c r="L417" s="25"/>
      <c r="M417" s="25"/>
      <c r="N417" s="25"/>
      <c r="O417" s="25"/>
      <c r="P417" s="25"/>
    </row>
    <row r="418" spans="2:16" s="22" customFormat="1" x14ac:dyDescent="0.2">
      <c r="B418" s="126"/>
      <c r="C418" s="125"/>
      <c r="E418" s="228"/>
      <c r="G418" s="247"/>
      <c r="H418" s="25"/>
      <c r="I418" s="25"/>
      <c r="J418" s="335"/>
      <c r="K418" s="25"/>
      <c r="L418" s="25"/>
      <c r="M418" s="25"/>
      <c r="N418" s="25"/>
      <c r="O418" s="25"/>
      <c r="P418" s="25"/>
    </row>
    <row r="419" spans="2:16" s="22" customFormat="1" x14ac:dyDescent="0.2">
      <c r="B419" s="126"/>
      <c r="C419" s="125"/>
      <c r="E419" s="228"/>
      <c r="G419" s="247"/>
      <c r="H419" s="25"/>
      <c r="I419" s="25"/>
      <c r="J419" s="335"/>
      <c r="K419" s="25"/>
      <c r="L419" s="25"/>
      <c r="M419" s="25"/>
      <c r="N419" s="25"/>
      <c r="O419" s="25"/>
      <c r="P419" s="25"/>
    </row>
    <row r="420" spans="2:16" s="22" customFormat="1" x14ac:dyDescent="0.2">
      <c r="B420" s="126"/>
      <c r="C420" s="125"/>
      <c r="E420" s="228"/>
      <c r="G420" s="247"/>
      <c r="H420" s="25"/>
      <c r="I420" s="25"/>
      <c r="J420" s="335"/>
      <c r="K420" s="25"/>
      <c r="L420" s="25"/>
      <c r="M420" s="25"/>
      <c r="N420" s="25"/>
      <c r="O420" s="25"/>
      <c r="P420" s="25"/>
    </row>
    <row r="421" spans="2:16" s="22" customFormat="1" x14ac:dyDescent="0.2">
      <c r="B421" s="126"/>
      <c r="C421" s="125"/>
      <c r="E421" s="228"/>
      <c r="G421" s="247"/>
      <c r="H421" s="25"/>
      <c r="I421" s="25"/>
      <c r="J421" s="335"/>
      <c r="K421" s="25"/>
      <c r="L421" s="25"/>
      <c r="M421" s="25"/>
      <c r="N421" s="25"/>
      <c r="O421" s="25"/>
      <c r="P421" s="25"/>
    </row>
    <row r="422" spans="2:16" s="22" customFormat="1" x14ac:dyDescent="0.2">
      <c r="B422" s="126"/>
      <c r="C422" s="125"/>
      <c r="E422" s="228"/>
      <c r="G422" s="247"/>
      <c r="H422" s="25"/>
      <c r="I422" s="25"/>
      <c r="J422" s="335"/>
      <c r="K422" s="25"/>
      <c r="L422" s="25"/>
      <c r="M422" s="25"/>
      <c r="N422" s="25"/>
      <c r="O422" s="25"/>
      <c r="P422" s="25"/>
    </row>
    <row r="423" spans="2:16" s="22" customFormat="1" x14ac:dyDescent="0.2">
      <c r="B423" s="126"/>
      <c r="C423" s="125"/>
      <c r="E423" s="228"/>
      <c r="G423" s="247"/>
      <c r="H423" s="25"/>
      <c r="I423" s="25"/>
      <c r="J423" s="335"/>
      <c r="K423" s="25"/>
      <c r="L423" s="25"/>
      <c r="M423" s="25"/>
      <c r="N423" s="25"/>
      <c r="O423" s="25"/>
      <c r="P423" s="25"/>
    </row>
    <row r="424" spans="2:16" s="22" customFormat="1" x14ac:dyDescent="0.2">
      <c r="B424" s="126"/>
      <c r="C424" s="125"/>
      <c r="E424" s="228"/>
      <c r="G424" s="247"/>
      <c r="H424" s="25"/>
      <c r="I424" s="25"/>
      <c r="J424" s="335"/>
      <c r="K424" s="25"/>
      <c r="L424" s="25"/>
      <c r="M424" s="25"/>
      <c r="N424" s="25"/>
      <c r="O424" s="25"/>
      <c r="P424" s="25"/>
    </row>
    <row r="425" spans="2:16" s="22" customFormat="1" x14ac:dyDescent="0.2">
      <c r="B425" s="126"/>
      <c r="C425" s="125"/>
      <c r="E425" s="228"/>
      <c r="G425" s="247"/>
      <c r="H425" s="25"/>
      <c r="I425" s="25"/>
      <c r="J425" s="335"/>
      <c r="K425" s="25"/>
      <c r="L425" s="25"/>
      <c r="M425" s="25"/>
      <c r="N425" s="25"/>
      <c r="O425" s="25"/>
      <c r="P425" s="25"/>
    </row>
    <row r="426" spans="2:16" s="22" customFormat="1" x14ac:dyDescent="0.2">
      <c r="B426" s="126"/>
      <c r="C426" s="125"/>
      <c r="E426" s="228"/>
      <c r="G426" s="247"/>
      <c r="H426" s="25"/>
      <c r="I426" s="25"/>
      <c r="J426" s="335"/>
      <c r="K426" s="25"/>
      <c r="L426" s="25"/>
      <c r="M426" s="25"/>
      <c r="N426" s="25"/>
      <c r="O426" s="25"/>
      <c r="P426" s="25"/>
    </row>
    <row r="427" spans="2:16" s="22" customFormat="1" x14ac:dyDescent="0.2">
      <c r="B427" s="126"/>
      <c r="C427" s="125"/>
      <c r="E427" s="228"/>
      <c r="G427" s="247"/>
      <c r="H427" s="25"/>
      <c r="I427" s="25"/>
      <c r="J427" s="335"/>
      <c r="K427" s="25"/>
      <c r="L427" s="25"/>
      <c r="M427" s="25"/>
      <c r="N427" s="25"/>
      <c r="O427" s="25"/>
      <c r="P427" s="25"/>
    </row>
    <row r="428" spans="2:16" s="22" customFormat="1" x14ac:dyDescent="0.2">
      <c r="B428" s="126"/>
      <c r="C428" s="125"/>
      <c r="E428" s="228"/>
      <c r="G428" s="247"/>
      <c r="H428" s="25"/>
      <c r="I428" s="25"/>
      <c r="J428" s="335"/>
      <c r="K428" s="25"/>
      <c r="L428" s="25"/>
      <c r="M428" s="25"/>
      <c r="N428" s="25"/>
      <c r="O428" s="25"/>
      <c r="P428" s="25"/>
    </row>
    <row r="429" spans="2:16" s="22" customFormat="1" x14ac:dyDescent="0.2">
      <c r="B429" s="126"/>
      <c r="C429" s="125"/>
      <c r="E429" s="228"/>
      <c r="G429" s="247"/>
      <c r="H429" s="25"/>
      <c r="I429" s="25"/>
      <c r="J429" s="335"/>
      <c r="K429" s="25"/>
      <c r="L429" s="25"/>
      <c r="M429" s="25"/>
      <c r="N429" s="25"/>
      <c r="O429" s="25"/>
      <c r="P429" s="25"/>
    </row>
    <row r="430" spans="2:16" s="22" customFormat="1" x14ac:dyDescent="0.2">
      <c r="B430" s="126"/>
      <c r="C430" s="125"/>
      <c r="E430" s="228"/>
      <c r="G430" s="247"/>
      <c r="H430" s="25"/>
      <c r="I430" s="25"/>
      <c r="J430" s="335"/>
      <c r="K430" s="25"/>
      <c r="L430" s="25"/>
      <c r="M430" s="25"/>
      <c r="N430" s="25"/>
      <c r="O430" s="25"/>
      <c r="P430" s="25"/>
    </row>
    <row r="431" spans="2:16" s="22" customFormat="1" x14ac:dyDescent="0.2">
      <c r="B431" s="126"/>
      <c r="C431" s="125"/>
      <c r="E431" s="228"/>
      <c r="G431" s="247"/>
      <c r="H431" s="25"/>
      <c r="I431" s="25"/>
      <c r="J431" s="335"/>
      <c r="K431" s="25"/>
      <c r="L431" s="25"/>
      <c r="M431" s="25"/>
      <c r="N431" s="25"/>
      <c r="O431" s="25"/>
      <c r="P431" s="25"/>
    </row>
    <row r="432" spans="2:16" s="22" customFormat="1" x14ac:dyDescent="0.2">
      <c r="B432" s="126"/>
      <c r="C432" s="125"/>
      <c r="E432" s="228"/>
      <c r="G432" s="247"/>
      <c r="H432" s="25"/>
      <c r="I432" s="25"/>
      <c r="J432" s="335"/>
      <c r="K432" s="25"/>
      <c r="L432" s="25"/>
      <c r="M432" s="25"/>
      <c r="N432" s="25"/>
      <c r="O432" s="25"/>
      <c r="P432" s="25"/>
    </row>
    <row r="433" spans="2:16" s="22" customFormat="1" x14ac:dyDescent="0.2">
      <c r="B433" s="126"/>
      <c r="C433" s="125"/>
      <c r="E433" s="228"/>
      <c r="G433" s="247"/>
      <c r="H433" s="25"/>
      <c r="I433" s="25"/>
      <c r="J433" s="335"/>
      <c r="K433" s="25"/>
      <c r="L433" s="25"/>
      <c r="M433" s="25"/>
      <c r="N433" s="25"/>
      <c r="O433" s="25"/>
      <c r="P433" s="25"/>
    </row>
    <row r="434" spans="2:16" s="22" customFormat="1" x14ac:dyDescent="0.2">
      <c r="B434" s="126"/>
      <c r="C434" s="125"/>
      <c r="E434" s="228"/>
      <c r="G434" s="247"/>
      <c r="H434" s="25"/>
      <c r="I434" s="25"/>
      <c r="J434" s="335"/>
      <c r="K434" s="25"/>
      <c r="L434" s="25"/>
      <c r="M434" s="25"/>
      <c r="N434" s="25"/>
      <c r="O434" s="25"/>
      <c r="P434" s="25"/>
    </row>
    <row r="435" spans="2:16" s="22" customFormat="1" x14ac:dyDescent="0.2">
      <c r="B435" s="126"/>
      <c r="C435" s="125"/>
      <c r="E435" s="228"/>
      <c r="G435" s="247"/>
      <c r="H435" s="25"/>
      <c r="I435" s="25"/>
      <c r="J435" s="335"/>
      <c r="K435" s="25"/>
      <c r="L435" s="25"/>
      <c r="M435" s="25"/>
      <c r="N435" s="25"/>
      <c r="O435" s="25"/>
      <c r="P435" s="25"/>
    </row>
    <row r="436" spans="2:16" s="22" customFormat="1" x14ac:dyDescent="0.2">
      <c r="B436" s="126"/>
      <c r="C436" s="125"/>
      <c r="E436" s="228"/>
      <c r="G436" s="247"/>
      <c r="H436" s="25"/>
      <c r="I436" s="25"/>
      <c r="J436" s="335"/>
      <c r="K436" s="25"/>
      <c r="L436" s="25"/>
      <c r="M436" s="25"/>
      <c r="N436" s="25"/>
      <c r="O436" s="25"/>
      <c r="P436" s="25"/>
    </row>
    <row r="437" spans="2:16" s="22" customFormat="1" x14ac:dyDescent="0.2">
      <c r="B437" s="126"/>
      <c r="C437" s="125"/>
      <c r="E437" s="228"/>
      <c r="G437" s="247"/>
      <c r="H437" s="25"/>
      <c r="I437" s="25"/>
      <c r="J437" s="335"/>
      <c r="K437" s="25"/>
      <c r="L437" s="25"/>
      <c r="M437" s="25"/>
      <c r="N437" s="25"/>
      <c r="O437" s="25"/>
      <c r="P437" s="25"/>
    </row>
    <row r="438" spans="2:16" s="22" customFormat="1" x14ac:dyDescent="0.2">
      <c r="B438" s="126"/>
      <c r="C438" s="125"/>
      <c r="E438" s="228"/>
      <c r="G438" s="247"/>
      <c r="H438" s="25"/>
      <c r="I438" s="25"/>
      <c r="J438" s="335"/>
      <c r="K438" s="25"/>
      <c r="L438" s="25"/>
      <c r="M438" s="25"/>
      <c r="N438" s="25"/>
      <c r="O438" s="25"/>
      <c r="P438" s="25"/>
    </row>
    <row r="439" spans="2:16" s="22" customFormat="1" x14ac:dyDescent="0.2">
      <c r="B439" s="126"/>
      <c r="C439" s="125"/>
      <c r="E439" s="228"/>
      <c r="G439" s="247"/>
      <c r="H439" s="25"/>
      <c r="I439" s="25"/>
      <c r="J439" s="335"/>
      <c r="K439" s="25"/>
      <c r="L439" s="25"/>
      <c r="M439" s="25"/>
      <c r="N439" s="25"/>
      <c r="O439" s="25"/>
      <c r="P439" s="25"/>
    </row>
    <row r="440" spans="2:16" s="22" customFormat="1" x14ac:dyDescent="0.2">
      <c r="B440" s="126"/>
      <c r="C440" s="125"/>
      <c r="E440" s="228"/>
      <c r="G440" s="247"/>
      <c r="H440" s="25"/>
      <c r="I440" s="25"/>
      <c r="J440" s="335"/>
      <c r="K440" s="25"/>
      <c r="L440" s="25"/>
      <c r="M440" s="25"/>
      <c r="N440" s="25"/>
      <c r="O440" s="25"/>
      <c r="P440" s="25"/>
    </row>
    <row r="441" spans="2:16" s="22" customFormat="1" x14ac:dyDescent="0.2">
      <c r="B441" s="126"/>
      <c r="C441" s="125"/>
      <c r="E441" s="228"/>
      <c r="G441" s="247"/>
      <c r="H441" s="25"/>
      <c r="I441" s="25"/>
      <c r="J441" s="335"/>
      <c r="K441" s="25"/>
      <c r="L441" s="25"/>
      <c r="M441" s="25"/>
      <c r="N441" s="25"/>
      <c r="O441" s="25"/>
      <c r="P441" s="25"/>
    </row>
    <row r="442" spans="2:16" s="22" customFormat="1" x14ac:dyDescent="0.2">
      <c r="B442" s="126"/>
      <c r="C442" s="125"/>
      <c r="E442" s="228"/>
      <c r="G442" s="247"/>
      <c r="H442" s="25"/>
      <c r="I442" s="25"/>
      <c r="J442" s="335"/>
      <c r="K442" s="25"/>
      <c r="L442" s="25"/>
      <c r="M442" s="25"/>
      <c r="N442" s="25"/>
      <c r="O442" s="25"/>
      <c r="P442" s="25"/>
    </row>
    <row r="443" spans="2:16" s="22" customFormat="1" x14ac:dyDescent="0.2">
      <c r="B443" s="126"/>
      <c r="C443" s="125"/>
      <c r="E443" s="228"/>
      <c r="G443" s="247"/>
      <c r="H443" s="25"/>
      <c r="I443" s="25"/>
      <c r="J443" s="335"/>
      <c r="K443" s="25"/>
      <c r="L443" s="25"/>
      <c r="M443" s="25"/>
      <c r="N443" s="25"/>
      <c r="O443" s="25"/>
      <c r="P443" s="25"/>
    </row>
    <row r="444" spans="2:16" s="22" customFormat="1" x14ac:dyDescent="0.2">
      <c r="B444" s="126"/>
      <c r="C444" s="125"/>
      <c r="E444" s="228"/>
      <c r="G444" s="247"/>
      <c r="H444" s="25"/>
      <c r="I444" s="25"/>
      <c r="J444" s="335"/>
      <c r="K444" s="25"/>
      <c r="L444" s="25"/>
      <c r="M444" s="25"/>
      <c r="N444" s="25"/>
      <c r="O444" s="25"/>
      <c r="P444" s="25"/>
    </row>
    <row r="445" spans="2:16" s="22" customFormat="1" x14ac:dyDescent="0.2">
      <c r="B445" s="126"/>
      <c r="C445" s="125"/>
      <c r="E445" s="228"/>
      <c r="G445" s="247"/>
      <c r="H445" s="25"/>
      <c r="I445" s="25"/>
      <c r="J445" s="335"/>
      <c r="K445" s="25"/>
      <c r="L445" s="25"/>
      <c r="M445" s="25"/>
      <c r="N445" s="25"/>
      <c r="O445" s="25"/>
      <c r="P445" s="25"/>
    </row>
    <row r="446" spans="2:16" s="22" customFormat="1" x14ac:dyDescent="0.2">
      <c r="B446" s="126"/>
      <c r="C446" s="125"/>
      <c r="E446" s="228"/>
      <c r="G446" s="247"/>
      <c r="H446" s="25"/>
      <c r="I446" s="25"/>
      <c r="J446" s="335"/>
      <c r="K446" s="25"/>
      <c r="L446" s="25"/>
      <c r="M446" s="25"/>
      <c r="N446" s="25"/>
      <c r="O446" s="25"/>
      <c r="P446" s="25"/>
    </row>
    <row r="447" spans="2:16" s="22" customFormat="1" x14ac:dyDescent="0.2">
      <c r="B447" s="126"/>
      <c r="C447" s="125"/>
      <c r="E447" s="228"/>
      <c r="G447" s="247"/>
      <c r="H447" s="25"/>
      <c r="I447" s="25"/>
      <c r="J447" s="335"/>
      <c r="K447" s="25"/>
      <c r="L447" s="25"/>
      <c r="M447" s="25"/>
      <c r="N447" s="25"/>
      <c r="O447" s="25"/>
      <c r="P447" s="25"/>
    </row>
    <row r="448" spans="2:16" s="22" customFormat="1" x14ac:dyDescent="0.2">
      <c r="B448" s="126"/>
      <c r="C448" s="125"/>
      <c r="E448" s="228"/>
      <c r="G448" s="247"/>
      <c r="H448" s="25"/>
      <c r="I448" s="25"/>
      <c r="J448" s="335"/>
      <c r="K448" s="25"/>
      <c r="L448" s="25"/>
      <c r="M448" s="25"/>
      <c r="N448" s="25"/>
      <c r="O448" s="25"/>
      <c r="P448" s="25"/>
    </row>
    <row r="449" spans="2:16" s="22" customFormat="1" x14ac:dyDescent="0.2">
      <c r="B449" s="126"/>
      <c r="C449" s="125"/>
      <c r="E449" s="228"/>
      <c r="G449" s="247"/>
      <c r="H449" s="25"/>
      <c r="I449" s="25"/>
      <c r="J449" s="335"/>
      <c r="K449" s="25"/>
      <c r="L449" s="25"/>
      <c r="M449" s="25"/>
      <c r="N449" s="25"/>
      <c r="O449" s="25"/>
      <c r="P449" s="25"/>
    </row>
    <row r="450" spans="2:16" s="22" customFormat="1" x14ac:dyDescent="0.2">
      <c r="B450" s="126"/>
      <c r="C450" s="125"/>
      <c r="E450" s="228"/>
      <c r="G450" s="247"/>
      <c r="H450" s="25"/>
      <c r="I450" s="25"/>
      <c r="J450" s="335"/>
      <c r="K450" s="25"/>
      <c r="L450" s="25"/>
      <c r="M450" s="25"/>
      <c r="N450" s="25"/>
      <c r="O450" s="25"/>
      <c r="P450" s="25"/>
    </row>
    <row r="451" spans="2:16" s="22" customFormat="1" x14ac:dyDescent="0.2">
      <c r="B451" s="126"/>
      <c r="C451" s="125"/>
      <c r="E451" s="228"/>
      <c r="G451" s="247"/>
      <c r="H451" s="25"/>
      <c r="I451" s="25"/>
      <c r="J451" s="335"/>
      <c r="K451" s="25"/>
      <c r="L451" s="25"/>
      <c r="M451" s="25"/>
      <c r="N451" s="25"/>
      <c r="O451" s="25"/>
      <c r="P451" s="25"/>
    </row>
    <row r="452" spans="2:16" s="22" customFormat="1" x14ac:dyDescent="0.2">
      <c r="B452" s="126"/>
      <c r="C452" s="125"/>
      <c r="E452" s="228"/>
      <c r="G452" s="247"/>
      <c r="H452" s="25"/>
      <c r="I452" s="25"/>
      <c r="J452" s="335"/>
      <c r="K452" s="25"/>
      <c r="L452" s="25"/>
      <c r="M452" s="25"/>
      <c r="N452" s="25"/>
      <c r="O452" s="25"/>
      <c r="P452" s="25"/>
    </row>
    <row r="453" spans="2:16" s="22" customFormat="1" x14ac:dyDescent="0.2">
      <c r="B453" s="126"/>
      <c r="C453" s="125"/>
      <c r="E453" s="228"/>
      <c r="G453" s="247"/>
      <c r="H453" s="25"/>
      <c r="I453" s="25"/>
      <c r="J453" s="335"/>
      <c r="K453" s="25"/>
      <c r="L453" s="25"/>
      <c r="M453" s="25"/>
      <c r="N453" s="25"/>
      <c r="O453" s="25"/>
      <c r="P453" s="25"/>
    </row>
    <row r="454" spans="2:16" s="22" customFormat="1" x14ac:dyDescent="0.2">
      <c r="B454" s="126"/>
      <c r="C454" s="125"/>
      <c r="E454" s="228"/>
      <c r="G454" s="247"/>
      <c r="H454" s="25"/>
      <c r="I454" s="25"/>
      <c r="J454" s="335"/>
      <c r="K454" s="25"/>
      <c r="L454" s="25"/>
      <c r="M454" s="25"/>
      <c r="N454" s="25"/>
      <c r="O454" s="25"/>
      <c r="P454" s="25"/>
    </row>
    <row r="455" spans="2:16" s="22" customFormat="1" x14ac:dyDescent="0.2">
      <c r="B455" s="126"/>
      <c r="C455" s="125"/>
      <c r="E455" s="228"/>
      <c r="G455" s="247"/>
      <c r="H455" s="25"/>
      <c r="I455" s="25"/>
      <c r="J455" s="335"/>
      <c r="K455" s="25"/>
      <c r="L455" s="25"/>
      <c r="M455" s="25"/>
      <c r="N455" s="25"/>
      <c r="O455" s="25"/>
      <c r="P455" s="25"/>
    </row>
    <row r="456" spans="2:16" s="22" customFormat="1" x14ac:dyDescent="0.2">
      <c r="B456" s="126"/>
      <c r="C456" s="125"/>
      <c r="E456" s="228"/>
      <c r="G456" s="247"/>
      <c r="H456" s="25"/>
      <c r="I456" s="25"/>
      <c r="J456" s="335"/>
      <c r="K456" s="25"/>
      <c r="L456" s="25"/>
      <c r="M456" s="25"/>
      <c r="N456" s="25"/>
      <c r="O456" s="25"/>
      <c r="P456" s="25"/>
    </row>
    <row r="457" spans="2:16" s="22" customFormat="1" x14ac:dyDescent="0.2">
      <c r="B457" s="126"/>
      <c r="C457" s="125"/>
      <c r="E457" s="228"/>
      <c r="G457" s="247"/>
      <c r="H457" s="25"/>
      <c r="I457" s="25"/>
      <c r="J457" s="335"/>
      <c r="K457" s="25"/>
      <c r="L457" s="25"/>
      <c r="M457" s="25"/>
      <c r="N457" s="25"/>
      <c r="O457" s="25"/>
      <c r="P457" s="25"/>
    </row>
    <row r="458" spans="2:16" s="22" customFormat="1" x14ac:dyDescent="0.2">
      <c r="B458" s="126"/>
      <c r="C458" s="125"/>
      <c r="E458" s="228"/>
      <c r="G458" s="247"/>
      <c r="H458" s="25"/>
      <c r="I458" s="25"/>
      <c r="J458" s="335"/>
      <c r="K458" s="25"/>
      <c r="L458" s="25"/>
      <c r="M458" s="25"/>
      <c r="N458" s="25"/>
      <c r="O458" s="25"/>
      <c r="P458" s="25"/>
    </row>
    <row r="459" spans="2:16" s="22" customFormat="1" x14ac:dyDescent="0.2">
      <c r="B459" s="126"/>
      <c r="C459" s="125"/>
      <c r="E459" s="228"/>
      <c r="G459" s="247"/>
      <c r="H459" s="25"/>
      <c r="I459" s="25"/>
      <c r="J459" s="335"/>
      <c r="K459" s="25"/>
      <c r="L459" s="25"/>
      <c r="M459" s="25"/>
      <c r="N459" s="25"/>
      <c r="O459" s="25"/>
      <c r="P459" s="25"/>
    </row>
    <row r="460" spans="2:16" s="22" customFormat="1" x14ac:dyDescent="0.2">
      <c r="B460" s="126"/>
      <c r="C460" s="125"/>
      <c r="E460" s="228"/>
      <c r="G460" s="247"/>
      <c r="H460" s="25"/>
      <c r="I460" s="25"/>
      <c r="J460" s="335"/>
      <c r="K460" s="25"/>
      <c r="L460" s="25"/>
      <c r="M460" s="25"/>
      <c r="N460" s="25"/>
      <c r="O460" s="25"/>
      <c r="P460" s="25"/>
    </row>
    <row r="461" spans="2:16" s="22" customFormat="1" x14ac:dyDescent="0.2">
      <c r="B461" s="126"/>
      <c r="C461" s="125"/>
      <c r="E461" s="228"/>
      <c r="G461" s="247"/>
      <c r="H461" s="25"/>
      <c r="I461" s="25"/>
      <c r="J461" s="335"/>
      <c r="K461" s="25"/>
      <c r="L461" s="25"/>
      <c r="M461" s="25"/>
      <c r="N461" s="25"/>
      <c r="O461" s="25"/>
      <c r="P461" s="25"/>
    </row>
    <row r="462" spans="2:16" s="22" customFormat="1" x14ac:dyDescent="0.2">
      <c r="B462" s="126"/>
      <c r="C462" s="125"/>
      <c r="E462" s="228"/>
      <c r="G462" s="247"/>
      <c r="H462" s="25"/>
      <c r="I462" s="25"/>
      <c r="J462" s="335"/>
      <c r="K462" s="25"/>
      <c r="L462" s="25"/>
      <c r="M462" s="25"/>
      <c r="N462" s="25"/>
      <c r="O462" s="25"/>
      <c r="P462" s="25"/>
    </row>
    <row r="463" spans="2:16" s="22" customFormat="1" x14ac:dyDescent="0.2">
      <c r="B463" s="126"/>
      <c r="C463" s="125"/>
      <c r="E463" s="228"/>
      <c r="G463" s="247"/>
      <c r="H463" s="25"/>
      <c r="I463" s="25"/>
      <c r="J463" s="335"/>
      <c r="K463" s="25"/>
      <c r="L463" s="25"/>
      <c r="M463" s="25"/>
      <c r="N463" s="25"/>
      <c r="O463" s="25"/>
      <c r="P463" s="25"/>
    </row>
    <row r="464" spans="2:16" s="22" customFormat="1" x14ac:dyDescent="0.2">
      <c r="B464" s="126"/>
      <c r="C464" s="125"/>
      <c r="E464" s="228"/>
      <c r="G464" s="247"/>
      <c r="H464" s="25"/>
      <c r="I464" s="25"/>
      <c r="J464" s="335"/>
      <c r="K464" s="25"/>
      <c r="L464" s="25"/>
      <c r="M464" s="25"/>
      <c r="N464" s="25"/>
      <c r="O464" s="25"/>
      <c r="P464" s="25"/>
    </row>
    <row r="465" spans="2:16" s="22" customFormat="1" x14ac:dyDescent="0.2">
      <c r="B465" s="126"/>
      <c r="C465" s="125"/>
      <c r="E465" s="228"/>
      <c r="G465" s="247"/>
      <c r="H465" s="25"/>
      <c r="I465" s="25"/>
      <c r="J465" s="335"/>
      <c r="K465" s="25"/>
      <c r="L465" s="25"/>
      <c r="M465" s="25"/>
      <c r="N465" s="25"/>
      <c r="O465" s="25"/>
      <c r="P465" s="25"/>
    </row>
    <row r="466" spans="2:16" s="22" customFormat="1" x14ac:dyDescent="0.2">
      <c r="B466" s="126"/>
      <c r="C466" s="125"/>
      <c r="E466" s="228"/>
      <c r="G466" s="247"/>
      <c r="H466" s="25"/>
      <c r="I466" s="25"/>
      <c r="J466" s="335"/>
      <c r="K466" s="25"/>
      <c r="L466" s="25"/>
      <c r="M466" s="25"/>
      <c r="N466" s="25"/>
      <c r="O466" s="25"/>
      <c r="P466" s="25"/>
    </row>
    <row r="467" spans="2:16" s="22" customFormat="1" x14ac:dyDescent="0.2">
      <c r="B467" s="126"/>
      <c r="C467" s="125"/>
      <c r="E467" s="228"/>
      <c r="G467" s="247"/>
      <c r="H467" s="25"/>
      <c r="I467" s="25"/>
      <c r="J467" s="335"/>
      <c r="K467" s="25"/>
      <c r="L467" s="25"/>
      <c r="M467" s="25"/>
      <c r="N467" s="25"/>
      <c r="O467" s="25"/>
      <c r="P467" s="25"/>
    </row>
    <row r="468" spans="2:16" s="22" customFormat="1" x14ac:dyDescent="0.2">
      <c r="B468" s="126"/>
      <c r="C468" s="125"/>
      <c r="E468" s="228"/>
      <c r="G468" s="247"/>
      <c r="H468" s="25"/>
      <c r="I468" s="25"/>
      <c r="J468" s="335"/>
      <c r="K468" s="25"/>
      <c r="L468" s="25"/>
      <c r="M468" s="25"/>
      <c r="N468" s="25"/>
      <c r="O468" s="25"/>
      <c r="P468" s="25"/>
    </row>
    <row r="469" spans="2:16" s="22" customFormat="1" x14ac:dyDescent="0.2">
      <c r="B469" s="126"/>
      <c r="C469" s="125"/>
      <c r="E469" s="228"/>
      <c r="G469" s="247"/>
      <c r="H469" s="25"/>
      <c r="I469" s="25"/>
      <c r="J469" s="335"/>
      <c r="K469" s="25"/>
      <c r="L469" s="25"/>
      <c r="M469" s="25"/>
      <c r="N469" s="25"/>
      <c r="O469" s="25"/>
      <c r="P469" s="25"/>
    </row>
    <row r="470" spans="2:16" s="22" customFormat="1" x14ac:dyDescent="0.2">
      <c r="B470" s="126"/>
      <c r="C470" s="125"/>
      <c r="E470" s="228"/>
      <c r="G470" s="247"/>
      <c r="H470" s="25"/>
      <c r="I470" s="25"/>
      <c r="J470" s="335"/>
      <c r="K470" s="25"/>
      <c r="L470" s="25"/>
      <c r="M470" s="25"/>
      <c r="N470" s="25"/>
      <c r="O470" s="25"/>
      <c r="P470" s="25"/>
    </row>
    <row r="471" spans="2:16" s="22" customFormat="1" x14ac:dyDescent="0.2">
      <c r="B471" s="126"/>
      <c r="C471" s="125"/>
      <c r="E471" s="228"/>
      <c r="G471" s="247"/>
      <c r="H471" s="25"/>
      <c r="I471" s="25"/>
      <c r="J471" s="335"/>
      <c r="K471" s="25"/>
      <c r="L471" s="25"/>
      <c r="M471" s="25"/>
      <c r="N471" s="25"/>
      <c r="O471" s="25"/>
      <c r="P471" s="25"/>
    </row>
    <row r="472" spans="2:16" s="22" customFormat="1" x14ac:dyDescent="0.2">
      <c r="B472" s="126"/>
      <c r="C472" s="125"/>
      <c r="E472" s="228"/>
      <c r="G472" s="247"/>
      <c r="H472" s="25"/>
      <c r="I472" s="25"/>
      <c r="J472" s="335"/>
      <c r="K472" s="25"/>
      <c r="L472" s="25"/>
      <c r="M472" s="25"/>
      <c r="N472" s="25"/>
      <c r="O472" s="25"/>
      <c r="P472" s="25"/>
    </row>
    <row r="473" spans="2:16" s="22" customFormat="1" x14ac:dyDescent="0.2">
      <c r="B473" s="126"/>
      <c r="C473" s="125"/>
      <c r="E473" s="228"/>
      <c r="G473" s="247"/>
      <c r="H473" s="25"/>
      <c r="I473" s="25"/>
      <c r="J473" s="335"/>
      <c r="K473" s="25"/>
      <c r="L473" s="25"/>
      <c r="M473" s="25"/>
      <c r="N473" s="25"/>
      <c r="O473" s="25"/>
      <c r="P473" s="25"/>
    </row>
    <row r="474" spans="2:16" s="22" customFormat="1" x14ac:dyDescent="0.2">
      <c r="B474" s="126"/>
      <c r="C474" s="125"/>
      <c r="E474" s="228"/>
      <c r="G474" s="247"/>
      <c r="H474" s="25"/>
      <c r="I474" s="25"/>
      <c r="J474" s="335"/>
      <c r="K474" s="25"/>
      <c r="L474" s="25"/>
      <c r="M474" s="25"/>
      <c r="N474" s="25"/>
      <c r="O474" s="25"/>
      <c r="P474" s="25"/>
    </row>
    <row r="475" spans="2:16" s="22" customFormat="1" x14ac:dyDescent="0.2">
      <c r="B475" s="126"/>
      <c r="C475" s="125"/>
      <c r="E475" s="228"/>
      <c r="G475" s="247"/>
      <c r="H475" s="25"/>
      <c r="I475" s="25"/>
      <c r="J475" s="335"/>
      <c r="K475" s="25"/>
      <c r="L475" s="25"/>
      <c r="M475" s="25"/>
      <c r="N475" s="25"/>
      <c r="O475" s="25"/>
      <c r="P475" s="25"/>
    </row>
    <row r="476" spans="2:16" s="22" customFormat="1" x14ac:dyDescent="0.2">
      <c r="B476" s="126"/>
      <c r="C476" s="125"/>
      <c r="E476" s="228"/>
      <c r="G476" s="247"/>
      <c r="H476" s="25"/>
      <c r="I476" s="25"/>
      <c r="J476" s="335"/>
      <c r="K476" s="25"/>
      <c r="L476" s="25"/>
      <c r="M476" s="25"/>
      <c r="N476" s="25"/>
      <c r="O476" s="25"/>
      <c r="P476" s="25"/>
    </row>
    <row r="477" spans="2:16" s="22" customFormat="1" x14ac:dyDescent="0.2">
      <c r="B477" s="126"/>
      <c r="C477" s="125"/>
      <c r="E477" s="228"/>
      <c r="G477" s="247"/>
      <c r="H477" s="25"/>
      <c r="I477" s="25"/>
      <c r="J477" s="335"/>
      <c r="K477" s="25"/>
      <c r="L477" s="25"/>
      <c r="M477" s="25"/>
      <c r="N477" s="25"/>
      <c r="O477" s="25"/>
      <c r="P477" s="25"/>
    </row>
    <row r="478" spans="2:16" s="22" customFormat="1" x14ac:dyDescent="0.2">
      <c r="B478" s="126"/>
      <c r="C478" s="125"/>
      <c r="E478" s="228"/>
      <c r="G478" s="247"/>
      <c r="H478" s="25"/>
      <c r="I478" s="25"/>
      <c r="J478" s="335"/>
      <c r="K478" s="25"/>
      <c r="L478" s="25"/>
      <c r="M478" s="25"/>
      <c r="N478" s="25"/>
      <c r="O478" s="25"/>
      <c r="P478" s="25"/>
    </row>
    <row r="479" spans="2:16" s="22" customFormat="1" x14ac:dyDescent="0.2">
      <c r="B479" s="126"/>
      <c r="C479" s="125"/>
      <c r="E479" s="228"/>
      <c r="G479" s="247"/>
      <c r="H479" s="25"/>
      <c r="I479" s="25"/>
      <c r="J479" s="335"/>
      <c r="K479" s="25"/>
      <c r="L479" s="25"/>
      <c r="M479" s="25"/>
      <c r="N479" s="25"/>
      <c r="O479" s="25"/>
      <c r="P479" s="25"/>
    </row>
    <row r="480" spans="2:16" s="22" customFormat="1" x14ac:dyDescent="0.2">
      <c r="B480" s="126"/>
      <c r="C480" s="125"/>
      <c r="E480" s="228"/>
      <c r="G480" s="247"/>
      <c r="H480" s="25"/>
      <c r="I480" s="25"/>
      <c r="J480" s="335"/>
      <c r="K480" s="25"/>
      <c r="L480" s="25"/>
      <c r="M480" s="25"/>
      <c r="N480" s="25"/>
      <c r="O480" s="25"/>
      <c r="P480" s="25"/>
    </row>
    <row r="481" spans="2:16" s="22" customFormat="1" x14ac:dyDescent="0.2">
      <c r="B481" s="126"/>
      <c r="C481" s="125"/>
      <c r="E481" s="228"/>
      <c r="G481" s="247"/>
      <c r="H481" s="25"/>
      <c r="I481" s="25"/>
      <c r="J481" s="335"/>
      <c r="K481" s="25"/>
      <c r="L481" s="25"/>
      <c r="M481" s="25"/>
      <c r="N481" s="25"/>
      <c r="O481" s="25"/>
      <c r="P481" s="25"/>
    </row>
    <row r="482" spans="2:16" s="22" customFormat="1" x14ac:dyDescent="0.2">
      <c r="B482" s="126"/>
      <c r="C482" s="125"/>
      <c r="E482" s="228"/>
      <c r="G482" s="247"/>
      <c r="H482" s="25"/>
      <c r="I482" s="25"/>
      <c r="J482" s="335"/>
      <c r="K482" s="25"/>
      <c r="L482" s="25"/>
      <c r="M482" s="25"/>
      <c r="N482" s="25"/>
      <c r="O482" s="25"/>
      <c r="P482" s="25"/>
    </row>
    <row r="483" spans="2:16" s="22" customFormat="1" x14ac:dyDescent="0.2">
      <c r="B483" s="126"/>
      <c r="C483" s="125"/>
      <c r="E483" s="228"/>
      <c r="G483" s="247"/>
      <c r="H483" s="25"/>
      <c r="I483" s="25"/>
      <c r="J483" s="335"/>
      <c r="K483" s="25"/>
      <c r="L483" s="25"/>
      <c r="M483" s="25"/>
      <c r="N483" s="25"/>
      <c r="O483" s="25"/>
      <c r="P483" s="25"/>
    </row>
    <row r="484" spans="2:16" s="22" customFormat="1" x14ac:dyDescent="0.2">
      <c r="B484" s="126"/>
      <c r="C484" s="125"/>
      <c r="E484" s="228"/>
      <c r="G484" s="247"/>
      <c r="H484" s="25"/>
      <c r="I484" s="25"/>
      <c r="J484" s="335"/>
      <c r="K484" s="25"/>
      <c r="L484" s="25"/>
      <c r="M484" s="25"/>
      <c r="N484" s="25"/>
      <c r="O484" s="25"/>
      <c r="P484" s="25"/>
    </row>
    <row r="485" spans="2:16" s="22" customFormat="1" x14ac:dyDescent="0.2">
      <c r="B485" s="126"/>
      <c r="C485" s="125"/>
      <c r="E485" s="228"/>
      <c r="G485" s="247"/>
      <c r="H485" s="25"/>
      <c r="I485" s="25"/>
      <c r="J485" s="335"/>
      <c r="K485" s="25"/>
      <c r="L485" s="25"/>
      <c r="M485" s="25"/>
      <c r="N485" s="25"/>
      <c r="O485" s="25"/>
      <c r="P485" s="25"/>
    </row>
    <row r="486" spans="2:16" s="22" customFormat="1" x14ac:dyDescent="0.2">
      <c r="B486" s="126"/>
      <c r="C486" s="125"/>
      <c r="E486" s="228"/>
      <c r="G486" s="247"/>
      <c r="H486" s="25"/>
      <c r="I486" s="25"/>
      <c r="J486" s="335"/>
      <c r="K486" s="25"/>
      <c r="L486" s="25"/>
      <c r="M486" s="25"/>
      <c r="N486" s="25"/>
      <c r="O486" s="25"/>
      <c r="P486" s="25"/>
    </row>
    <row r="487" spans="2:16" s="22" customFormat="1" x14ac:dyDescent="0.2">
      <c r="B487" s="126"/>
      <c r="C487" s="125"/>
      <c r="E487" s="228"/>
      <c r="G487" s="247"/>
      <c r="H487" s="25"/>
      <c r="I487" s="25"/>
      <c r="J487" s="335"/>
      <c r="K487" s="25"/>
      <c r="L487" s="25"/>
      <c r="M487" s="25"/>
      <c r="N487" s="25"/>
      <c r="O487" s="25"/>
      <c r="P487" s="25"/>
    </row>
    <row r="488" spans="2:16" s="22" customFormat="1" x14ac:dyDescent="0.2">
      <c r="B488" s="126"/>
      <c r="C488" s="125"/>
      <c r="E488" s="228"/>
      <c r="G488" s="247"/>
      <c r="H488" s="25"/>
      <c r="I488" s="25"/>
      <c r="J488" s="335"/>
      <c r="K488" s="25"/>
      <c r="L488" s="25"/>
      <c r="M488" s="25"/>
      <c r="N488" s="25"/>
      <c r="O488" s="25"/>
      <c r="P488" s="25"/>
    </row>
    <row r="489" spans="2:16" s="22" customFormat="1" x14ac:dyDescent="0.2">
      <c r="B489" s="126"/>
      <c r="C489" s="125"/>
      <c r="E489" s="228"/>
      <c r="G489" s="247"/>
      <c r="H489" s="25"/>
      <c r="I489" s="25"/>
      <c r="J489" s="335"/>
      <c r="K489" s="25"/>
      <c r="L489" s="25"/>
      <c r="M489" s="25"/>
      <c r="N489" s="25"/>
      <c r="O489" s="25"/>
      <c r="P489" s="25"/>
    </row>
    <row r="490" spans="2:16" s="22" customFormat="1" x14ac:dyDescent="0.2">
      <c r="B490" s="126"/>
      <c r="C490" s="125"/>
      <c r="E490" s="228"/>
      <c r="G490" s="247"/>
      <c r="H490" s="25"/>
      <c r="I490" s="25"/>
      <c r="J490" s="335"/>
      <c r="K490" s="25"/>
      <c r="L490" s="25"/>
      <c r="M490" s="25"/>
      <c r="N490" s="25"/>
      <c r="O490" s="25"/>
      <c r="P490" s="25"/>
    </row>
    <row r="491" spans="2:16" s="22" customFormat="1" x14ac:dyDescent="0.2">
      <c r="B491" s="126"/>
      <c r="C491" s="125"/>
      <c r="E491" s="228"/>
      <c r="G491" s="247"/>
      <c r="H491" s="25"/>
      <c r="I491" s="25"/>
      <c r="J491" s="335"/>
      <c r="K491" s="25"/>
      <c r="L491" s="25"/>
      <c r="M491" s="25"/>
      <c r="N491" s="25"/>
      <c r="O491" s="25"/>
      <c r="P491" s="25"/>
    </row>
    <row r="492" spans="2:16" s="22" customFormat="1" x14ac:dyDescent="0.2">
      <c r="B492" s="126"/>
      <c r="C492" s="125"/>
      <c r="E492" s="228"/>
      <c r="G492" s="247"/>
      <c r="H492" s="25"/>
      <c r="I492" s="25"/>
      <c r="J492" s="335"/>
      <c r="K492" s="25"/>
      <c r="L492" s="25"/>
      <c r="M492" s="25"/>
      <c r="N492" s="25"/>
      <c r="O492" s="25"/>
      <c r="P492" s="25"/>
    </row>
    <row r="493" spans="2:16" s="22" customFormat="1" x14ac:dyDescent="0.2">
      <c r="B493" s="126"/>
      <c r="C493" s="125"/>
      <c r="E493" s="228"/>
      <c r="G493" s="247"/>
      <c r="H493" s="25"/>
      <c r="I493" s="25"/>
      <c r="J493" s="335"/>
      <c r="K493" s="25"/>
      <c r="L493" s="25"/>
      <c r="M493" s="25"/>
      <c r="N493" s="25"/>
      <c r="O493" s="25"/>
      <c r="P493" s="25"/>
    </row>
    <row r="494" spans="2:16" s="22" customFormat="1" x14ac:dyDescent="0.2">
      <c r="B494" s="126"/>
      <c r="C494" s="125"/>
      <c r="E494" s="228"/>
      <c r="G494" s="247"/>
      <c r="H494" s="25"/>
      <c r="I494" s="25"/>
      <c r="J494" s="335"/>
      <c r="K494" s="25"/>
      <c r="L494" s="25"/>
      <c r="M494" s="25"/>
      <c r="N494" s="25"/>
      <c r="O494" s="25"/>
      <c r="P494" s="25"/>
    </row>
    <row r="495" spans="2:16" s="22" customFormat="1" x14ac:dyDescent="0.2">
      <c r="B495" s="126"/>
      <c r="C495" s="125"/>
      <c r="E495" s="228"/>
      <c r="G495" s="247"/>
      <c r="H495" s="25"/>
      <c r="I495" s="25"/>
      <c r="J495" s="335"/>
      <c r="K495" s="25"/>
      <c r="L495" s="25"/>
      <c r="M495" s="25"/>
      <c r="N495" s="25"/>
      <c r="O495" s="25"/>
      <c r="P495" s="25"/>
    </row>
    <row r="496" spans="2:16" s="22" customFormat="1" x14ac:dyDescent="0.2">
      <c r="B496" s="126"/>
      <c r="C496" s="125"/>
      <c r="E496" s="228"/>
      <c r="G496" s="247"/>
      <c r="H496" s="25"/>
      <c r="I496" s="25"/>
      <c r="J496" s="335"/>
      <c r="K496" s="25"/>
      <c r="L496" s="25"/>
      <c r="M496" s="25"/>
      <c r="N496" s="25"/>
      <c r="O496" s="25"/>
      <c r="P496" s="25"/>
    </row>
    <row r="497" spans="2:16" s="22" customFormat="1" x14ac:dyDescent="0.2">
      <c r="B497" s="126"/>
      <c r="C497" s="125"/>
      <c r="E497" s="228"/>
      <c r="G497" s="247"/>
      <c r="H497" s="25"/>
      <c r="I497" s="25"/>
      <c r="J497" s="335"/>
      <c r="K497" s="25"/>
      <c r="L497" s="25"/>
      <c r="M497" s="25"/>
      <c r="N497" s="25"/>
      <c r="O497" s="25"/>
      <c r="P497" s="25"/>
    </row>
    <row r="498" spans="2:16" s="22" customFormat="1" x14ac:dyDescent="0.2">
      <c r="B498" s="126"/>
      <c r="C498" s="125"/>
      <c r="E498" s="228"/>
      <c r="G498" s="247"/>
      <c r="H498" s="25"/>
      <c r="I498" s="25"/>
      <c r="J498" s="335"/>
      <c r="K498" s="25"/>
      <c r="L498" s="25"/>
      <c r="M498" s="25"/>
      <c r="N498" s="25"/>
      <c r="O498" s="25"/>
      <c r="P498" s="25"/>
    </row>
    <row r="499" spans="2:16" s="22" customFormat="1" x14ac:dyDescent="0.2">
      <c r="B499" s="126"/>
      <c r="C499" s="125"/>
      <c r="E499" s="228"/>
      <c r="G499" s="247"/>
      <c r="H499" s="25"/>
      <c r="I499" s="25"/>
      <c r="J499" s="335"/>
      <c r="K499" s="25"/>
      <c r="L499" s="25"/>
      <c r="M499" s="25"/>
      <c r="N499" s="25"/>
      <c r="O499" s="25"/>
      <c r="P499" s="25"/>
    </row>
    <row r="500" spans="2:16" s="22" customFormat="1" x14ac:dyDescent="0.2">
      <c r="B500" s="126"/>
      <c r="C500" s="125"/>
      <c r="E500" s="228"/>
      <c r="G500" s="247"/>
      <c r="H500" s="25"/>
      <c r="I500" s="25"/>
      <c r="J500" s="335"/>
      <c r="K500" s="25"/>
      <c r="L500" s="25"/>
      <c r="M500" s="25"/>
      <c r="N500" s="25"/>
      <c r="O500" s="25"/>
      <c r="P500" s="25"/>
    </row>
    <row r="501" spans="2:16" s="22" customFormat="1" x14ac:dyDescent="0.2">
      <c r="B501" s="126"/>
      <c r="C501" s="125"/>
      <c r="E501" s="228"/>
      <c r="G501" s="247"/>
      <c r="H501" s="25"/>
      <c r="I501" s="25"/>
      <c r="J501" s="335"/>
      <c r="K501" s="25"/>
      <c r="L501" s="25"/>
      <c r="M501" s="25"/>
      <c r="N501" s="25"/>
      <c r="O501" s="25"/>
      <c r="P501" s="25"/>
    </row>
    <row r="502" spans="2:16" s="22" customFormat="1" x14ac:dyDescent="0.2">
      <c r="B502" s="126"/>
      <c r="C502" s="125"/>
      <c r="E502" s="228"/>
      <c r="G502" s="247"/>
      <c r="H502" s="25"/>
      <c r="I502" s="25"/>
      <c r="J502" s="335"/>
      <c r="K502" s="25"/>
      <c r="L502" s="25"/>
      <c r="M502" s="25"/>
      <c r="N502" s="25"/>
      <c r="O502" s="25"/>
      <c r="P502" s="25"/>
    </row>
    <row r="503" spans="2:16" s="22" customFormat="1" x14ac:dyDescent="0.2">
      <c r="B503" s="126"/>
      <c r="C503" s="125"/>
      <c r="E503" s="228"/>
      <c r="G503" s="247"/>
      <c r="H503" s="25"/>
      <c r="I503" s="25"/>
      <c r="J503" s="335"/>
      <c r="K503" s="25"/>
      <c r="L503" s="25"/>
      <c r="M503" s="25"/>
      <c r="N503" s="25"/>
      <c r="O503" s="25"/>
      <c r="P503" s="25"/>
    </row>
    <row r="504" spans="2:16" s="22" customFormat="1" x14ac:dyDescent="0.2">
      <c r="B504" s="126"/>
      <c r="C504" s="125"/>
      <c r="E504" s="228"/>
      <c r="G504" s="247"/>
      <c r="H504" s="25"/>
      <c r="I504" s="25"/>
      <c r="J504" s="335"/>
      <c r="K504" s="25"/>
      <c r="L504" s="25"/>
      <c r="M504" s="25"/>
      <c r="N504" s="25"/>
      <c r="O504" s="25"/>
      <c r="P504" s="25"/>
    </row>
    <row r="505" spans="2:16" s="22" customFormat="1" x14ac:dyDescent="0.2">
      <c r="B505" s="126"/>
      <c r="C505" s="125"/>
      <c r="E505" s="228"/>
      <c r="G505" s="247"/>
      <c r="H505" s="25"/>
      <c r="I505" s="25"/>
      <c r="J505" s="335"/>
      <c r="K505" s="25"/>
      <c r="L505" s="25"/>
      <c r="M505" s="25"/>
      <c r="N505" s="25"/>
      <c r="O505" s="25"/>
      <c r="P505" s="25"/>
    </row>
    <row r="506" spans="2:16" s="22" customFormat="1" x14ac:dyDescent="0.2">
      <c r="B506" s="126"/>
      <c r="C506" s="125"/>
      <c r="E506" s="228"/>
      <c r="G506" s="247"/>
      <c r="H506" s="25"/>
      <c r="I506" s="25"/>
      <c r="J506" s="335"/>
      <c r="K506" s="25"/>
      <c r="L506" s="25"/>
      <c r="M506" s="25"/>
      <c r="N506" s="25"/>
      <c r="O506" s="25"/>
      <c r="P506" s="25"/>
    </row>
    <row r="507" spans="2:16" s="22" customFormat="1" x14ac:dyDescent="0.2">
      <c r="B507" s="126"/>
      <c r="C507" s="125"/>
      <c r="E507" s="228"/>
      <c r="G507" s="247"/>
      <c r="H507" s="25"/>
      <c r="I507" s="25"/>
      <c r="J507" s="335"/>
      <c r="K507" s="25"/>
      <c r="L507" s="25"/>
      <c r="M507" s="25"/>
      <c r="N507" s="25"/>
      <c r="O507" s="25"/>
      <c r="P507" s="25"/>
    </row>
    <row r="508" spans="2:16" s="22" customFormat="1" x14ac:dyDescent="0.2">
      <c r="B508" s="126"/>
      <c r="C508" s="125"/>
      <c r="E508" s="228"/>
      <c r="G508" s="247"/>
      <c r="H508" s="25"/>
      <c r="I508" s="25"/>
      <c r="J508" s="335"/>
      <c r="K508" s="25"/>
      <c r="L508" s="25"/>
      <c r="M508" s="25"/>
      <c r="N508" s="25"/>
      <c r="O508" s="25"/>
      <c r="P508" s="25"/>
    </row>
    <row r="509" spans="2:16" s="22" customFormat="1" x14ac:dyDescent="0.2">
      <c r="B509" s="126"/>
      <c r="C509" s="125"/>
      <c r="E509" s="228"/>
      <c r="G509" s="247"/>
      <c r="H509" s="25"/>
      <c r="I509" s="25"/>
      <c r="J509" s="335"/>
      <c r="K509" s="25"/>
      <c r="L509" s="25"/>
      <c r="M509" s="25"/>
      <c r="N509" s="25"/>
      <c r="O509" s="25"/>
      <c r="P509" s="25"/>
    </row>
    <row r="510" spans="2:16" s="22" customFormat="1" x14ac:dyDescent="0.2">
      <c r="B510" s="126"/>
      <c r="C510" s="125"/>
      <c r="E510" s="228"/>
      <c r="G510" s="247"/>
      <c r="H510" s="25"/>
      <c r="I510" s="25"/>
      <c r="J510" s="335"/>
      <c r="K510" s="25"/>
      <c r="L510" s="25"/>
      <c r="M510" s="25"/>
      <c r="N510" s="25"/>
      <c r="O510" s="25"/>
      <c r="P510" s="25"/>
    </row>
    <row r="511" spans="2:16" s="22" customFormat="1" x14ac:dyDescent="0.2">
      <c r="B511" s="126"/>
      <c r="C511" s="125"/>
      <c r="E511" s="228"/>
      <c r="G511" s="247"/>
      <c r="H511" s="25"/>
      <c r="I511" s="25"/>
      <c r="J511" s="335"/>
      <c r="K511" s="25"/>
      <c r="L511" s="25"/>
      <c r="M511" s="25"/>
      <c r="N511" s="25"/>
      <c r="O511" s="25"/>
      <c r="P511" s="25"/>
    </row>
    <row r="512" spans="2:16" s="22" customFormat="1" x14ac:dyDescent="0.2">
      <c r="B512" s="126"/>
      <c r="C512" s="125"/>
      <c r="E512" s="228"/>
      <c r="G512" s="247"/>
      <c r="H512" s="25"/>
      <c r="I512" s="25"/>
      <c r="J512" s="335"/>
      <c r="K512" s="25"/>
      <c r="L512" s="25"/>
      <c r="M512" s="25"/>
      <c r="N512" s="25"/>
      <c r="O512" s="25"/>
      <c r="P512" s="25"/>
    </row>
    <row r="513" spans="2:16" s="22" customFormat="1" x14ac:dyDescent="0.2">
      <c r="B513" s="126"/>
      <c r="C513" s="125"/>
      <c r="E513" s="228"/>
      <c r="G513" s="247"/>
      <c r="H513" s="25"/>
      <c r="I513" s="25"/>
      <c r="J513" s="335"/>
      <c r="K513" s="25"/>
      <c r="L513" s="25"/>
      <c r="M513" s="25"/>
      <c r="N513" s="25"/>
      <c r="O513" s="25"/>
      <c r="P513" s="25"/>
    </row>
    <row r="514" spans="2:16" s="22" customFormat="1" x14ac:dyDescent="0.2">
      <c r="B514" s="126"/>
      <c r="C514" s="125"/>
      <c r="E514" s="228"/>
      <c r="G514" s="247"/>
      <c r="H514" s="25"/>
      <c r="I514" s="25"/>
      <c r="J514" s="335"/>
      <c r="K514" s="25"/>
      <c r="L514" s="25"/>
      <c r="M514" s="25"/>
      <c r="N514" s="25"/>
      <c r="O514" s="25"/>
      <c r="P514" s="25"/>
    </row>
    <row r="515" spans="2:16" s="22" customFormat="1" x14ac:dyDescent="0.2">
      <c r="B515" s="126"/>
      <c r="C515" s="125"/>
      <c r="E515" s="228"/>
      <c r="G515" s="247"/>
      <c r="H515" s="25"/>
      <c r="I515" s="25"/>
      <c r="J515" s="335"/>
      <c r="K515" s="25"/>
      <c r="L515" s="25"/>
      <c r="M515" s="25"/>
      <c r="N515" s="25"/>
      <c r="O515" s="25"/>
      <c r="P515" s="25"/>
    </row>
    <row r="516" spans="2:16" s="22" customFormat="1" x14ac:dyDescent="0.2">
      <c r="B516" s="126"/>
      <c r="C516" s="125"/>
      <c r="E516" s="228"/>
      <c r="G516" s="247"/>
      <c r="H516" s="25"/>
      <c r="I516" s="25"/>
      <c r="J516" s="335"/>
      <c r="K516" s="25"/>
      <c r="L516" s="25"/>
      <c r="M516" s="25"/>
      <c r="N516" s="25"/>
      <c r="O516" s="25"/>
      <c r="P516" s="25"/>
    </row>
    <row r="517" spans="2:16" s="22" customFormat="1" x14ac:dyDescent="0.2">
      <c r="B517" s="126"/>
      <c r="C517" s="125"/>
      <c r="E517" s="228"/>
      <c r="G517" s="247"/>
      <c r="H517" s="25"/>
      <c r="I517" s="25"/>
      <c r="J517" s="335"/>
      <c r="K517" s="25"/>
      <c r="L517" s="25"/>
      <c r="M517" s="25"/>
      <c r="N517" s="25"/>
      <c r="O517" s="25"/>
      <c r="P517" s="25"/>
    </row>
    <row r="518" spans="2:16" s="22" customFormat="1" x14ac:dyDescent="0.2">
      <c r="B518" s="126"/>
      <c r="C518" s="125"/>
      <c r="E518" s="228"/>
      <c r="G518" s="247"/>
      <c r="H518" s="25"/>
      <c r="I518" s="25"/>
      <c r="J518" s="335"/>
      <c r="K518" s="25"/>
      <c r="L518" s="25"/>
      <c r="M518" s="25"/>
      <c r="N518" s="25"/>
      <c r="O518" s="25"/>
      <c r="P518" s="25"/>
    </row>
    <row r="519" spans="2:16" s="22" customFormat="1" x14ac:dyDescent="0.2">
      <c r="B519" s="126"/>
      <c r="C519" s="125"/>
      <c r="E519" s="228"/>
      <c r="G519" s="247"/>
      <c r="H519" s="25"/>
      <c r="I519" s="25"/>
      <c r="J519" s="335"/>
      <c r="K519" s="25"/>
      <c r="L519" s="25"/>
      <c r="M519" s="25"/>
      <c r="N519" s="25"/>
      <c r="O519" s="25"/>
      <c r="P519" s="25"/>
    </row>
    <row r="520" spans="2:16" s="22" customFormat="1" x14ac:dyDescent="0.2">
      <c r="B520" s="126"/>
      <c r="C520" s="125"/>
      <c r="E520" s="228"/>
      <c r="G520" s="247"/>
      <c r="H520" s="25"/>
      <c r="I520" s="25"/>
      <c r="J520" s="335"/>
      <c r="K520" s="25"/>
      <c r="L520" s="25"/>
      <c r="M520" s="25"/>
      <c r="N520" s="25"/>
      <c r="O520" s="25"/>
      <c r="P520" s="25"/>
    </row>
    <row r="521" spans="2:16" s="22" customFormat="1" x14ac:dyDescent="0.2">
      <c r="B521" s="126"/>
      <c r="C521" s="125"/>
      <c r="E521" s="228"/>
      <c r="G521" s="247"/>
      <c r="H521" s="25"/>
      <c r="I521" s="25"/>
      <c r="J521" s="335"/>
      <c r="K521" s="25"/>
      <c r="L521" s="25"/>
      <c r="M521" s="25"/>
      <c r="N521" s="25"/>
      <c r="O521" s="25"/>
      <c r="P521" s="25"/>
    </row>
    <row r="522" spans="2:16" s="22" customFormat="1" x14ac:dyDescent="0.2">
      <c r="B522" s="126"/>
      <c r="C522" s="125"/>
      <c r="E522" s="228"/>
      <c r="G522" s="247"/>
      <c r="H522" s="25"/>
      <c r="I522" s="25"/>
      <c r="J522" s="335"/>
      <c r="K522" s="25"/>
      <c r="L522" s="25"/>
      <c r="M522" s="25"/>
      <c r="N522" s="25"/>
      <c r="O522" s="25"/>
      <c r="P522" s="25"/>
    </row>
    <row r="523" spans="2:16" s="22" customFormat="1" x14ac:dyDescent="0.2">
      <c r="B523" s="126"/>
      <c r="C523" s="125"/>
      <c r="E523" s="228"/>
      <c r="G523" s="247"/>
      <c r="H523" s="25"/>
      <c r="I523" s="25"/>
      <c r="J523" s="335"/>
      <c r="K523" s="25"/>
      <c r="L523" s="25"/>
      <c r="M523" s="25"/>
      <c r="N523" s="25"/>
      <c r="O523" s="25"/>
      <c r="P523" s="25"/>
    </row>
    <row r="524" spans="2:16" s="22" customFormat="1" x14ac:dyDescent="0.2">
      <c r="B524" s="126"/>
      <c r="C524" s="125"/>
      <c r="E524" s="228"/>
      <c r="G524" s="247"/>
      <c r="H524" s="25"/>
      <c r="I524" s="25"/>
      <c r="J524" s="335"/>
      <c r="K524" s="25"/>
      <c r="L524" s="25"/>
      <c r="M524" s="25"/>
      <c r="N524" s="25"/>
      <c r="O524" s="25"/>
      <c r="P524" s="25"/>
    </row>
    <row r="525" spans="2:16" s="22" customFormat="1" x14ac:dyDescent="0.2">
      <c r="B525" s="126"/>
      <c r="C525" s="125"/>
      <c r="E525" s="228"/>
      <c r="G525" s="247"/>
      <c r="H525" s="25"/>
      <c r="I525" s="25"/>
      <c r="J525" s="335"/>
      <c r="K525" s="25"/>
      <c r="L525" s="25"/>
      <c r="M525" s="25"/>
      <c r="N525" s="25"/>
      <c r="O525" s="25"/>
      <c r="P525" s="25"/>
    </row>
    <row r="526" spans="2:16" s="22" customFormat="1" x14ac:dyDescent="0.2">
      <c r="B526" s="126"/>
      <c r="C526" s="125"/>
      <c r="E526" s="228"/>
      <c r="G526" s="247"/>
      <c r="H526" s="25"/>
      <c r="I526" s="25"/>
      <c r="J526" s="335"/>
      <c r="K526" s="25"/>
      <c r="L526" s="25"/>
      <c r="M526" s="25"/>
      <c r="N526" s="25"/>
      <c r="O526" s="25"/>
      <c r="P526" s="25"/>
    </row>
    <row r="527" spans="2:16" s="22" customFormat="1" x14ac:dyDescent="0.2">
      <c r="B527" s="126"/>
      <c r="C527" s="125"/>
      <c r="E527" s="228"/>
      <c r="G527" s="247"/>
      <c r="H527" s="25"/>
      <c r="I527" s="25"/>
      <c r="J527" s="335"/>
      <c r="K527" s="25"/>
      <c r="L527" s="25"/>
      <c r="M527" s="25"/>
      <c r="N527" s="25"/>
      <c r="O527" s="25"/>
      <c r="P527" s="25"/>
    </row>
    <row r="528" spans="2:16" s="22" customFormat="1" x14ac:dyDescent="0.2">
      <c r="B528" s="126"/>
      <c r="C528" s="125"/>
      <c r="E528" s="228"/>
      <c r="G528" s="247"/>
      <c r="H528" s="25"/>
      <c r="I528" s="25"/>
      <c r="J528" s="335"/>
      <c r="K528" s="25"/>
      <c r="L528" s="25"/>
      <c r="M528" s="25"/>
      <c r="N528" s="25"/>
      <c r="O528" s="25"/>
      <c r="P528" s="25"/>
    </row>
    <row r="529" spans="2:16" s="22" customFormat="1" x14ac:dyDescent="0.2">
      <c r="B529" s="126"/>
      <c r="C529" s="125"/>
      <c r="E529" s="228"/>
      <c r="G529" s="247"/>
      <c r="H529" s="25"/>
      <c r="I529" s="25"/>
      <c r="J529" s="335"/>
      <c r="K529" s="25"/>
      <c r="L529" s="25"/>
      <c r="M529" s="25"/>
      <c r="N529" s="25"/>
      <c r="O529" s="25"/>
      <c r="P529" s="25"/>
    </row>
    <row r="530" spans="2:16" s="22" customFormat="1" x14ac:dyDescent="0.2">
      <c r="B530" s="126"/>
      <c r="C530" s="125"/>
      <c r="E530" s="228"/>
      <c r="G530" s="247"/>
      <c r="H530" s="25"/>
      <c r="I530" s="25"/>
      <c r="J530" s="335"/>
      <c r="K530" s="25"/>
      <c r="L530" s="25"/>
      <c r="M530" s="25"/>
      <c r="N530" s="25"/>
      <c r="O530" s="25"/>
      <c r="P530" s="25"/>
    </row>
    <row r="531" spans="2:16" s="22" customFormat="1" x14ac:dyDescent="0.2">
      <c r="B531" s="126"/>
      <c r="C531" s="128"/>
      <c r="E531" s="228"/>
      <c r="G531" s="247"/>
      <c r="H531" s="25"/>
      <c r="I531" s="25"/>
      <c r="J531" s="335"/>
      <c r="K531" s="25"/>
      <c r="L531" s="25"/>
      <c r="M531" s="25"/>
      <c r="N531" s="25"/>
      <c r="O531" s="25"/>
      <c r="P531" s="25"/>
    </row>
    <row r="532" spans="2:16" s="22" customFormat="1" x14ac:dyDescent="0.2">
      <c r="B532" s="126"/>
      <c r="C532" s="128"/>
      <c r="E532" s="228"/>
      <c r="G532" s="247"/>
      <c r="H532" s="25"/>
      <c r="I532" s="25"/>
      <c r="J532" s="335"/>
      <c r="K532" s="25"/>
      <c r="L532" s="25"/>
      <c r="M532" s="25"/>
      <c r="N532" s="25"/>
      <c r="O532" s="25"/>
      <c r="P532" s="25"/>
    </row>
    <row r="533" spans="2:16" s="22" customFormat="1" x14ac:dyDescent="0.2">
      <c r="B533" s="126"/>
      <c r="C533" s="128"/>
      <c r="E533" s="228"/>
      <c r="G533" s="247"/>
      <c r="H533" s="25"/>
      <c r="I533" s="25"/>
      <c r="J533" s="335"/>
      <c r="K533" s="25"/>
      <c r="L533" s="25"/>
      <c r="M533" s="25"/>
      <c r="N533" s="25"/>
      <c r="O533" s="25"/>
      <c r="P533" s="25"/>
    </row>
    <row r="534" spans="2:16" s="22" customFormat="1" x14ac:dyDescent="0.2">
      <c r="B534" s="126"/>
      <c r="C534" s="128"/>
      <c r="E534" s="228"/>
      <c r="G534" s="247"/>
      <c r="H534" s="25"/>
      <c r="I534" s="25"/>
      <c r="J534" s="335"/>
      <c r="K534" s="25"/>
      <c r="L534" s="25"/>
      <c r="M534" s="25"/>
      <c r="N534" s="25"/>
      <c r="O534" s="25"/>
      <c r="P534" s="25"/>
    </row>
    <row r="535" spans="2:16" s="22" customFormat="1" x14ac:dyDescent="0.2">
      <c r="B535" s="126"/>
      <c r="C535" s="128"/>
      <c r="E535" s="228"/>
      <c r="G535" s="247"/>
      <c r="H535" s="25"/>
      <c r="I535" s="25"/>
      <c r="J535" s="335"/>
      <c r="K535" s="25"/>
      <c r="L535" s="25"/>
      <c r="M535" s="25"/>
      <c r="N535" s="25"/>
      <c r="O535" s="25"/>
      <c r="P535" s="25"/>
    </row>
  </sheetData>
  <sheetProtection algorithmName="SHA-512" hashValue="41a/07Xz50ZBPzZR+WYPjxEU5ktN6rtjlymuykHw12z2kZ+TZwouXgpZGFjDZrUgAN+zriFYCM6vUftTOIeTfg==" saltValue="tI/T765OIBAuXYcn3QFGsg==" spinCount="100000" sheet="1" objects="1" scenarios="1"/>
  <phoneticPr fontId="15" type="noConversion"/>
  <conditionalFormatting sqref="K160">
    <cfRule type="expression" dxfId="11" priority="12">
      <formula>ABS(I160)&gt;5%</formula>
    </cfRule>
  </conditionalFormatting>
  <conditionalFormatting sqref="K155">
    <cfRule type="expression" dxfId="10" priority="11">
      <formula>ABS(I155)&gt;5%</formula>
    </cfRule>
  </conditionalFormatting>
  <conditionalFormatting sqref="K90">
    <cfRule type="expression" dxfId="9" priority="10">
      <formula>ABS(I90)&gt;5%</formula>
    </cfRule>
  </conditionalFormatting>
  <conditionalFormatting sqref="K85">
    <cfRule type="expression" dxfId="8" priority="9">
      <formula>ABS(I85)&gt;5%</formula>
    </cfRule>
  </conditionalFormatting>
  <conditionalFormatting sqref="K54">
    <cfRule type="expression" dxfId="7" priority="8">
      <formula>ABS(I54)&gt;5%</formula>
    </cfRule>
  </conditionalFormatting>
  <conditionalFormatting sqref="K45">
    <cfRule type="expression" dxfId="6" priority="7">
      <formula>ABS(I45)&gt;5%</formula>
    </cfRule>
  </conditionalFormatting>
  <conditionalFormatting sqref="K41">
    <cfRule type="expression" dxfId="5" priority="6">
      <formula>ABS(I41)&gt;5%</formula>
    </cfRule>
  </conditionalFormatting>
  <conditionalFormatting sqref="K30">
    <cfRule type="expression" dxfId="4" priority="5">
      <formula>ABS(I30)&gt;5%</formula>
    </cfRule>
  </conditionalFormatting>
  <conditionalFormatting sqref="K27">
    <cfRule type="expression" dxfId="3" priority="4">
      <formula>ABS(I27)&gt;5%</formula>
    </cfRule>
  </conditionalFormatting>
  <conditionalFormatting sqref="K21">
    <cfRule type="expression" dxfId="2" priority="3">
      <formula>ABS(I21)&gt;5%</formula>
    </cfRule>
  </conditionalFormatting>
  <conditionalFormatting sqref="K6">
    <cfRule type="expression" dxfId="1" priority="2">
      <formula>ABS(I6)&gt;5%</formula>
    </cfRule>
  </conditionalFormatting>
  <conditionalFormatting sqref="H7 M7 H9:H11 M9:M11 H23 M23 H25:H26 M25:M26 H28:H29 M28:M29 H32:H40 M32:M40 H42:H44 M42:M44 H46:H53 M46:M53 H57:H70 M57:M70 H72:H75 M72:M75 H77:H82 M77:M82 H86:H89 M86:M89 H92:H100 M92:M100 H102:H107 M102:M107 H109:H131 M109:M131 H133:H144 M133:M144 H146:H154 M146:M154 H156:H159 M156:M159 H161:H170 M161:M170">
    <cfRule type="expression" dxfId="0" priority="1">
      <formula>$G$1="No"</formula>
    </cfRule>
  </conditionalFormatting>
  <pageMargins left="0.25" right="0.25" top="0.25" bottom="0.25" header="0.25" footer="0.25"/>
  <pageSetup paperSize="9" scale="58" fitToHeight="3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S209"/>
  <sheetViews>
    <sheetView showGridLines="0" zoomScale="65" zoomScaleNormal="65" workbookViewId="0">
      <pane xSplit="5" ySplit="4" topLeftCell="F17" activePane="bottomRight" state="frozen"/>
      <selection activeCell="D184" sqref="D184"/>
      <selection pane="topRight" activeCell="D184" sqref="D184"/>
      <selection pane="bottomLeft" activeCell="D184" sqref="D184"/>
      <selection pane="bottomRight" activeCell="G28" sqref="G28"/>
    </sheetView>
  </sheetViews>
  <sheetFormatPr defaultColWidth="8.109375" defaultRowHeight="11.25" outlineLevelRow="1" outlineLevelCol="1" x14ac:dyDescent="0.2"/>
  <cols>
    <col min="1" max="1" width="0" style="19" hidden="1" customWidth="1"/>
    <col min="2" max="2" width="7.88671875" style="19" hidden="1" customWidth="1" outlineLevel="1"/>
    <col min="3" max="3" width="12.33203125" style="19" hidden="1" customWidth="1" outlineLevel="1"/>
    <col min="4" max="4" width="5.109375" style="214" bestFit="1" customWidth="1" collapsed="1"/>
    <col min="5" max="5" width="58" style="19" customWidth="1"/>
    <col min="6" max="18" width="14.88671875" style="20" customWidth="1"/>
    <col min="19" max="19" width="10.21875" style="19" bestFit="1" customWidth="1"/>
    <col min="20" max="16384" width="8.109375" style="19"/>
  </cols>
  <sheetData>
    <row r="1" spans="1:18" s="2" customFormat="1" ht="18.75" x14ac:dyDescent="0.2">
      <c r="C1" s="27"/>
      <c r="D1" s="207"/>
    </row>
    <row r="2" spans="1:18" s="2" customFormat="1" ht="18.75" x14ac:dyDescent="0.2">
      <c r="C2" s="27"/>
      <c r="D2" s="208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</row>
    <row r="3" spans="1:18" s="371" customFormat="1" ht="30" x14ac:dyDescent="0.2">
      <c r="A3" s="371">
        <v>1</v>
      </c>
      <c r="B3" s="383" t="s">
        <v>158</v>
      </c>
      <c r="C3" s="446" t="s">
        <v>1530</v>
      </c>
      <c r="D3" s="447" t="s">
        <v>159</v>
      </c>
      <c r="E3" s="448" t="s">
        <v>160</v>
      </c>
      <c r="F3" s="449" t="s">
        <v>1065</v>
      </c>
      <c r="G3" s="449" t="s">
        <v>1063</v>
      </c>
      <c r="H3" s="449" t="s">
        <v>1306</v>
      </c>
      <c r="I3" s="449" t="s">
        <v>1064</v>
      </c>
      <c r="J3" s="449" t="s">
        <v>1062</v>
      </c>
      <c r="K3" s="449" t="s">
        <v>1545</v>
      </c>
      <c r="L3" s="449" t="s">
        <v>1055</v>
      </c>
      <c r="M3" s="449" t="s">
        <v>176</v>
      </c>
      <c r="N3" s="449" t="s">
        <v>191</v>
      </c>
      <c r="O3" s="449" t="s">
        <v>156</v>
      </c>
      <c r="P3" s="449" t="s">
        <v>1056</v>
      </c>
      <c r="Q3" s="449" t="s">
        <v>1057</v>
      </c>
      <c r="R3" s="449" t="s">
        <v>1058</v>
      </c>
    </row>
    <row r="4" spans="1:18" s="179" customFormat="1" ht="15" x14ac:dyDescent="0.25">
      <c r="A4" s="179">
        <v>2</v>
      </c>
      <c r="B4" s="180"/>
      <c r="C4" s="181"/>
      <c r="D4" s="450"/>
      <c r="E4" s="451"/>
      <c r="F4" s="452"/>
      <c r="G4" s="452"/>
      <c r="H4" s="452"/>
      <c r="I4" s="452"/>
      <c r="J4" s="452"/>
      <c r="K4" s="452"/>
      <c r="L4" s="452"/>
      <c r="M4" s="452"/>
      <c r="N4" s="452"/>
      <c r="O4" s="452"/>
      <c r="P4" s="452"/>
      <c r="Q4" s="452"/>
      <c r="R4" s="452"/>
    </row>
    <row r="5" spans="1:18" s="2" customFormat="1" ht="15" customHeight="1" x14ac:dyDescent="0.25">
      <c r="A5" s="9">
        <v>3</v>
      </c>
      <c r="B5" s="433"/>
      <c r="C5" s="434">
        <v>1001</v>
      </c>
      <c r="D5" s="420">
        <v>1</v>
      </c>
      <c r="E5" s="421" t="s">
        <v>1500</v>
      </c>
      <c r="F5" s="453">
        <f t="shared" ref="F5:R5" si="0">F6</f>
        <v>0</v>
      </c>
      <c r="G5" s="453">
        <f t="shared" si="0"/>
        <v>0</v>
      </c>
      <c r="H5" s="453">
        <f t="shared" si="0"/>
        <v>0</v>
      </c>
      <c r="I5" s="453">
        <f t="shared" si="0"/>
        <v>350000</v>
      </c>
      <c r="J5" s="453">
        <f t="shared" si="0"/>
        <v>350000</v>
      </c>
      <c r="K5" s="453">
        <f t="shared" si="0"/>
        <v>350000</v>
      </c>
      <c r="L5" s="453">
        <f t="shared" si="0"/>
        <v>0</v>
      </c>
      <c r="M5" s="453">
        <f t="shared" si="0"/>
        <v>0</v>
      </c>
      <c r="N5" s="453">
        <f t="shared" si="0"/>
        <v>0</v>
      </c>
      <c r="O5" s="453">
        <f t="shared" si="0"/>
        <v>0</v>
      </c>
      <c r="P5" s="453">
        <f t="shared" si="0"/>
        <v>0</v>
      </c>
      <c r="Q5" s="453">
        <f t="shared" si="0"/>
        <v>0</v>
      </c>
      <c r="R5" s="453">
        <f t="shared" si="0"/>
        <v>0</v>
      </c>
    </row>
    <row r="6" spans="1:18" s="2" customFormat="1" ht="15" customHeight="1" x14ac:dyDescent="0.25">
      <c r="A6" s="179">
        <v>4</v>
      </c>
      <c r="B6" s="435"/>
      <c r="C6" s="436">
        <v>1002</v>
      </c>
      <c r="D6" s="422">
        <v>2</v>
      </c>
      <c r="E6" s="423" t="s">
        <v>124</v>
      </c>
      <c r="F6" s="454">
        <f t="shared" ref="F6:R6" si="1">SUM(F7:F8,F12:F19)</f>
        <v>0</v>
      </c>
      <c r="G6" s="454">
        <f t="shared" si="1"/>
        <v>0</v>
      </c>
      <c r="H6" s="454">
        <f t="shared" si="1"/>
        <v>0</v>
      </c>
      <c r="I6" s="454">
        <f t="shared" si="1"/>
        <v>350000</v>
      </c>
      <c r="J6" s="454">
        <f t="shared" si="1"/>
        <v>350000</v>
      </c>
      <c r="K6" s="454">
        <f t="shared" si="1"/>
        <v>350000</v>
      </c>
      <c r="L6" s="454">
        <f t="shared" si="1"/>
        <v>0</v>
      </c>
      <c r="M6" s="454">
        <f t="shared" si="1"/>
        <v>0</v>
      </c>
      <c r="N6" s="454">
        <f t="shared" si="1"/>
        <v>0</v>
      </c>
      <c r="O6" s="454">
        <f t="shared" si="1"/>
        <v>0</v>
      </c>
      <c r="P6" s="454">
        <f t="shared" si="1"/>
        <v>0</v>
      </c>
      <c r="Q6" s="454">
        <f t="shared" si="1"/>
        <v>0</v>
      </c>
      <c r="R6" s="454">
        <f t="shared" si="1"/>
        <v>0</v>
      </c>
    </row>
    <row r="7" spans="1:18" s="2" customFormat="1" ht="15" customHeight="1" outlineLevel="1" x14ac:dyDescent="0.25">
      <c r="A7" s="9">
        <v>5</v>
      </c>
      <c r="B7" s="437">
        <v>6001</v>
      </c>
      <c r="C7" s="438" t="s">
        <v>224</v>
      </c>
      <c r="D7" s="424">
        <v>3</v>
      </c>
      <c r="E7" s="425" t="s">
        <v>911</v>
      </c>
      <c r="F7" s="455"/>
      <c r="G7" s="455"/>
      <c r="H7" s="455"/>
      <c r="I7" s="455"/>
      <c r="J7" s="455"/>
      <c r="K7" s="455"/>
      <c r="L7" s="455">
        <v>0</v>
      </c>
      <c r="M7" s="455">
        <v>0</v>
      </c>
      <c r="N7" s="455">
        <v>0</v>
      </c>
      <c r="O7" s="455">
        <v>0</v>
      </c>
      <c r="P7" s="455">
        <v>0</v>
      </c>
      <c r="Q7" s="455">
        <v>0</v>
      </c>
      <c r="R7" s="455">
        <v>0</v>
      </c>
    </row>
    <row r="8" spans="1:18" s="2" customFormat="1" ht="15" customHeight="1" outlineLevel="1" x14ac:dyDescent="0.25">
      <c r="A8" s="179">
        <v>6</v>
      </c>
      <c r="B8" s="437">
        <v>6002</v>
      </c>
      <c r="C8" s="438" t="s">
        <v>225</v>
      </c>
      <c r="D8" s="424">
        <v>3</v>
      </c>
      <c r="E8" s="425" t="s">
        <v>1456</v>
      </c>
      <c r="F8" s="456">
        <f t="shared" ref="F8:R8" si="2">SUM(F9:F11)</f>
        <v>0</v>
      </c>
      <c r="G8" s="456">
        <f t="shared" si="2"/>
        <v>0</v>
      </c>
      <c r="H8" s="456">
        <f t="shared" si="2"/>
        <v>0</v>
      </c>
      <c r="I8" s="456">
        <f t="shared" si="2"/>
        <v>350000</v>
      </c>
      <c r="J8" s="456">
        <f t="shared" si="2"/>
        <v>350000</v>
      </c>
      <c r="K8" s="456">
        <f t="shared" si="2"/>
        <v>350000</v>
      </c>
      <c r="L8" s="456">
        <f t="shared" si="2"/>
        <v>0</v>
      </c>
      <c r="M8" s="456">
        <f t="shared" si="2"/>
        <v>0</v>
      </c>
      <c r="N8" s="456">
        <f t="shared" si="2"/>
        <v>0</v>
      </c>
      <c r="O8" s="456">
        <f t="shared" si="2"/>
        <v>0</v>
      </c>
      <c r="P8" s="456">
        <f t="shared" si="2"/>
        <v>0</v>
      </c>
      <c r="Q8" s="456">
        <f t="shared" si="2"/>
        <v>0</v>
      </c>
      <c r="R8" s="456">
        <f t="shared" si="2"/>
        <v>0</v>
      </c>
    </row>
    <row r="9" spans="1:18" s="2" customFormat="1" ht="15" customHeight="1" outlineLevel="1" x14ac:dyDescent="0.25">
      <c r="A9" s="9">
        <v>7</v>
      </c>
      <c r="B9" s="437"/>
      <c r="C9" s="438" t="s">
        <v>226</v>
      </c>
      <c r="D9" s="424">
        <v>4</v>
      </c>
      <c r="E9" s="426" t="s">
        <v>1501</v>
      </c>
      <c r="F9" s="455"/>
      <c r="G9" s="455"/>
      <c r="H9" s="455"/>
      <c r="I9" s="455"/>
      <c r="J9" s="455"/>
      <c r="K9" s="455"/>
      <c r="L9" s="455"/>
      <c r="M9" s="455"/>
      <c r="N9" s="455"/>
      <c r="O9" s="455"/>
      <c r="P9" s="455"/>
      <c r="Q9" s="455"/>
      <c r="R9" s="455"/>
    </row>
    <row r="10" spans="1:18" s="2" customFormat="1" ht="15" customHeight="1" outlineLevel="1" x14ac:dyDescent="0.25">
      <c r="A10" s="179">
        <v>8</v>
      </c>
      <c r="B10" s="166"/>
      <c r="C10" s="438" t="s">
        <v>227</v>
      </c>
      <c r="D10" s="424">
        <v>4</v>
      </c>
      <c r="E10" s="426" t="s">
        <v>914</v>
      </c>
      <c r="F10" s="455"/>
      <c r="G10" s="455"/>
      <c r="H10" s="455"/>
      <c r="I10" s="455"/>
      <c r="J10" s="455"/>
      <c r="K10" s="455"/>
      <c r="L10" s="455"/>
      <c r="M10" s="455"/>
      <c r="N10" s="455"/>
      <c r="O10" s="455"/>
      <c r="P10" s="455"/>
      <c r="Q10" s="455"/>
      <c r="R10" s="455"/>
    </row>
    <row r="11" spans="1:18" s="2" customFormat="1" ht="15" customHeight="1" outlineLevel="1" x14ac:dyDescent="0.25">
      <c r="A11" s="9">
        <v>9</v>
      </c>
      <c r="B11" s="166"/>
      <c r="C11" s="438" t="s">
        <v>228</v>
      </c>
      <c r="D11" s="424">
        <v>4</v>
      </c>
      <c r="E11" s="426" t="s">
        <v>915</v>
      </c>
      <c r="F11" s="455"/>
      <c r="G11" s="455"/>
      <c r="H11" s="455"/>
      <c r="I11" s="455">
        <v>350000</v>
      </c>
      <c r="J11" s="455">
        <v>350000</v>
      </c>
      <c r="K11" s="455">
        <v>350000</v>
      </c>
      <c r="L11" s="455"/>
      <c r="M11" s="455"/>
      <c r="N11" s="455"/>
      <c r="O11" s="455"/>
      <c r="P11" s="455"/>
      <c r="Q11" s="455"/>
      <c r="R11" s="455"/>
    </row>
    <row r="12" spans="1:18" s="2" customFormat="1" ht="15" customHeight="1" outlineLevel="1" x14ac:dyDescent="0.25">
      <c r="A12" s="179">
        <v>10</v>
      </c>
      <c r="B12" s="166">
        <v>6003</v>
      </c>
      <c r="C12" s="438" t="s">
        <v>229</v>
      </c>
      <c r="D12" s="424">
        <v>3</v>
      </c>
      <c r="E12" s="427" t="s">
        <v>916</v>
      </c>
      <c r="F12" s="455"/>
      <c r="G12" s="455"/>
      <c r="H12" s="455"/>
      <c r="I12" s="455"/>
      <c r="J12" s="455"/>
      <c r="K12" s="455"/>
      <c r="L12" s="455"/>
      <c r="M12" s="455"/>
      <c r="N12" s="455"/>
      <c r="O12" s="455"/>
      <c r="P12" s="455"/>
      <c r="Q12" s="455"/>
      <c r="R12" s="455"/>
    </row>
    <row r="13" spans="1:18" s="2" customFormat="1" ht="15" customHeight="1" outlineLevel="1" x14ac:dyDescent="0.25">
      <c r="A13" s="9">
        <v>11</v>
      </c>
      <c r="B13" s="166">
        <v>6004</v>
      </c>
      <c r="C13" s="438" t="s">
        <v>230</v>
      </c>
      <c r="D13" s="424">
        <v>3</v>
      </c>
      <c r="E13" s="427" t="s">
        <v>917</v>
      </c>
      <c r="F13" s="455"/>
      <c r="G13" s="455"/>
      <c r="H13" s="455"/>
      <c r="I13" s="455"/>
      <c r="J13" s="455"/>
      <c r="K13" s="455"/>
      <c r="L13" s="455"/>
      <c r="M13" s="455"/>
      <c r="N13" s="455"/>
      <c r="O13" s="455"/>
      <c r="P13" s="455"/>
      <c r="Q13" s="455"/>
      <c r="R13" s="455"/>
    </row>
    <row r="14" spans="1:18" s="2" customFormat="1" ht="15" customHeight="1" outlineLevel="1" x14ac:dyDescent="0.25">
      <c r="A14" s="179">
        <v>12</v>
      </c>
      <c r="B14" s="166">
        <v>6005</v>
      </c>
      <c r="C14" s="438" t="s">
        <v>231</v>
      </c>
      <c r="D14" s="424">
        <v>3</v>
      </c>
      <c r="E14" s="427" t="s">
        <v>918</v>
      </c>
      <c r="F14" s="455"/>
      <c r="G14" s="455"/>
      <c r="H14" s="455"/>
      <c r="I14" s="455"/>
      <c r="J14" s="455"/>
      <c r="K14" s="455"/>
      <c r="L14" s="455"/>
      <c r="M14" s="455"/>
      <c r="N14" s="455"/>
      <c r="O14" s="455"/>
      <c r="P14" s="455"/>
      <c r="Q14" s="455"/>
      <c r="R14" s="455"/>
    </row>
    <row r="15" spans="1:18" s="2" customFormat="1" ht="15" customHeight="1" outlineLevel="1" x14ac:dyDescent="0.25">
      <c r="A15" s="9">
        <v>13</v>
      </c>
      <c r="B15" s="166">
        <v>6006</v>
      </c>
      <c r="C15" s="438" t="s">
        <v>232</v>
      </c>
      <c r="D15" s="424">
        <v>3</v>
      </c>
      <c r="E15" s="427" t="s">
        <v>919</v>
      </c>
      <c r="F15" s="455"/>
      <c r="G15" s="455"/>
      <c r="H15" s="455"/>
      <c r="I15" s="455"/>
      <c r="J15" s="455"/>
      <c r="K15" s="455"/>
      <c r="L15" s="455"/>
      <c r="M15" s="455"/>
      <c r="N15" s="455"/>
      <c r="O15" s="455"/>
      <c r="P15" s="455"/>
      <c r="Q15" s="455"/>
      <c r="R15" s="455"/>
    </row>
    <row r="16" spans="1:18" s="2" customFormat="1" ht="15" customHeight="1" outlineLevel="1" x14ac:dyDescent="0.25">
      <c r="A16" s="179">
        <v>14</v>
      </c>
      <c r="B16" s="166">
        <v>6007</v>
      </c>
      <c r="C16" s="438" t="s">
        <v>233</v>
      </c>
      <c r="D16" s="424">
        <v>3</v>
      </c>
      <c r="E16" s="427" t="s">
        <v>920</v>
      </c>
      <c r="F16" s="455"/>
      <c r="G16" s="455"/>
      <c r="H16" s="455"/>
      <c r="I16" s="455"/>
      <c r="J16" s="455"/>
      <c r="K16" s="455"/>
      <c r="L16" s="455"/>
      <c r="M16" s="455"/>
      <c r="N16" s="455"/>
      <c r="O16" s="455"/>
      <c r="P16" s="455"/>
      <c r="Q16" s="455"/>
      <c r="R16" s="455"/>
    </row>
    <row r="17" spans="1:19" s="2" customFormat="1" ht="15" customHeight="1" outlineLevel="1" x14ac:dyDescent="0.25">
      <c r="A17" s="9">
        <v>15</v>
      </c>
      <c r="B17" s="166" t="s">
        <v>167</v>
      </c>
      <c r="C17" s="438" t="s">
        <v>234</v>
      </c>
      <c r="D17" s="424">
        <v>3</v>
      </c>
      <c r="E17" s="427" t="s">
        <v>165</v>
      </c>
      <c r="F17" s="457"/>
      <c r="G17" s="457"/>
      <c r="H17" s="457"/>
      <c r="I17" s="457"/>
      <c r="J17" s="457"/>
      <c r="K17" s="457"/>
      <c r="L17" s="457"/>
      <c r="M17" s="457"/>
      <c r="N17" s="457"/>
      <c r="O17" s="457"/>
      <c r="P17" s="457"/>
      <c r="Q17" s="457"/>
      <c r="R17" s="457"/>
    </row>
    <row r="18" spans="1:19" s="2" customFormat="1" ht="15" customHeight="1" outlineLevel="1" x14ac:dyDescent="0.25">
      <c r="A18" s="179">
        <v>16</v>
      </c>
      <c r="B18" s="166" t="s">
        <v>151</v>
      </c>
      <c r="C18" s="438" t="s">
        <v>235</v>
      </c>
      <c r="D18" s="424">
        <v>3</v>
      </c>
      <c r="E18" s="427" t="s">
        <v>1502</v>
      </c>
      <c r="F18" s="457"/>
      <c r="G18" s="457"/>
      <c r="H18" s="457"/>
      <c r="I18" s="457"/>
      <c r="J18" s="457"/>
      <c r="K18" s="457"/>
      <c r="L18" s="457"/>
      <c r="M18" s="457"/>
      <c r="N18" s="457"/>
      <c r="O18" s="457"/>
      <c r="P18" s="457"/>
      <c r="Q18" s="457"/>
      <c r="R18" s="457"/>
    </row>
    <row r="19" spans="1:19" s="2" customFormat="1" ht="15" customHeight="1" outlineLevel="1" x14ac:dyDescent="0.25">
      <c r="A19" s="9">
        <v>17</v>
      </c>
      <c r="B19" s="166" t="s">
        <v>68</v>
      </c>
      <c r="C19" s="438" t="s">
        <v>236</v>
      </c>
      <c r="D19" s="424">
        <v>3</v>
      </c>
      <c r="E19" s="427" t="s">
        <v>922</v>
      </c>
      <c r="F19" s="457"/>
      <c r="G19" s="457"/>
      <c r="H19" s="457"/>
      <c r="I19" s="457"/>
      <c r="J19" s="457"/>
      <c r="K19" s="457"/>
      <c r="L19" s="457"/>
      <c r="M19" s="457"/>
      <c r="N19" s="457"/>
      <c r="O19" s="457"/>
      <c r="P19" s="457"/>
      <c r="Q19" s="457"/>
      <c r="R19" s="457"/>
    </row>
    <row r="20" spans="1:19" s="2" customFormat="1" ht="15" customHeight="1" x14ac:dyDescent="0.25">
      <c r="A20" s="179">
        <v>18</v>
      </c>
      <c r="B20" s="433"/>
      <c r="C20" s="434" t="s">
        <v>237</v>
      </c>
      <c r="D20" s="420">
        <v>1</v>
      </c>
      <c r="E20" s="421" t="s">
        <v>1503</v>
      </c>
      <c r="F20" s="440">
        <f t="shared" ref="F20:R20" si="3">F21+F27+F30+F41+F45+F54</f>
        <v>966654.2</v>
      </c>
      <c r="G20" s="440">
        <f t="shared" si="3"/>
        <v>759654.2</v>
      </c>
      <c r="H20" s="440">
        <f t="shared" si="3"/>
        <v>684654.2</v>
      </c>
      <c r="I20" s="440">
        <f t="shared" si="3"/>
        <v>1006654.2</v>
      </c>
      <c r="J20" s="440">
        <f t="shared" si="3"/>
        <v>799654.2</v>
      </c>
      <c r="K20" s="440">
        <f t="shared" si="3"/>
        <v>724654.2</v>
      </c>
      <c r="L20" s="440">
        <f t="shared" si="3"/>
        <v>106100</v>
      </c>
      <c r="M20" s="440">
        <f t="shared" si="3"/>
        <v>41300</v>
      </c>
      <c r="N20" s="440">
        <f t="shared" si="3"/>
        <v>55500</v>
      </c>
      <c r="O20" s="440">
        <f t="shared" si="3"/>
        <v>9000</v>
      </c>
      <c r="P20" s="440">
        <f t="shared" si="3"/>
        <v>0</v>
      </c>
      <c r="Q20" s="440">
        <f t="shared" si="3"/>
        <v>0</v>
      </c>
      <c r="R20" s="440">
        <f t="shared" si="3"/>
        <v>0</v>
      </c>
      <c r="S20" s="184"/>
    </row>
    <row r="21" spans="1:19" s="2" customFormat="1" ht="15" customHeight="1" x14ac:dyDescent="0.25">
      <c r="A21" s="9">
        <v>19</v>
      </c>
      <c r="B21" s="435"/>
      <c r="C21" s="436" t="s">
        <v>238</v>
      </c>
      <c r="D21" s="422">
        <v>2</v>
      </c>
      <c r="E21" s="423" t="s">
        <v>1504</v>
      </c>
      <c r="F21" s="458">
        <f t="shared" ref="F21:R21" si="4">SUM(F22,F25:F26)</f>
        <v>103654.2</v>
      </c>
      <c r="G21" s="458">
        <f t="shared" si="4"/>
        <v>103654.2</v>
      </c>
      <c r="H21" s="458">
        <f t="shared" si="4"/>
        <v>103654.2</v>
      </c>
      <c r="I21" s="458">
        <f t="shared" si="4"/>
        <v>103654.2</v>
      </c>
      <c r="J21" s="458">
        <f t="shared" si="4"/>
        <v>103654.2</v>
      </c>
      <c r="K21" s="458">
        <f t="shared" si="4"/>
        <v>103654.2</v>
      </c>
      <c r="L21" s="458">
        <f t="shared" si="4"/>
        <v>0</v>
      </c>
      <c r="M21" s="458">
        <f t="shared" si="4"/>
        <v>0</v>
      </c>
      <c r="N21" s="458">
        <f t="shared" si="4"/>
        <v>0</v>
      </c>
      <c r="O21" s="458">
        <f t="shared" si="4"/>
        <v>0</v>
      </c>
      <c r="P21" s="458">
        <f t="shared" si="4"/>
        <v>0</v>
      </c>
      <c r="Q21" s="458">
        <f t="shared" si="4"/>
        <v>0</v>
      </c>
      <c r="R21" s="458">
        <f t="shared" si="4"/>
        <v>0</v>
      </c>
      <c r="S21" s="184"/>
    </row>
    <row r="22" spans="1:19" s="2" customFormat="1" ht="15" customHeight="1" outlineLevel="1" x14ac:dyDescent="0.25">
      <c r="A22" s="179">
        <v>20</v>
      </c>
      <c r="B22" s="437"/>
      <c r="C22" s="438" t="s">
        <v>239</v>
      </c>
      <c r="D22" s="424">
        <v>3</v>
      </c>
      <c r="E22" s="425" t="s">
        <v>1451</v>
      </c>
      <c r="F22" s="442">
        <f t="shared" ref="F22:O22" si="5">SUM(F23:F24)</f>
        <v>103654.2</v>
      </c>
      <c r="G22" s="442">
        <f t="shared" si="5"/>
        <v>103654.2</v>
      </c>
      <c r="H22" s="442">
        <f t="shared" ref="H22" si="6">SUM(H23:H24)</f>
        <v>103654.2</v>
      </c>
      <c r="I22" s="442">
        <f t="shared" ref="I22:K22" si="7">SUM(I23:I24)</f>
        <v>103654.2</v>
      </c>
      <c r="J22" s="442">
        <f t="shared" si="7"/>
        <v>103654.2</v>
      </c>
      <c r="K22" s="442">
        <f t="shared" si="7"/>
        <v>103654.2</v>
      </c>
      <c r="L22" s="442">
        <f t="shared" si="5"/>
        <v>0</v>
      </c>
      <c r="M22" s="442">
        <f t="shared" si="5"/>
        <v>0</v>
      </c>
      <c r="N22" s="442">
        <f t="shared" si="5"/>
        <v>0</v>
      </c>
      <c r="O22" s="442">
        <f t="shared" si="5"/>
        <v>0</v>
      </c>
      <c r="P22" s="442">
        <f t="shared" ref="P22:R22" si="8">SUM(P23:P24)</f>
        <v>0</v>
      </c>
      <c r="Q22" s="442">
        <f t="shared" si="8"/>
        <v>0</v>
      </c>
      <c r="R22" s="442">
        <f t="shared" si="8"/>
        <v>0</v>
      </c>
      <c r="S22" s="184"/>
    </row>
    <row r="23" spans="1:19" s="2" customFormat="1" ht="15" customHeight="1" outlineLevel="1" x14ac:dyDescent="0.25">
      <c r="A23" s="9">
        <v>21</v>
      </c>
      <c r="B23" s="437" t="s">
        <v>168</v>
      </c>
      <c r="C23" s="438" t="s">
        <v>240</v>
      </c>
      <c r="D23" s="424">
        <v>4</v>
      </c>
      <c r="E23" s="425" t="s">
        <v>1452</v>
      </c>
      <c r="F23" s="441">
        <v>60000</v>
      </c>
      <c r="G23" s="441">
        <v>60000</v>
      </c>
      <c r="H23" s="441">
        <v>60000</v>
      </c>
      <c r="I23" s="441">
        <v>60000</v>
      </c>
      <c r="J23" s="441">
        <v>60000</v>
      </c>
      <c r="K23" s="441">
        <v>60000</v>
      </c>
      <c r="L23" s="441"/>
      <c r="M23" s="441"/>
      <c r="N23" s="441"/>
      <c r="O23" s="441"/>
      <c r="P23" s="441"/>
      <c r="Q23" s="441"/>
      <c r="R23" s="441"/>
      <c r="S23" s="184"/>
    </row>
    <row r="24" spans="1:19" s="2" customFormat="1" ht="15" customHeight="1" outlineLevel="1" x14ac:dyDescent="0.25">
      <c r="A24" s="9">
        <v>22</v>
      </c>
      <c r="B24" s="437" t="s">
        <v>168</v>
      </c>
      <c r="C24" s="438" t="s">
        <v>241</v>
      </c>
      <c r="D24" s="424">
        <v>4</v>
      </c>
      <c r="E24" s="425" t="s">
        <v>1453</v>
      </c>
      <c r="F24" s="441">
        <v>43654.2</v>
      </c>
      <c r="G24" s="441">
        <v>43654.2</v>
      </c>
      <c r="H24" s="441">
        <v>43654.2</v>
      </c>
      <c r="I24" s="441">
        <v>43654.2</v>
      </c>
      <c r="J24" s="441">
        <v>43654.2</v>
      </c>
      <c r="K24" s="441">
        <v>43654.2</v>
      </c>
      <c r="L24" s="441"/>
      <c r="M24" s="441"/>
      <c r="N24" s="441"/>
      <c r="O24" s="441"/>
      <c r="P24" s="441"/>
      <c r="Q24" s="441"/>
      <c r="R24" s="441"/>
      <c r="S24" s="184"/>
    </row>
    <row r="25" spans="1:19" s="2" customFormat="1" ht="15" customHeight="1" outlineLevel="1" x14ac:dyDescent="0.25">
      <c r="A25" s="9">
        <v>23</v>
      </c>
      <c r="B25" s="437">
        <v>1120</v>
      </c>
      <c r="C25" s="438" t="s">
        <v>242</v>
      </c>
      <c r="D25" s="424">
        <v>3</v>
      </c>
      <c r="E25" s="425" t="s">
        <v>1454</v>
      </c>
      <c r="F25" s="441">
        <v>0</v>
      </c>
      <c r="G25" s="441">
        <v>0</v>
      </c>
      <c r="H25" s="441">
        <v>0</v>
      </c>
      <c r="I25" s="441">
        <v>0</v>
      </c>
      <c r="J25" s="441">
        <v>0</v>
      </c>
      <c r="K25" s="441">
        <v>0</v>
      </c>
      <c r="L25" s="441">
        <v>0</v>
      </c>
      <c r="M25" s="441">
        <v>0</v>
      </c>
      <c r="N25" s="441">
        <v>0</v>
      </c>
      <c r="O25" s="441">
        <v>0</v>
      </c>
      <c r="P25" s="441">
        <v>0</v>
      </c>
      <c r="Q25" s="441">
        <v>0</v>
      </c>
      <c r="R25" s="441">
        <v>0</v>
      </c>
      <c r="S25" s="184"/>
    </row>
    <row r="26" spans="1:19" s="2" customFormat="1" ht="15" customHeight="1" outlineLevel="1" x14ac:dyDescent="0.25">
      <c r="A26" s="179">
        <v>24</v>
      </c>
      <c r="B26" s="437">
        <v>1130</v>
      </c>
      <c r="C26" s="438" t="s">
        <v>243</v>
      </c>
      <c r="D26" s="424">
        <v>3</v>
      </c>
      <c r="E26" s="425" t="s">
        <v>1505</v>
      </c>
      <c r="F26" s="441">
        <v>0</v>
      </c>
      <c r="G26" s="441">
        <v>0</v>
      </c>
      <c r="H26" s="441"/>
      <c r="I26" s="441">
        <v>0</v>
      </c>
      <c r="J26" s="441">
        <v>0</v>
      </c>
      <c r="K26" s="441"/>
      <c r="L26" s="441">
        <v>0</v>
      </c>
      <c r="M26" s="441">
        <v>0</v>
      </c>
      <c r="N26" s="441">
        <v>0</v>
      </c>
      <c r="O26" s="441">
        <v>0</v>
      </c>
      <c r="P26" s="441">
        <v>0</v>
      </c>
      <c r="Q26" s="441">
        <v>0</v>
      </c>
      <c r="R26" s="441">
        <v>0</v>
      </c>
      <c r="S26" s="184"/>
    </row>
    <row r="27" spans="1:19" s="2" customFormat="1" ht="15" customHeight="1" x14ac:dyDescent="0.25">
      <c r="A27" s="9">
        <v>25</v>
      </c>
      <c r="B27" s="435"/>
      <c r="C27" s="436" t="s">
        <v>244</v>
      </c>
      <c r="D27" s="422">
        <v>2</v>
      </c>
      <c r="E27" s="423" t="s">
        <v>1506</v>
      </c>
      <c r="F27" s="458">
        <f t="shared" ref="F27:R27" si="9">SUM(F28:F29)</f>
        <v>0</v>
      </c>
      <c r="G27" s="458">
        <f t="shared" si="9"/>
        <v>0</v>
      </c>
      <c r="H27" s="458">
        <f t="shared" si="9"/>
        <v>0</v>
      </c>
      <c r="I27" s="458">
        <f t="shared" si="9"/>
        <v>0</v>
      </c>
      <c r="J27" s="458">
        <f t="shared" si="9"/>
        <v>0</v>
      </c>
      <c r="K27" s="458">
        <f t="shared" si="9"/>
        <v>0</v>
      </c>
      <c r="L27" s="458">
        <f t="shared" si="9"/>
        <v>0</v>
      </c>
      <c r="M27" s="458">
        <f t="shared" si="9"/>
        <v>0</v>
      </c>
      <c r="N27" s="458">
        <f t="shared" si="9"/>
        <v>0</v>
      </c>
      <c r="O27" s="458">
        <f t="shared" si="9"/>
        <v>0</v>
      </c>
      <c r="P27" s="458">
        <f t="shared" si="9"/>
        <v>0</v>
      </c>
      <c r="Q27" s="458">
        <f t="shared" si="9"/>
        <v>0</v>
      </c>
      <c r="R27" s="458">
        <f t="shared" si="9"/>
        <v>0</v>
      </c>
      <c r="S27" s="184"/>
    </row>
    <row r="28" spans="1:19" s="2" customFormat="1" ht="15" customHeight="1" outlineLevel="1" x14ac:dyDescent="0.25">
      <c r="A28" s="179">
        <v>26</v>
      </c>
      <c r="B28" s="437">
        <v>1210</v>
      </c>
      <c r="C28" s="438" t="s">
        <v>245</v>
      </c>
      <c r="D28" s="424">
        <v>3</v>
      </c>
      <c r="E28" s="425" t="s">
        <v>1507</v>
      </c>
      <c r="F28" s="441"/>
      <c r="G28" s="441"/>
      <c r="H28" s="441"/>
      <c r="I28" s="441"/>
      <c r="J28" s="441"/>
      <c r="K28" s="441"/>
      <c r="L28" s="441"/>
      <c r="M28" s="441"/>
      <c r="N28" s="441"/>
      <c r="O28" s="441"/>
      <c r="P28" s="441"/>
      <c r="Q28" s="441"/>
      <c r="R28" s="441"/>
      <c r="S28" s="184"/>
    </row>
    <row r="29" spans="1:19" s="2" customFormat="1" ht="15" customHeight="1" outlineLevel="1" x14ac:dyDescent="0.25">
      <c r="A29" s="9">
        <v>27</v>
      </c>
      <c r="B29" s="437">
        <v>1220</v>
      </c>
      <c r="C29" s="438" t="s">
        <v>246</v>
      </c>
      <c r="D29" s="424">
        <v>3</v>
      </c>
      <c r="E29" s="425" t="s">
        <v>1508</v>
      </c>
      <c r="F29" s="441"/>
      <c r="G29" s="441"/>
      <c r="H29" s="441"/>
      <c r="I29" s="441"/>
      <c r="J29" s="441"/>
      <c r="K29" s="441"/>
      <c r="L29" s="441"/>
      <c r="M29" s="441"/>
      <c r="N29" s="441"/>
      <c r="O29" s="441"/>
      <c r="P29" s="441"/>
      <c r="Q29" s="441"/>
      <c r="R29" s="441"/>
      <c r="S29" s="184"/>
    </row>
    <row r="30" spans="1:19" s="2" customFormat="1" ht="15" customHeight="1" x14ac:dyDescent="0.25">
      <c r="A30" s="179">
        <v>28</v>
      </c>
      <c r="B30" s="435"/>
      <c r="C30" s="436" t="s">
        <v>247</v>
      </c>
      <c r="D30" s="422">
        <v>2</v>
      </c>
      <c r="E30" s="423" t="s">
        <v>1509</v>
      </c>
      <c r="F30" s="458">
        <f t="shared" ref="F30:R30" si="10">F31+F36+F37+F38+F39+F40</f>
        <v>35000</v>
      </c>
      <c r="G30" s="458">
        <f t="shared" si="10"/>
        <v>35000</v>
      </c>
      <c r="H30" s="458">
        <f t="shared" si="10"/>
        <v>35000</v>
      </c>
      <c r="I30" s="458">
        <f t="shared" si="10"/>
        <v>35000</v>
      </c>
      <c r="J30" s="458">
        <f t="shared" si="10"/>
        <v>35000</v>
      </c>
      <c r="K30" s="458">
        <f t="shared" si="10"/>
        <v>35000</v>
      </c>
      <c r="L30" s="458">
        <f t="shared" si="10"/>
        <v>0</v>
      </c>
      <c r="M30" s="458">
        <f t="shared" si="10"/>
        <v>0</v>
      </c>
      <c r="N30" s="458">
        <f t="shared" si="10"/>
        <v>0</v>
      </c>
      <c r="O30" s="458">
        <f t="shared" si="10"/>
        <v>0</v>
      </c>
      <c r="P30" s="458">
        <f t="shared" si="10"/>
        <v>0</v>
      </c>
      <c r="Q30" s="458">
        <f t="shared" si="10"/>
        <v>0</v>
      </c>
      <c r="R30" s="458">
        <f t="shared" si="10"/>
        <v>0</v>
      </c>
      <c r="S30" s="184"/>
    </row>
    <row r="31" spans="1:19" s="2" customFormat="1" ht="15" hidden="1" customHeight="1" outlineLevel="1" x14ac:dyDescent="0.25">
      <c r="A31" s="9">
        <v>29</v>
      </c>
      <c r="B31" s="437"/>
      <c r="C31" s="438" t="s">
        <v>248</v>
      </c>
      <c r="D31" s="424">
        <v>3</v>
      </c>
      <c r="E31" s="425" t="s">
        <v>1439</v>
      </c>
      <c r="F31" s="442">
        <f t="shared" ref="F31:O31" si="11">SUM(F32:F35)</f>
        <v>0</v>
      </c>
      <c r="G31" s="442">
        <f t="shared" si="11"/>
        <v>0</v>
      </c>
      <c r="H31" s="442">
        <f t="shared" ref="H31" si="12">SUM(H32:H35)</f>
        <v>0</v>
      </c>
      <c r="I31" s="442">
        <f t="shared" ref="I31:K31" si="13">SUM(I32:I35)</f>
        <v>0</v>
      </c>
      <c r="J31" s="442">
        <f t="shared" si="13"/>
        <v>0</v>
      </c>
      <c r="K31" s="442">
        <f t="shared" si="13"/>
        <v>0</v>
      </c>
      <c r="L31" s="442">
        <f t="shared" si="11"/>
        <v>0</v>
      </c>
      <c r="M31" s="442">
        <f t="shared" si="11"/>
        <v>0</v>
      </c>
      <c r="N31" s="442">
        <f t="shared" si="11"/>
        <v>0</v>
      </c>
      <c r="O31" s="442">
        <f t="shared" si="11"/>
        <v>0</v>
      </c>
      <c r="P31" s="442">
        <f t="shared" ref="P31:R31" si="14">SUM(P32:P35)</f>
        <v>0</v>
      </c>
      <c r="Q31" s="442">
        <f t="shared" si="14"/>
        <v>0</v>
      </c>
      <c r="R31" s="442">
        <f t="shared" si="14"/>
        <v>0</v>
      </c>
      <c r="S31" s="184"/>
    </row>
    <row r="32" spans="1:19" s="2" customFormat="1" ht="15" hidden="1" customHeight="1" outlineLevel="1" x14ac:dyDescent="0.25">
      <c r="A32" s="179">
        <v>30</v>
      </c>
      <c r="B32" s="437">
        <v>1311</v>
      </c>
      <c r="C32" s="438" t="s">
        <v>249</v>
      </c>
      <c r="D32" s="424">
        <v>4</v>
      </c>
      <c r="E32" s="426" t="s">
        <v>1440</v>
      </c>
      <c r="F32" s="441"/>
      <c r="G32" s="441"/>
      <c r="H32" s="441"/>
      <c r="I32" s="441"/>
      <c r="J32" s="441"/>
      <c r="K32" s="441"/>
      <c r="L32" s="441"/>
      <c r="M32" s="441"/>
      <c r="N32" s="441"/>
      <c r="O32" s="441"/>
      <c r="P32" s="441"/>
      <c r="Q32" s="441"/>
      <c r="R32" s="441"/>
      <c r="S32" s="184"/>
    </row>
    <row r="33" spans="1:19" s="2" customFormat="1" ht="15" hidden="1" customHeight="1" outlineLevel="1" x14ac:dyDescent="0.25">
      <c r="A33" s="9">
        <v>31</v>
      </c>
      <c r="B33" s="437">
        <v>1312</v>
      </c>
      <c r="C33" s="438" t="s">
        <v>250</v>
      </c>
      <c r="D33" s="424">
        <v>4</v>
      </c>
      <c r="E33" s="426" t="s">
        <v>1441</v>
      </c>
      <c r="F33" s="441"/>
      <c r="G33" s="441"/>
      <c r="H33" s="441"/>
      <c r="I33" s="441"/>
      <c r="J33" s="441"/>
      <c r="K33" s="441"/>
      <c r="L33" s="441"/>
      <c r="M33" s="441"/>
      <c r="N33" s="441"/>
      <c r="O33" s="441"/>
      <c r="P33" s="441"/>
      <c r="Q33" s="441"/>
      <c r="R33" s="441"/>
      <c r="S33" s="184"/>
    </row>
    <row r="34" spans="1:19" s="2" customFormat="1" ht="15" hidden="1" customHeight="1" outlineLevel="1" x14ac:dyDescent="0.25">
      <c r="A34" s="179">
        <v>32</v>
      </c>
      <c r="B34" s="437">
        <v>1313</v>
      </c>
      <c r="C34" s="438" t="s">
        <v>251</v>
      </c>
      <c r="D34" s="424">
        <v>4</v>
      </c>
      <c r="E34" s="426" t="s">
        <v>1442</v>
      </c>
      <c r="F34" s="441"/>
      <c r="G34" s="441"/>
      <c r="H34" s="441"/>
      <c r="I34" s="441"/>
      <c r="J34" s="441"/>
      <c r="K34" s="441"/>
      <c r="L34" s="441"/>
      <c r="M34" s="441"/>
      <c r="N34" s="441"/>
      <c r="O34" s="441"/>
      <c r="P34" s="441"/>
      <c r="Q34" s="441"/>
      <c r="R34" s="441"/>
      <c r="S34" s="184"/>
    </row>
    <row r="35" spans="1:19" s="2" customFormat="1" ht="15" hidden="1" customHeight="1" outlineLevel="1" x14ac:dyDescent="0.25">
      <c r="A35" s="9">
        <v>33</v>
      </c>
      <c r="B35" s="437">
        <v>1314</v>
      </c>
      <c r="C35" s="438" t="s">
        <v>252</v>
      </c>
      <c r="D35" s="424">
        <v>4</v>
      </c>
      <c r="E35" s="426" t="s">
        <v>1443</v>
      </c>
      <c r="F35" s="441"/>
      <c r="G35" s="441"/>
      <c r="H35" s="441"/>
      <c r="I35" s="441"/>
      <c r="J35" s="441"/>
      <c r="K35" s="441"/>
      <c r="L35" s="441"/>
      <c r="M35" s="441"/>
      <c r="N35" s="441"/>
      <c r="O35" s="441"/>
      <c r="P35" s="441"/>
      <c r="Q35" s="441"/>
      <c r="R35" s="441"/>
      <c r="S35" s="184"/>
    </row>
    <row r="36" spans="1:19" s="2" customFormat="1" ht="15" hidden="1" customHeight="1" outlineLevel="1" x14ac:dyDescent="0.25">
      <c r="A36" s="179">
        <v>34</v>
      </c>
      <c r="B36" s="166">
        <v>1320</v>
      </c>
      <c r="C36" s="438" t="s">
        <v>253</v>
      </c>
      <c r="D36" s="424">
        <v>3</v>
      </c>
      <c r="E36" s="425" t="s">
        <v>1444</v>
      </c>
      <c r="F36" s="441"/>
      <c r="G36" s="441"/>
      <c r="H36" s="441"/>
      <c r="I36" s="441"/>
      <c r="J36" s="441"/>
      <c r="K36" s="441"/>
      <c r="L36" s="441"/>
      <c r="M36" s="441"/>
      <c r="N36" s="441"/>
      <c r="O36" s="441"/>
      <c r="P36" s="441"/>
      <c r="Q36" s="441"/>
      <c r="R36" s="441"/>
      <c r="S36" s="184"/>
    </row>
    <row r="37" spans="1:19" s="2" customFormat="1" ht="15" hidden="1" customHeight="1" outlineLevel="1" x14ac:dyDescent="0.25">
      <c r="A37" s="9">
        <v>35</v>
      </c>
      <c r="B37" s="166">
        <v>1330</v>
      </c>
      <c r="C37" s="438" t="s">
        <v>254</v>
      </c>
      <c r="D37" s="424">
        <v>3</v>
      </c>
      <c r="E37" s="425" t="s">
        <v>1445</v>
      </c>
      <c r="F37" s="441"/>
      <c r="G37" s="441"/>
      <c r="H37" s="441"/>
      <c r="I37" s="441"/>
      <c r="J37" s="441"/>
      <c r="K37" s="441"/>
      <c r="L37" s="441"/>
      <c r="M37" s="441"/>
      <c r="N37" s="441"/>
      <c r="O37" s="441"/>
      <c r="P37" s="441"/>
      <c r="Q37" s="441"/>
      <c r="R37" s="441"/>
      <c r="S37" s="184"/>
    </row>
    <row r="38" spans="1:19" s="2" customFormat="1" ht="15" hidden="1" customHeight="1" outlineLevel="1" x14ac:dyDescent="0.25">
      <c r="A38" s="179">
        <v>36</v>
      </c>
      <c r="B38" s="166">
        <v>1340</v>
      </c>
      <c r="C38" s="438" t="s">
        <v>255</v>
      </c>
      <c r="D38" s="424">
        <v>3</v>
      </c>
      <c r="E38" s="425" t="s">
        <v>1446</v>
      </c>
      <c r="F38" s="441"/>
      <c r="G38" s="441"/>
      <c r="H38" s="441"/>
      <c r="I38" s="441"/>
      <c r="J38" s="441"/>
      <c r="K38" s="441"/>
      <c r="L38" s="441"/>
      <c r="M38" s="441"/>
      <c r="N38" s="441"/>
      <c r="O38" s="441"/>
      <c r="P38" s="441"/>
      <c r="Q38" s="441"/>
      <c r="R38" s="441"/>
      <c r="S38" s="184"/>
    </row>
    <row r="39" spans="1:19" s="2" customFormat="1" ht="15" hidden="1" customHeight="1" outlineLevel="1" x14ac:dyDescent="0.25">
      <c r="A39" s="9">
        <v>37</v>
      </c>
      <c r="B39" s="166">
        <v>1350</v>
      </c>
      <c r="C39" s="438" t="s">
        <v>256</v>
      </c>
      <c r="D39" s="424">
        <v>3</v>
      </c>
      <c r="E39" s="425" t="s">
        <v>1447</v>
      </c>
      <c r="F39" s="441"/>
      <c r="G39" s="441"/>
      <c r="H39" s="441"/>
      <c r="I39" s="441"/>
      <c r="J39" s="441"/>
      <c r="K39" s="441"/>
      <c r="L39" s="441"/>
      <c r="M39" s="441"/>
      <c r="N39" s="441"/>
      <c r="O39" s="441"/>
      <c r="P39" s="441"/>
      <c r="Q39" s="441"/>
      <c r="R39" s="441"/>
      <c r="S39" s="184"/>
    </row>
    <row r="40" spans="1:19" s="2" customFormat="1" ht="15" hidden="1" customHeight="1" outlineLevel="1" x14ac:dyDescent="0.25">
      <c r="A40" s="179">
        <v>38</v>
      </c>
      <c r="B40" s="166">
        <v>1360</v>
      </c>
      <c r="C40" s="438" t="s">
        <v>257</v>
      </c>
      <c r="D40" s="424">
        <v>3</v>
      </c>
      <c r="E40" s="425" t="s">
        <v>1448</v>
      </c>
      <c r="F40" s="441">
        <v>35000</v>
      </c>
      <c r="G40" s="441">
        <v>35000</v>
      </c>
      <c r="H40" s="441">
        <v>35000</v>
      </c>
      <c r="I40" s="441">
        <v>35000</v>
      </c>
      <c r="J40" s="441">
        <v>35000</v>
      </c>
      <c r="K40" s="441">
        <v>35000</v>
      </c>
      <c r="L40" s="441"/>
      <c r="M40" s="441"/>
      <c r="N40" s="441"/>
      <c r="O40" s="441"/>
      <c r="P40" s="441"/>
      <c r="Q40" s="441"/>
      <c r="R40" s="441"/>
      <c r="S40" s="184"/>
    </row>
    <row r="41" spans="1:19" s="2" customFormat="1" ht="15" customHeight="1" collapsed="1" x14ac:dyDescent="0.25">
      <c r="A41" s="9">
        <v>39</v>
      </c>
      <c r="B41" s="435"/>
      <c r="C41" s="436" t="s">
        <v>258</v>
      </c>
      <c r="D41" s="422">
        <v>2</v>
      </c>
      <c r="E41" s="423" t="s">
        <v>1510</v>
      </c>
      <c r="F41" s="458">
        <f t="shared" ref="F41:R41" si="15">SUM(F42:F44)</f>
        <v>55000</v>
      </c>
      <c r="G41" s="458">
        <f t="shared" si="15"/>
        <v>55000</v>
      </c>
      <c r="H41" s="458">
        <f t="shared" si="15"/>
        <v>40000</v>
      </c>
      <c r="I41" s="458">
        <f t="shared" si="15"/>
        <v>55000</v>
      </c>
      <c r="J41" s="458">
        <f t="shared" si="15"/>
        <v>55000</v>
      </c>
      <c r="K41" s="458">
        <f t="shared" si="15"/>
        <v>40000</v>
      </c>
      <c r="L41" s="458">
        <f t="shared" si="15"/>
        <v>0</v>
      </c>
      <c r="M41" s="458">
        <f t="shared" si="15"/>
        <v>0</v>
      </c>
      <c r="N41" s="458">
        <f t="shared" si="15"/>
        <v>0</v>
      </c>
      <c r="O41" s="458">
        <f t="shared" si="15"/>
        <v>0</v>
      </c>
      <c r="P41" s="458">
        <f t="shared" si="15"/>
        <v>0</v>
      </c>
      <c r="Q41" s="458">
        <f t="shared" si="15"/>
        <v>0</v>
      </c>
      <c r="R41" s="458">
        <f t="shared" si="15"/>
        <v>0</v>
      </c>
      <c r="S41" s="184"/>
    </row>
    <row r="42" spans="1:19" s="2" customFormat="1" ht="15" hidden="1" customHeight="1" outlineLevel="1" x14ac:dyDescent="0.25">
      <c r="A42" s="179">
        <v>40</v>
      </c>
      <c r="B42" s="437">
        <v>1410</v>
      </c>
      <c r="C42" s="438" t="s">
        <v>259</v>
      </c>
      <c r="D42" s="424">
        <v>3</v>
      </c>
      <c r="E42" s="425" t="s">
        <v>1436</v>
      </c>
      <c r="F42" s="441">
        <v>47500</v>
      </c>
      <c r="G42" s="441">
        <v>47500</v>
      </c>
      <c r="H42" s="441">
        <v>35000</v>
      </c>
      <c r="I42" s="441">
        <v>47500</v>
      </c>
      <c r="J42" s="441">
        <v>47500</v>
      </c>
      <c r="K42" s="441">
        <v>35000</v>
      </c>
      <c r="L42" s="441"/>
      <c r="M42" s="441"/>
      <c r="N42" s="441"/>
      <c r="O42" s="441"/>
      <c r="P42" s="441"/>
      <c r="Q42" s="441"/>
      <c r="R42" s="441"/>
      <c r="S42" s="184"/>
    </row>
    <row r="43" spans="1:19" s="2" customFormat="1" ht="15" hidden="1" customHeight="1" outlineLevel="1" x14ac:dyDescent="0.25">
      <c r="A43" s="9">
        <v>41</v>
      </c>
      <c r="B43" s="437">
        <v>1420</v>
      </c>
      <c r="C43" s="438" t="s">
        <v>260</v>
      </c>
      <c r="D43" s="424">
        <v>3</v>
      </c>
      <c r="E43" s="425" t="s">
        <v>1437</v>
      </c>
      <c r="F43" s="441">
        <v>7500</v>
      </c>
      <c r="G43" s="441">
        <v>7500</v>
      </c>
      <c r="H43" s="441">
        <v>5000</v>
      </c>
      <c r="I43" s="441">
        <v>7500</v>
      </c>
      <c r="J43" s="441">
        <v>7500</v>
      </c>
      <c r="K43" s="441">
        <v>5000</v>
      </c>
      <c r="L43" s="441"/>
      <c r="M43" s="441"/>
      <c r="N43" s="441"/>
      <c r="O43" s="441"/>
      <c r="P43" s="441"/>
      <c r="Q43" s="441"/>
      <c r="R43" s="441"/>
      <c r="S43" s="184"/>
    </row>
    <row r="44" spans="1:19" s="2" customFormat="1" ht="15" hidden="1" customHeight="1" outlineLevel="1" x14ac:dyDescent="0.25">
      <c r="A44" s="179">
        <v>42</v>
      </c>
      <c r="B44" s="437">
        <v>1430</v>
      </c>
      <c r="C44" s="438" t="s">
        <v>261</v>
      </c>
      <c r="D44" s="424">
        <v>3</v>
      </c>
      <c r="E44" s="425" t="s">
        <v>1438</v>
      </c>
      <c r="F44" s="441"/>
      <c r="G44" s="441"/>
      <c r="H44" s="441"/>
      <c r="I44" s="441"/>
      <c r="J44" s="441"/>
      <c r="K44" s="441"/>
      <c r="L44" s="441"/>
      <c r="M44" s="441"/>
      <c r="N44" s="441"/>
      <c r="O44" s="441"/>
      <c r="P44" s="441"/>
      <c r="Q44" s="441"/>
      <c r="R44" s="441"/>
      <c r="S44" s="184"/>
    </row>
    <row r="45" spans="1:19" s="2" customFormat="1" ht="15" customHeight="1" collapsed="1" x14ac:dyDescent="0.25">
      <c r="A45" s="9">
        <v>43</v>
      </c>
      <c r="B45" s="435"/>
      <c r="C45" s="436" t="s">
        <v>262</v>
      </c>
      <c r="D45" s="422">
        <v>2</v>
      </c>
      <c r="E45" s="423" t="s">
        <v>1511</v>
      </c>
      <c r="F45" s="458">
        <f t="shared" ref="F45:R45" si="16">SUM(F46:F53)</f>
        <v>96000</v>
      </c>
      <c r="G45" s="458">
        <f t="shared" si="16"/>
        <v>86000</v>
      </c>
      <c r="H45" s="458">
        <f t="shared" si="16"/>
        <v>86000</v>
      </c>
      <c r="I45" s="458">
        <f t="shared" si="16"/>
        <v>136000</v>
      </c>
      <c r="J45" s="458">
        <f t="shared" si="16"/>
        <v>126000</v>
      </c>
      <c r="K45" s="458">
        <f t="shared" si="16"/>
        <v>126000</v>
      </c>
      <c r="L45" s="458">
        <f t="shared" si="16"/>
        <v>0</v>
      </c>
      <c r="M45" s="458">
        <f t="shared" si="16"/>
        <v>0</v>
      </c>
      <c r="N45" s="458">
        <f t="shared" si="16"/>
        <v>0</v>
      </c>
      <c r="O45" s="458">
        <f t="shared" si="16"/>
        <v>0</v>
      </c>
      <c r="P45" s="458">
        <f t="shared" si="16"/>
        <v>0</v>
      </c>
      <c r="Q45" s="458">
        <f t="shared" si="16"/>
        <v>0</v>
      </c>
      <c r="R45" s="458">
        <f t="shared" si="16"/>
        <v>0</v>
      </c>
      <c r="S45" s="184"/>
    </row>
    <row r="46" spans="1:19" s="2" customFormat="1" ht="15" customHeight="1" outlineLevel="1" x14ac:dyDescent="0.25">
      <c r="A46" s="179">
        <v>44</v>
      </c>
      <c r="B46" s="437">
        <v>1510</v>
      </c>
      <c r="C46" s="438" t="s">
        <v>263</v>
      </c>
      <c r="D46" s="424">
        <v>3</v>
      </c>
      <c r="E46" s="425" t="s">
        <v>1429</v>
      </c>
      <c r="F46" s="441">
        <v>80000</v>
      </c>
      <c r="G46" s="441">
        <v>80000</v>
      </c>
      <c r="H46" s="441">
        <v>80000</v>
      </c>
      <c r="I46" s="441">
        <v>80000</v>
      </c>
      <c r="J46" s="441">
        <v>80000</v>
      </c>
      <c r="K46" s="441">
        <v>80000</v>
      </c>
      <c r="L46" s="441"/>
      <c r="M46" s="441"/>
      <c r="N46" s="441"/>
      <c r="O46" s="441"/>
      <c r="P46" s="441"/>
      <c r="Q46" s="441"/>
      <c r="R46" s="441"/>
      <c r="S46" s="184"/>
    </row>
    <row r="47" spans="1:19" s="2" customFormat="1" ht="15" customHeight="1" outlineLevel="1" x14ac:dyDescent="0.25">
      <c r="A47" s="9">
        <v>45</v>
      </c>
      <c r="B47" s="437">
        <v>1520</v>
      </c>
      <c r="C47" s="438" t="s">
        <v>264</v>
      </c>
      <c r="D47" s="424">
        <v>3</v>
      </c>
      <c r="E47" s="425" t="s">
        <v>1512</v>
      </c>
      <c r="F47" s="441">
        <v>16000</v>
      </c>
      <c r="G47" s="441">
        <v>6000</v>
      </c>
      <c r="H47" s="441">
        <v>6000</v>
      </c>
      <c r="I47" s="441">
        <v>16000</v>
      </c>
      <c r="J47" s="441">
        <v>6000</v>
      </c>
      <c r="K47" s="441">
        <v>6000</v>
      </c>
      <c r="L47" s="441"/>
      <c r="M47" s="441"/>
      <c r="N47" s="441"/>
      <c r="O47" s="441"/>
      <c r="P47" s="441"/>
      <c r="Q47" s="441"/>
      <c r="R47" s="441"/>
      <c r="S47" s="184"/>
    </row>
    <row r="48" spans="1:19" s="2" customFormat="1" ht="15" customHeight="1" outlineLevel="1" x14ac:dyDescent="0.25">
      <c r="A48" s="179">
        <v>46</v>
      </c>
      <c r="B48" s="437">
        <v>1530</v>
      </c>
      <c r="C48" s="438" t="s">
        <v>265</v>
      </c>
      <c r="D48" s="424">
        <v>3</v>
      </c>
      <c r="E48" s="425" t="s">
        <v>1430</v>
      </c>
      <c r="F48" s="441"/>
      <c r="G48" s="441"/>
      <c r="H48" s="441"/>
      <c r="I48" s="441">
        <v>20000</v>
      </c>
      <c r="J48" s="441">
        <v>20000</v>
      </c>
      <c r="K48" s="441">
        <v>20000</v>
      </c>
      <c r="L48" s="441"/>
      <c r="M48" s="441"/>
      <c r="N48" s="441"/>
      <c r="O48" s="441"/>
      <c r="P48" s="441"/>
      <c r="Q48" s="441"/>
      <c r="R48" s="441"/>
      <c r="S48" s="184"/>
    </row>
    <row r="49" spans="1:19" s="2" customFormat="1" ht="15" outlineLevel="1" x14ac:dyDescent="0.25">
      <c r="A49" s="9">
        <v>47</v>
      </c>
      <c r="B49" s="437" t="s">
        <v>0</v>
      </c>
      <c r="C49" s="438" t="s">
        <v>266</v>
      </c>
      <c r="D49" s="424">
        <v>3</v>
      </c>
      <c r="E49" s="425" t="s">
        <v>1431</v>
      </c>
      <c r="F49" s="441"/>
      <c r="G49" s="441"/>
      <c r="H49" s="441"/>
      <c r="I49" s="441">
        <f>20000+200*'Exec Summary'!B7*0.6</f>
        <v>20000</v>
      </c>
      <c r="J49" s="441">
        <f>20000+200*'Exec Summary'!B7*0.6</f>
        <v>20000</v>
      </c>
      <c r="K49" s="441">
        <f>20000+200*'Exec Summary'!B7*0.6</f>
        <v>20000</v>
      </c>
      <c r="L49" s="441"/>
      <c r="M49" s="441"/>
      <c r="N49" s="441"/>
      <c r="O49" s="441"/>
      <c r="P49" s="441"/>
      <c r="Q49" s="441"/>
      <c r="R49" s="441"/>
      <c r="S49" s="184"/>
    </row>
    <row r="50" spans="1:19" s="2" customFormat="1" ht="15" customHeight="1" outlineLevel="1" x14ac:dyDescent="0.25">
      <c r="A50" s="179">
        <v>48</v>
      </c>
      <c r="B50" s="437" t="s">
        <v>79</v>
      </c>
      <c r="C50" s="438" t="s">
        <v>267</v>
      </c>
      <c r="D50" s="424">
        <v>3</v>
      </c>
      <c r="E50" s="425" t="s">
        <v>1432</v>
      </c>
      <c r="F50" s="441"/>
      <c r="G50" s="441"/>
      <c r="H50" s="441"/>
      <c r="I50" s="441"/>
      <c r="J50" s="441"/>
      <c r="K50" s="441"/>
      <c r="L50" s="441"/>
      <c r="M50" s="441"/>
      <c r="N50" s="441"/>
      <c r="O50" s="441"/>
      <c r="P50" s="441"/>
      <c r="Q50" s="441"/>
      <c r="R50" s="441"/>
      <c r="S50" s="184"/>
    </row>
    <row r="51" spans="1:19" s="2" customFormat="1" ht="15" customHeight="1" outlineLevel="1" x14ac:dyDescent="0.25">
      <c r="A51" s="9">
        <v>49</v>
      </c>
      <c r="B51" s="437" t="s">
        <v>80</v>
      </c>
      <c r="C51" s="438" t="s">
        <v>268</v>
      </c>
      <c r="D51" s="424">
        <v>3</v>
      </c>
      <c r="E51" s="425" t="s">
        <v>1433</v>
      </c>
      <c r="F51" s="441"/>
      <c r="G51" s="441"/>
      <c r="H51" s="441"/>
      <c r="I51" s="441"/>
      <c r="J51" s="441"/>
      <c r="K51" s="441"/>
      <c r="L51" s="441"/>
      <c r="M51" s="441"/>
      <c r="N51" s="441"/>
      <c r="O51" s="441"/>
      <c r="P51" s="441"/>
      <c r="Q51" s="441"/>
      <c r="R51" s="441"/>
      <c r="S51" s="184"/>
    </row>
    <row r="52" spans="1:19" s="2" customFormat="1" ht="15" customHeight="1" outlineLevel="1" x14ac:dyDescent="0.25">
      <c r="A52" s="179">
        <v>50</v>
      </c>
      <c r="B52" s="437" t="s">
        <v>81</v>
      </c>
      <c r="C52" s="438" t="s">
        <v>269</v>
      </c>
      <c r="D52" s="424">
        <v>3</v>
      </c>
      <c r="E52" s="425" t="s">
        <v>1434</v>
      </c>
      <c r="F52" s="441"/>
      <c r="G52" s="441"/>
      <c r="H52" s="441"/>
      <c r="I52" s="441"/>
      <c r="J52" s="441"/>
      <c r="K52" s="441"/>
      <c r="L52" s="441"/>
      <c r="M52" s="441"/>
      <c r="N52" s="441"/>
      <c r="O52" s="441"/>
      <c r="P52" s="441"/>
      <c r="Q52" s="441"/>
      <c r="R52" s="441"/>
      <c r="S52" s="184"/>
    </row>
    <row r="53" spans="1:19" s="2" customFormat="1" ht="15" customHeight="1" outlineLevel="1" x14ac:dyDescent="0.25">
      <c r="A53" s="9">
        <v>51</v>
      </c>
      <c r="B53" s="166">
        <v>1540</v>
      </c>
      <c r="C53" s="438" t="s">
        <v>270</v>
      </c>
      <c r="D53" s="424">
        <v>3</v>
      </c>
      <c r="E53" s="425" t="s">
        <v>1435</v>
      </c>
      <c r="F53" s="441"/>
      <c r="G53" s="441"/>
      <c r="H53" s="441"/>
      <c r="I53" s="441"/>
      <c r="J53" s="441"/>
      <c r="K53" s="441"/>
      <c r="L53" s="441"/>
      <c r="M53" s="441"/>
      <c r="N53" s="441"/>
      <c r="O53" s="441"/>
      <c r="P53" s="441"/>
      <c r="Q53" s="441"/>
      <c r="R53" s="441"/>
      <c r="S53" s="184"/>
    </row>
    <row r="54" spans="1:19" s="2" customFormat="1" ht="15" customHeight="1" x14ac:dyDescent="0.25">
      <c r="A54" s="179">
        <v>52</v>
      </c>
      <c r="B54" s="435"/>
      <c r="C54" s="436" t="s">
        <v>271</v>
      </c>
      <c r="D54" s="422">
        <v>2</v>
      </c>
      <c r="E54" s="423" t="s">
        <v>1416</v>
      </c>
      <c r="F54" s="458">
        <f t="shared" ref="F54:R54" si="17">F55+F76+F81+F82+F83</f>
        <v>677000</v>
      </c>
      <c r="G54" s="458">
        <f t="shared" si="17"/>
        <v>480000</v>
      </c>
      <c r="H54" s="458">
        <f t="shared" si="17"/>
        <v>420000</v>
      </c>
      <c r="I54" s="458">
        <f t="shared" si="17"/>
        <v>677000</v>
      </c>
      <c r="J54" s="458">
        <f t="shared" si="17"/>
        <v>480000</v>
      </c>
      <c r="K54" s="458">
        <f t="shared" si="17"/>
        <v>420000</v>
      </c>
      <c r="L54" s="458">
        <f t="shared" si="17"/>
        <v>106100</v>
      </c>
      <c r="M54" s="458">
        <f t="shared" si="17"/>
        <v>41300</v>
      </c>
      <c r="N54" s="458">
        <f t="shared" si="17"/>
        <v>55500</v>
      </c>
      <c r="O54" s="458">
        <f t="shared" si="17"/>
        <v>9000</v>
      </c>
      <c r="P54" s="458">
        <f t="shared" si="17"/>
        <v>0</v>
      </c>
      <c r="Q54" s="458">
        <f t="shared" si="17"/>
        <v>0</v>
      </c>
      <c r="R54" s="458">
        <f t="shared" si="17"/>
        <v>0</v>
      </c>
      <c r="S54" s="184"/>
    </row>
    <row r="55" spans="1:19" s="2" customFormat="1" ht="15" customHeight="1" outlineLevel="1" x14ac:dyDescent="0.25">
      <c r="A55" s="9">
        <v>53</v>
      </c>
      <c r="B55" s="437"/>
      <c r="C55" s="438" t="s">
        <v>272</v>
      </c>
      <c r="D55" s="424">
        <v>3</v>
      </c>
      <c r="E55" s="425" t="s">
        <v>1388</v>
      </c>
      <c r="F55" s="442">
        <f>SUM(F56+F67+F68+F69+F70+F71+F74+F75)</f>
        <v>605000</v>
      </c>
      <c r="G55" s="442">
        <f>SUM(G56+G67+G68+G69+G70+G71+G74+G75)</f>
        <v>408000</v>
      </c>
      <c r="H55" s="442">
        <f t="shared" ref="H55" si="18">SUM(H56+H67+H68+H69+H70+H71+H74+H75)</f>
        <v>380000</v>
      </c>
      <c r="I55" s="442">
        <f>SUM(I56+I67+I68+I69+I70+I71+I74+I75)</f>
        <v>605000</v>
      </c>
      <c r="J55" s="442">
        <f>SUM(J56+J67+J68+J69+J70+J71+J74+J75)</f>
        <v>408000</v>
      </c>
      <c r="K55" s="442">
        <f t="shared" ref="K55" si="19">SUM(K56+K67+K68+K69+K70+K71+K74+K75)</f>
        <v>380000</v>
      </c>
      <c r="L55" s="442">
        <f t="shared" ref="L55:N55" si="20">SUM(L56+L67+L68+L69+L70+L71+L74+L75)</f>
        <v>106100</v>
      </c>
      <c r="M55" s="442">
        <f t="shared" si="20"/>
        <v>41300</v>
      </c>
      <c r="N55" s="442">
        <f t="shared" si="20"/>
        <v>55500</v>
      </c>
      <c r="O55" s="442">
        <f>SUM(O56+O67+O68+O69+O70+O71+O74+O75)</f>
        <v>9000</v>
      </c>
      <c r="P55" s="442">
        <f>SUM(P56+P67+P68+P69+P70+P71+P74+P75)</f>
        <v>0</v>
      </c>
      <c r="Q55" s="442">
        <f>SUM(Q56+Q67+Q68+Q69+Q70+Q71+Q74+Q75)</f>
        <v>0</v>
      </c>
      <c r="R55" s="442">
        <f>SUM(R56+R67+R68+R69+R70+R71+R74+R75)</f>
        <v>0</v>
      </c>
      <c r="S55" s="184"/>
    </row>
    <row r="56" spans="1:19" s="2" customFormat="1" ht="15" customHeight="1" outlineLevel="1" x14ac:dyDescent="0.25">
      <c r="A56" s="179">
        <v>54</v>
      </c>
      <c r="B56" s="437" t="s">
        <v>1</v>
      </c>
      <c r="C56" s="438" t="s">
        <v>273</v>
      </c>
      <c r="D56" s="424">
        <v>4</v>
      </c>
      <c r="E56" s="426" t="s">
        <v>1389</v>
      </c>
      <c r="F56" s="442">
        <f>SUM(F57:F66)</f>
        <v>280000</v>
      </c>
      <c r="G56" s="442">
        <f>SUM(G57:G66)</f>
        <v>213000</v>
      </c>
      <c r="H56" s="442">
        <f t="shared" ref="H56" si="21">SUM(H57:H66)</f>
        <v>240000</v>
      </c>
      <c r="I56" s="442">
        <f>SUM(I57:I66)</f>
        <v>280000</v>
      </c>
      <c r="J56" s="442">
        <f>SUM(J57:J66)</f>
        <v>213000</v>
      </c>
      <c r="K56" s="442">
        <f t="shared" ref="K56" si="22">SUM(K57:K66)</f>
        <v>240000</v>
      </c>
      <c r="L56" s="442">
        <f t="shared" ref="L56:N56" si="23">SUM(L57:L66)</f>
        <v>53500</v>
      </c>
      <c r="M56" s="442">
        <f t="shared" si="23"/>
        <v>30600</v>
      </c>
      <c r="N56" s="442">
        <f t="shared" si="23"/>
        <v>48800</v>
      </c>
      <c r="O56" s="442">
        <f>SUM(O57:O66)</f>
        <v>9000</v>
      </c>
      <c r="P56" s="442">
        <f>SUM(P57:P66)</f>
        <v>0</v>
      </c>
      <c r="Q56" s="442">
        <f>SUM(Q57:Q66)</f>
        <v>0</v>
      </c>
      <c r="R56" s="442">
        <f>SUM(R57:R66)</f>
        <v>0</v>
      </c>
      <c r="S56" s="184"/>
    </row>
    <row r="57" spans="1:19" s="2" customFormat="1" ht="15" customHeight="1" outlineLevel="1" x14ac:dyDescent="0.25">
      <c r="A57" s="9">
        <v>55</v>
      </c>
      <c r="B57" s="437"/>
      <c r="C57" s="438" t="s">
        <v>274</v>
      </c>
      <c r="D57" s="424">
        <v>5</v>
      </c>
      <c r="E57" s="428" t="s">
        <v>1390</v>
      </c>
      <c r="F57" s="455">
        <v>90000</v>
      </c>
      <c r="G57" s="455">
        <v>60000</v>
      </c>
      <c r="H57" s="455">
        <v>20000</v>
      </c>
      <c r="I57" s="455">
        <v>90000</v>
      </c>
      <c r="J57" s="455">
        <v>60000</v>
      </c>
      <c r="K57" s="455">
        <v>20000</v>
      </c>
      <c r="L57" s="455"/>
      <c r="M57" s="455"/>
      <c r="N57" s="455"/>
      <c r="O57" s="455"/>
      <c r="P57" s="455"/>
      <c r="Q57" s="455"/>
      <c r="R57" s="455"/>
      <c r="S57" s="184"/>
    </row>
    <row r="58" spans="1:19" s="2" customFormat="1" ht="15" customHeight="1" outlineLevel="1" x14ac:dyDescent="0.25">
      <c r="A58" s="179">
        <v>56</v>
      </c>
      <c r="B58" s="437"/>
      <c r="C58" s="438" t="s">
        <v>275</v>
      </c>
      <c r="D58" s="424">
        <v>5</v>
      </c>
      <c r="E58" s="428" t="s">
        <v>1391</v>
      </c>
      <c r="F58" s="455">
        <f>330*'Exec Summary'!F7</f>
        <v>0</v>
      </c>
      <c r="G58" s="455">
        <f>330*'Exec Summary'!F7*0.6</f>
        <v>0</v>
      </c>
      <c r="H58" s="455">
        <v>20000</v>
      </c>
      <c r="I58" s="455">
        <f>330*'Exec Summary'!F7</f>
        <v>0</v>
      </c>
      <c r="J58" s="455">
        <f>330*'Exec Summary'!F7*0.6</f>
        <v>0</v>
      </c>
      <c r="K58" s="455">
        <v>20000</v>
      </c>
      <c r="L58" s="455">
        <v>3900</v>
      </c>
      <c r="M58" s="455">
        <v>1000</v>
      </c>
      <c r="N58" s="455"/>
      <c r="O58" s="455"/>
      <c r="P58" s="455"/>
      <c r="Q58" s="455"/>
      <c r="R58" s="455"/>
      <c r="S58" s="184"/>
    </row>
    <row r="59" spans="1:19" s="2" customFormat="1" ht="15" customHeight="1" outlineLevel="1" x14ac:dyDescent="0.25">
      <c r="A59" s="9">
        <v>57</v>
      </c>
      <c r="B59" s="437"/>
      <c r="C59" s="438" t="s">
        <v>276</v>
      </c>
      <c r="D59" s="424">
        <v>5</v>
      </c>
      <c r="E59" s="428" t="s">
        <v>1392</v>
      </c>
      <c r="F59" s="455">
        <f>500*'Exec Summary'!B8</f>
        <v>0</v>
      </c>
      <c r="G59" s="455">
        <f>500*'Exec Summary'!B8</f>
        <v>0</v>
      </c>
      <c r="H59" s="455">
        <v>60000</v>
      </c>
      <c r="I59" s="455">
        <f>500*'Exec Summary'!B8</f>
        <v>0</v>
      </c>
      <c r="J59" s="455">
        <f>500*'Exec Summary'!B8</f>
        <v>0</v>
      </c>
      <c r="K59" s="455">
        <v>60000</v>
      </c>
      <c r="L59" s="455">
        <v>12100</v>
      </c>
      <c r="M59" s="455">
        <v>5400</v>
      </c>
      <c r="N59" s="455"/>
      <c r="O59" s="455">
        <v>9000</v>
      </c>
      <c r="P59" s="455"/>
      <c r="Q59" s="455"/>
      <c r="R59" s="455"/>
      <c r="S59" s="184"/>
    </row>
    <row r="60" spans="1:19" s="2" customFormat="1" ht="15" customHeight="1" outlineLevel="1" x14ac:dyDescent="0.25">
      <c r="A60" s="179">
        <v>58</v>
      </c>
      <c r="B60" s="437"/>
      <c r="C60" s="438" t="s">
        <v>277</v>
      </c>
      <c r="D60" s="424">
        <v>5</v>
      </c>
      <c r="E60" s="428" t="s">
        <v>1393</v>
      </c>
      <c r="F60" s="455">
        <f>365*'Exec Summary'!F7</f>
        <v>0</v>
      </c>
      <c r="G60" s="455">
        <f>365*'Exec Summary'!F7</f>
        <v>0</v>
      </c>
      <c r="H60" s="455">
        <v>40000</v>
      </c>
      <c r="I60" s="455">
        <f>365*'Exec Summary'!F7</f>
        <v>0</v>
      </c>
      <c r="J60" s="455">
        <f>365*'Exec Summary'!F7</f>
        <v>0</v>
      </c>
      <c r="K60" s="455">
        <v>40000</v>
      </c>
      <c r="L60" s="455">
        <v>4500</v>
      </c>
      <c r="M60" s="455">
        <v>1000</v>
      </c>
      <c r="N60" s="455"/>
      <c r="O60" s="455"/>
      <c r="P60" s="455"/>
      <c r="Q60" s="455"/>
      <c r="R60" s="455"/>
      <c r="S60" s="184"/>
    </row>
    <row r="61" spans="1:19" s="2" customFormat="1" ht="15" customHeight="1" outlineLevel="1" x14ac:dyDescent="0.25">
      <c r="A61" s="9">
        <v>59</v>
      </c>
      <c r="B61" s="437"/>
      <c r="C61" s="438" t="s">
        <v>278</v>
      </c>
      <c r="D61" s="424">
        <v>5</v>
      </c>
      <c r="E61" s="428" t="s">
        <v>1394</v>
      </c>
      <c r="F61" s="455">
        <f>700*'Exec Summary'!F8+30000</f>
        <v>30000</v>
      </c>
      <c r="G61" s="455">
        <f>700*365*'Exec Summary'!F8</f>
        <v>0</v>
      </c>
      <c r="H61" s="455">
        <v>50000</v>
      </c>
      <c r="I61" s="455">
        <f>700*'Exec Summary'!F8+30000</f>
        <v>30000</v>
      </c>
      <c r="J61" s="455">
        <f>700*365*'Exec Summary'!F8</f>
        <v>0</v>
      </c>
      <c r="K61" s="455">
        <v>50000</v>
      </c>
      <c r="L61" s="455">
        <v>20100</v>
      </c>
      <c r="M61" s="455">
        <v>6900</v>
      </c>
      <c r="N61" s="455"/>
      <c r="O61" s="455"/>
      <c r="P61" s="455"/>
      <c r="Q61" s="455"/>
      <c r="R61" s="455"/>
      <c r="S61" s="184"/>
    </row>
    <row r="62" spans="1:19" s="2" customFormat="1" ht="15" customHeight="1" outlineLevel="1" x14ac:dyDescent="0.25">
      <c r="A62" s="179">
        <v>60</v>
      </c>
      <c r="B62" s="437"/>
      <c r="C62" s="438" t="s">
        <v>279</v>
      </c>
      <c r="D62" s="424">
        <v>5</v>
      </c>
      <c r="E62" s="428" t="s">
        <v>1395</v>
      </c>
      <c r="F62" s="455">
        <v>37000</v>
      </c>
      <c r="G62" s="455">
        <v>30000</v>
      </c>
      <c r="H62" s="455">
        <v>20000</v>
      </c>
      <c r="I62" s="455">
        <v>37000</v>
      </c>
      <c r="J62" s="455">
        <v>30000</v>
      </c>
      <c r="K62" s="455">
        <v>20000</v>
      </c>
      <c r="L62" s="455">
        <v>5300</v>
      </c>
      <c r="M62" s="455">
        <v>13200</v>
      </c>
      <c r="N62" s="455">
        <v>48200</v>
      </c>
      <c r="O62" s="455"/>
      <c r="P62" s="455"/>
      <c r="Q62" s="455"/>
      <c r="R62" s="455"/>
      <c r="S62" s="184"/>
    </row>
    <row r="63" spans="1:19" s="2" customFormat="1" ht="15" customHeight="1" outlineLevel="1" x14ac:dyDescent="0.25">
      <c r="A63" s="9">
        <v>61</v>
      </c>
      <c r="B63" s="437"/>
      <c r="C63" s="438" t="s">
        <v>280</v>
      </c>
      <c r="D63" s="424">
        <v>5</v>
      </c>
      <c r="E63" s="428" t="s">
        <v>1396</v>
      </c>
      <c r="F63" s="455">
        <v>45000</v>
      </c>
      <c r="G63" s="455">
        <v>45000</v>
      </c>
      <c r="H63" s="455">
        <v>15000</v>
      </c>
      <c r="I63" s="455">
        <v>45000</v>
      </c>
      <c r="J63" s="455">
        <v>45000</v>
      </c>
      <c r="K63" s="455">
        <v>15000</v>
      </c>
      <c r="L63" s="455"/>
      <c r="M63" s="455"/>
      <c r="N63" s="455"/>
      <c r="O63" s="455"/>
      <c r="P63" s="455"/>
      <c r="Q63" s="455"/>
      <c r="R63" s="455"/>
      <c r="S63" s="184"/>
    </row>
    <row r="64" spans="1:19" s="2" customFormat="1" ht="15" customHeight="1" outlineLevel="1" x14ac:dyDescent="0.25">
      <c r="A64" s="179">
        <v>62</v>
      </c>
      <c r="B64" s="166"/>
      <c r="C64" s="438" t="s">
        <v>281</v>
      </c>
      <c r="D64" s="424">
        <v>5</v>
      </c>
      <c r="E64" s="428" t="s">
        <v>1397</v>
      </c>
      <c r="F64" s="455">
        <v>0</v>
      </c>
      <c r="G64" s="455">
        <v>0</v>
      </c>
      <c r="H64" s="455">
        <v>0</v>
      </c>
      <c r="I64" s="455">
        <v>0</v>
      </c>
      <c r="J64" s="455">
        <v>0</v>
      </c>
      <c r="K64" s="455">
        <v>0</v>
      </c>
      <c r="L64" s="455"/>
      <c r="M64" s="455"/>
      <c r="N64" s="455"/>
      <c r="O64" s="455"/>
      <c r="P64" s="455"/>
      <c r="Q64" s="455"/>
      <c r="R64" s="455"/>
      <c r="S64" s="184"/>
    </row>
    <row r="65" spans="1:19" s="2" customFormat="1" ht="15" customHeight="1" outlineLevel="1" x14ac:dyDescent="0.25">
      <c r="A65" s="9">
        <v>63</v>
      </c>
      <c r="B65" s="166"/>
      <c r="C65" s="438" t="s">
        <v>282</v>
      </c>
      <c r="D65" s="424">
        <v>5</v>
      </c>
      <c r="E65" s="428" t="s">
        <v>1398</v>
      </c>
      <c r="F65" s="455">
        <v>48000</v>
      </c>
      <c r="G65" s="455">
        <v>48000</v>
      </c>
      <c r="H65" s="455">
        <v>0</v>
      </c>
      <c r="I65" s="455">
        <v>48000</v>
      </c>
      <c r="J65" s="455">
        <v>48000</v>
      </c>
      <c r="K65" s="455">
        <v>0</v>
      </c>
      <c r="L65" s="455"/>
      <c r="M65" s="455"/>
      <c r="N65" s="455"/>
      <c r="O65" s="455"/>
      <c r="P65" s="455"/>
      <c r="Q65" s="455"/>
      <c r="R65" s="455"/>
      <c r="S65" s="184"/>
    </row>
    <row r="66" spans="1:19" s="2" customFormat="1" ht="15" customHeight="1" outlineLevel="1" x14ac:dyDescent="0.25">
      <c r="A66" s="179">
        <v>64</v>
      </c>
      <c r="B66" s="166"/>
      <c r="C66" s="438" t="s">
        <v>283</v>
      </c>
      <c r="D66" s="424">
        <v>5</v>
      </c>
      <c r="E66" s="428" t="s">
        <v>1399</v>
      </c>
      <c r="F66" s="455">
        <v>30000</v>
      </c>
      <c r="G66" s="455">
        <v>30000</v>
      </c>
      <c r="H66" s="455">
        <v>15000</v>
      </c>
      <c r="I66" s="455">
        <v>30000</v>
      </c>
      <c r="J66" s="455">
        <v>30000</v>
      </c>
      <c r="K66" s="455">
        <v>15000</v>
      </c>
      <c r="L66" s="455">
        <v>7600</v>
      </c>
      <c r="M66" s="455">
        <v>3100</v>
      </c>
      <c r="N66" s="455">
        <v>600</v>
      </c>
      <c r="O66" s="455"/>
      <c r="P66" s="455"/>
      <c r="Q66" s="455"/>
      <c r="R66" s="455"/>
      <c r="S66" s="184"/>
    </row>
    <row r="67" spans="1:19" s="2" customFormat="1" ht="15" customHeight="1" outlineLevel="1" x14ac:dyDescent="0.25">
      <c r="A67" s="9">
        <v>65</v>
      </c>
      <c r="B67" s="166">
        <v>1643</v>
      </c>
      <c r="C67" s="438" t="s">
        <v>284</v>
      </c>
      <c r="D67" s="424">
        <v>4</v>
      </c>
      <c r="E67" s="426" t="s">
        <v>1400</v>
      </c>
      <c r="F67" s="455"/>
      <c r="G67" s="455"/>
      <c r="H67" s="455"/>
      <c r="I67" s="455"/>
      <c r="J67" s="455"/>
      <c r="K67" s="455"/>
      <c r="L67" s="455">
        <v>7100</v>
      </c>
      <c r="M67" s="455">
        <v>2800</v>
      </c>
      <c r="N67" s="455"/>
      <c r="O67" s="455">
        <v>0</v>
      </c>
      <c r="P67" s="455"/>
      <c r="Q67" s="455"/>
      <c r="R67" s="455"/>
      <c r="S67" s="184"/>
    </row>
    <row r="68" spans="1:19" s="2" customFormat="1" ht="15" customHeight="1" outlineLevel="1" x14ac:dyDescent="0.25">
      <c r="A68" s="179">
        <v>66</v>
      </c>
      <c r="B68" s="166">
        <v>1644</v>
      </c>
      <c r="C68" s="438" t="s">
        <v>285</v>
      </c>
      <c r="D68" s="424">
        <v>4</v>
      </c>
      <c r="E68" s="426" t="s">
        <v>1401</v>
      </c>
      <c r="F68" s="455">
        <f>350*'Exec Summary'!D8</f>
        <v>0</v>
      </c>
      <c r="G68" s="455">
        <f>350*'Exec Summary'!D8</f>
        <v>0</v>
      </c>
      <c r="H68" s="455">
        <v>50000</v>
      </c>
      <c r="I68" s="455">
        <f>350*'Exec Summary'!D8</f>
        <v>0</v>
      </c>
      <c r="J68" s="455">
        <f>350*'Exec Summary'!D8</f>
        <v>0</v>
      </c>
      <c r="K68" s="455">
        <v>50000</v>
      </c>
      <c r="L68" s="455"/>
      <c r="M68" s="455"/>
      <c r="N68" s="455"/>
      <c r="O68" s="455"/>
      <c r="P68" s="455"/>
      <c r="Q68" s="455"/>
      <c r="R68" s="455"/>
      <c r="S68" s="184"/>
    </row>
    <row r="69" spans="1:19" s="2" customFormat="1" ht="15" customHeight="1" outlineLevel="1" x14ac:dyDescent="0.25">
      <c r="A69" s="9">
        <v>67</v>
      </c>
      <c r="B69" s="166">
        <v>1645</v>
      </c>
      <c r="C69" s="438" t="s">
        <v>286</v>
      </c>
      <c r="D69" s="424">
        <v>4</v>
      </c>
      <c r="E69" s="426" t="s">
        <v>1402</v>
      </c>
      <c r="F69" s="459">
        <v>30000</v>
      </c>
      <c r="G69" s="459">
        <v>30000</v>
      </c>
      <c r="H69" s="459">
        <v>15000</v>
      </c>
      <c r="I69" s="459">
        <v>30000</v>
      </c>
      <c r="J69" s="459">
        <v>30000</v>
      </c>
      <c r="K69" s="459">
        <v>15000</v>
      </c>
      <c r="L69" s="459">
        <v>7600</v>
      </c>
      <c r="M69" s="459">
        <v>3100</v>
      </c>
      <c r="N69" s="459">
        <v>600</v>
      </c>
      <c r="O69" s="459"/>
      <c r="P69" s="459"/>
      <c r="Q69" s="459"/>
      <c r="R69" s="459"/>
      <c r="S69" s="184"/>
    </row>
    <row r="70" spans="1:19" s="2" customFormat="1" ht="15" customHeight="1" outlineLevel="1" x14ac:dyDescent="0.25">
      <c r="A70" s="179">
        <v>68</v>
      </c>
      <c r="B70" s="166">
        <v>1612</v>
      </c>
      <c r="C70" s="438" t="s">
        <v>287</v>
      </c>
      <c r="D70" s="424">
        <v>4</v>
      </c>
      <c r="E70" s="426" t="s">
        <v>1403</v>
      </c>
      <c r="F70" s="460">
        <f>140000+180*'Exec Summary'!F7</f>
        <v>140000</v>
      </c>
      <c r="G70" s="460">
        <f>30000+180*'Exec Summary'!F7</f>
        <v>30000</v>
      </c>
      <c r="H70" s="460">
        <v>25000</v>
      </c>
      <c r="I70" s="460">
        <f>140000+180*'Exec Summary'!F7</f>
        <v>140000</v>
      </c>
      <c r="J70" s="460">
        <f>30000+180*'Exec Summary'!F7</f>
        <v>30000</v>
      </c>
      <c r="K70" s="460">
        <v>25000</v>
      </c>
      <c r="L70" s="459">
        <v>25200</v>
      </c>
      <c r="M70" s="459">
        <v>4800</v>
      </c>
      <c r="N70" s="459">
        <v>6100</v>
      </c>
      <c r="O70" s="459"/>
      <c r="P70" s="459"/>
      <c r="Q70" s="459"/>
      <c r="R70" s="459"/>
      <c r="S70" s="184"/>
    </row>
    <row r="71" spans="1:19" s="2" customFormat="1" ht="15" customHeight="1" outlineLevel="1" x14ac:dyDescent="0.25">
      <c r="A71" s="9">
        <v>69</v>
      </c>
      <c r="B71" s="166">
        <v>1646</v>
      </c>
      <c r="C71" s="438" t="s">
        <v>288</v>
      </c>
      <c r="D71" s="424">
        <v>4</v>
      </c>
      <c r="E71" s="426" t="s">
        <v>1404</v>
      </c>
      <c r="F71" s="442">
        <f t="shared" ref="F71:O71" si="24">SUM(F72:F73)</f>
        <v>55000</v>
      </c>
      <c r="G71" s="442">
        <f t="shared" si="24"/>
        <v>55000</v>
      </c>
      <c r="H71" s="442">
        <f t="shared" ref="H71" si="25">SUM(H72:H73)</f>
        <v>30000</v>
      </c>
      <c r="I71" s="442">
        <f t="shared" ref="I71:K71" si="26">SUM(I72:I73)</f>
        <v>55000</v>
      </c>
      <c r="J71" s="442">
        <f t="shared" si="26"/>
        <v>55000</v>
      </c>
      <c r="K71" s="442">
        <f t="shared" si="26"/>
        <v>30000</v>
      </c>
      <c r="L71" s="442">
        <f t="shared" si="24"/>
        <v>2400</v>
      </c>
      <c r="M71" s="442">
        <f t="shared" si="24"/>
        <v>0</v>
      </c>
      <c r="N71" s="442">
        <f t="shared" si="24"/>
        <v>0</v>
      </c>
      <c r="O71" s="442">
        <f t="shared" si="24"/>
        <v>0</v>
      </c>
      <c r="P71" s="442">
        <f t="shared" ref="P71:R71" si="27">SUM(P72:P73)</f>
        <v>0</v>
      </c>
      <c r="Q71" s="442">
        <f t="shared" si="27"/>
        <v>0</v>
      </c>
      <c r="R71" s="442">
        <f t="shared" si="27"/>
        <v>0</v>
      </c>
      <c r="S71" s="184"/>
    </row>
    <row r="72" spans="1:19" s="2" customFormat="1" ht="15" customHeight="1" outlineLevel="1" x14ac:dyDescent="0.25">
      <c r="A72" s="179">
        <v>70</v>
      </c>
      <c r="B72" s="166"/>
      <c r="C72" s="438" t="s">
        <v>289</v>
      </c>
      <c r="D72" s="424">
        <v>5</v>
      </c>
      <c r="E72" s="428" t="s">
        <v>1405</v>
      </c>
      <c r="F72" s="441">
        <v>45000</v>
      </c>
      <c r="G72" s="441">
        <v>45000</v>
      </c>
      <c r="H72" s="441">
        <v>30000</v>
      </c>
      <c r="I72" s="441">
        <v>45000</v>
      </c>
      <c r="J72" s="441">
        <v>45000</v>
      </c>
      <c r="K72" s="441">
        <v>30000</v>
      </c>
      <c r="L72" s="441">
        <v>2400</v>
      </c>
      <c r="M72" s="441"/>
      <c r="N72" s="441"/>
      <c r="O72" s="441"/>
      <c r="P72" s="441"/>
      <c r="Q72" s="441"/>
      <c r="R72" s="441"/>
      <c r="S72" s="184"/>
    </row>
    <row r="73" spans="1:19" s="2" customFormat="1" ht="15" customHeight="1" outlineLevel="1" x14ac:dyDescent="0.25">
      <c r="A73" s="9">
        <v>71</v>
      </c>
      <c r="B73" s="166"/>
      <c r="C73" s="438" t="s">
        <v>290</v>
      </c>
      <c r="D73" s="424">
        <v>5</v>
      </c>
      <c r="E73" s="428" t="s">
        <v>1406</v>
      </c>
      <c r="F73" s="441">
        <v>10000</v>
      </c>
      <c r="G73" s="441">
        <v>10000</v>
      </c>
      <c r="H73" s="441"/>
      <c r="I73" s="441">
        <v>10000</v>
      </c>
      <c r="J73" s="441">
        <v>10000</v>
      </c>
      <c r="K73" s="441"/>
      <c r="L73" s="441">
        <v>0</v>
      </c>
      <c r="M73" s="441"/>
      <c r="N73" s="441"/>
      <c r="O73" s="441"/>
      <c r="P73" s="441"/>
      <c r="Q73" s="441"/>
      <c r="R73" s="441"/>
      <c r="S73" s="184"/>
    </row>
    <row r="74" spans="1:19" s="2" customFormat="1" ht="15" customHeight="1" outlineLevel="1" x14ac:dyDescent="0.25">
      <c r="A74" s="179">
        <v>72</v>
      </c>
      <c r="B74" s="166">
        <v>1613</v>
      </c>
      <c r="C74" s="438" t="s">
        <v>291</v>
      </c>
      <c r="D74" s="424">
        <v>4</v>
      </c>
      <c r="E74" s="426" t="s">
        <v>1407</v>
      </c>
      <c r="F74" s="441">
        <v>20000</v>
      </c>
      <c r="G74" s="441">
        <v>20000</v>
      </c>
      <c r="H74" s="441"/>
      <c r="I74" s="441">
        <v>20000</v>
      </c>
      <c r="J74" s="441">
        <v>20000</v>
      </c>
      <c r="K74" s="441"/>
      <c r="L74" s="441">
        <v>5900</v>
      </c>
      <c r="M74" s="441"/>
      <c r="N74" s="441"/>
      <c r="O74" s="441"/>
      <c r="P74" s="441"/>
      <c r="Q74" s="441"/>
      <c r="R74" s="441"/>
      <c r="S74" s="184"/>
    </row>
    <row r="75" spans="1:19" s="2" customFormat="1" ht="15" customHeight="1" outlineLevel="1" x14ac:dyDescent="0.25">
      <c r="A75" s="9">
        <v>73</v>
      </c>
      <c r="B75" s="166">
        <v>1614</v>
      </c>
      <c r="C75" s="438" t="s">
        <v>292</v>
      </c>
      <c r="D75" s="424">
        <v>4</v>
      </c>
      <c r="E75" s="426" t="s">
        <v>1408</v>
      </c>
      <c r="F75" s="441">
        <v>80000</v>
      </c>
      <c r="G75" s="441">
        <v>60000</v>
      </c>
      <c r="H75" s="441">
        <v>20000</v>
      </c>
      <c r="I75" s="441">
        <v>80000</v>
      </c>
      <c r="J75" s="441">
        <v>60000</v>
      </c>
      <c r="K75" s="441">
        <v>20000</v>
      </c>
      <c r="L75" s="441">
        <v>4400</v>
      </c>
      <c r="M75" s="441"/>
      <c r="N75" s="441"/>
      <c r="O75" s="441"/>
      <c r="P75" s="441"/>
      <c r="Q75" s="441"/>
      <c r="R75" s="441"/>
      <c r="S75" s="184"/>
    </row>
    <row r="76" spans="1:19" s="2" customFormat="1" ht="15" customHeight="1" outlineLevel="1" x14ac:dyDescent="0.25">
      <c r="A76" s="179">
        <v>74</v>
      </c>
      <c r="B76" s="166"/>
      <c r="C76" s="438" t="s">
        <v>293</v>
      </c>
      <c r="D76" s="424">
        <v>3</v>
      </c>
      <c r="E76" s="425" t="s">
        <v>1409</v>
      </c>
      <c r="F76" s="442">
        <f t="shared" ref="F76:R76" si="28">SUM(F77:F80)</f>
        <v>60000</v>
      </c>
      <c r="G76" s="442">
        <f t="shared" si="28"/>
        <v>60000</v>
      </c>
      <c r="H76" s="442">
        <f t="shared" si="28"/>
        <v>40000</v>
      </c>
      <c r="I76" s="442">
        <f t="shared" si="28"/>
        <v>60000</v>
      </c>
      <c r="J76" s="442">
        <f t="shared" si="28"/>
        <v>60000</v>
      </c>
      <c r="K76" s="442">
        <f t="shared" si="28"/>
        <v>40000</v>
      </c>
      <c r="L76" s="442">
        <f t="shared" si="28"/>
        <v>0</v>
      </c>
      <c r="M76" s="442">
        <f t="shared" si="28"/>
        <v>0</v>
      </c>
      <c r="N76" s="442">
        <f t="shared" si="28"/>
        <v>0</v>
      </c>
      <c r="O76" s="442">
        <f t="shared" si="28"/>
        <v>0</v>
      </c>
      <c r="P76" s="442">
        <f t="shared" si="28"/>
        <v>0</v>
      </c>
      <c r="Q76" s="442">
        <f t="shared" si="28"/>
        <v>0</v>
      </c>
      <c r="R76" s="442">
        <f t="shared" si="28"/>
        <v>0</v>
      </c>
      <c r="S76" s="184"/>
    </row>
    <row r="77" spans="1:19" s="2" customFormat="1" ht="15" customHeight="1" outlineLevel="1" x14ac:dyDescent="0.25">
      <c r="A77" s="9">
        <v>75</v>
      </c>
      <c r="B77" s="166">
        <v>1621</v>
      </c>
      <c r="C77" s="438" t="s">
        <v>294</v>
      </c>
      <c r="D77" s="424">
        <v>4</v>
      </c>
      <c r="E77" s="426" t="s">
        <v>1410</v>
      </c>
      <c r="F77" s="441">
        <v>60000</v>
      </c>
      <c r="G77" s="441">
        <v>60000</v>
      </c>
      <c r="H77" s="441"/>
      <c r="I77" s="441">
        <v>60000</v>
      </c>
      <c r="J77" s="441">
        <v>60000</v>
      </c>
      <c r="K77" s="441"/>
      <c r="L77" s="441"/>
      <c r="M77" s="441"/>
      <c r="N77" s="441"/>
      <c r="O77" s="441"/>
      <c r="P77" s="441"/>
      <c r="Q77" s="441"/>
      <c r="R77" s="441"/>
      <c r="S77" s="184"/>
    </row>
    <row r="78" spans="1:19" s="2" customFormat="1" ht="15" customHeight="1" outlineLevel="1" x14ac:dyDescent="0.25">
      <c r="A78" s="179">
        <v>76</v>
      </c>
      <c r="B78" s="166">
        <v>1622</v>
      </c>
      <c r="C78" s="438" t="s">
        <v>295</v>
      </c>
      <c r="D78" s="424">
        <v>4</v>
      </c>
      <c r="E78" s="426" t="s">
        <v>1411</v>
      </c>
      <c r="F78" s="444"/>
      <c r="G78" s="444"/>
      <c r="H78" s="444">
        <v>40000</v>
      </c>
      <c r="I78" s="444"/>
      <c r="J78" s="444"/>
      <c r="K78" s="444">
        <v>40000</v>
      </c>
      <c r="L78" s="444"/>
      <c r="M78" s="444"/>
      <c r="N78" s="444"/>
      <c r="O78" s="444"/>
      <c r="P78" s="444"/>
      <c r="Q78" s="444"/>
      <c r="R78" s="444"/>
      <c r="S78" s="184"/>
    </row>
    <row r="79" spans="1:19" s="2" customFormat="1" ht="15" customHeight="1" outlineLevel="1" x14ac:dyDescent="0.25">
      <c r="A79" s="9">
        <v>77</v>
      </c>
      <c r="B79" s="166">
        <v>1623</v>
      </c>
      <c r="C79" s="438" t="s">
        <v>296</v>
      </c>
      <c r="D79" s="424">
        <v>4</v>
      </c>
      <c r="E79" s="426" t="s">
        <v>1412</v>
      </c>
      <c r="F79" s="441"/>
      <c r="G79" s="441"/>
      <c r="H79" s="441"/>
      <c r="I79" s="441"/>
      <c r="J79" s="441"/>
      <c r="K79" s="441"/>
      <c r="L79" s="441"/>
      <c r="M79" s="441"/>
      <c r="N79" s="441"/>
      <c r="O79" s="441"/>
      <c r="P79" s="441"/>
      <c r="Q79" s="441"/>
      <c r="R79" s="441"/>
      <c r="S79" s="184"/>
    </row>
    <row r="80" spans="1:19" s="2" customFormat="1" ht="15" customHeight="1" outlineLevel="1" x14ac:dyDescent="0.25">
      <c r="A80" s="179">
        <v>78</v>
      </c>
      <c r="B80" s="166">
        <v>1624</v>
      </c>
      <c r="C80" s="438" t="s">
        <v>297</v>
      </c>
      <c r="D80" s="424">
        <v>4</v>
      </c>
      <c r="E80" s="426" t="s">
        <v>1413</v>
      </c>
      <c r="F80" s="441"/>
      <c r="G80" s="441"/>
      <c r="H80" s="441"/>
      <c r="I80" s="441"/>
      <c r="J80" s="441"/>
      <c r="K80" s="441"/>
      <c r="L80" s="441"/>
      <c r="M80" s="441"/>
      <c r="N80" s="441"/>
      <c r="O80" s="441"/>
      <c r="P80" s="441"/>
      <c r="Q80" s="441"/>
      <c r="R80" s="441"/>
      <c r="S80" s="184"/>
    </row>
    <row r="81" spans="1:19" s="2" customFormat="1" ht="15" customHeight="1" outlineLevel="1" x14ac:dyDescent="0.25">
      <c r="A81" s="9">
        <v>79</v>
      </c>
      <c r="B81" s="166">
        <v>1630</v>
      </c>
      <c r="C81" s="438" t="s">
        <v>298</v>
      </c>
      <c r="D81" s="424">
        <v>3</v>
      </c>
      <c r="E81" s="425" t="s">
        <v>1414</v>
      </c>
      <c r="F81" s="441">
        <v>12000</v>
      </c>
      <c r="G81" s="441">
        <v>12000</v>
      </c>
      <c r="H81" s="441"/>
      <c r="I81" s="441">
        <v>12000</v>
      </c>
      <c r="J81" s="441">
        <v>12000</v>
      </c>
      <c r="K81" s="441"/>
      <c r="L81" s="441"/>
      <c r="M81" s="441"/>
      <c r="N81" s="441"/>
      <c r="O81" s="441"/>
      <c r="P81" s="441"/>
      <c r="Q81" s="441"/>
      <c r="R81" s="441"/>
      <c r="S81" s="184"/>
    </row>
    <row r="82" spans="1:19" s="2" customFormat="1" ht="15" customHeight="1" outlineLevel="1" x14ac:dyDescent="0.25">
      <c r="A82" s="179">
        <v>80</v>
      </c>
      <c r="B82" s="166">
        <v>1650</v>
      </c>
      <c r="C82" s="438" t="s">
        <v>299</v>
      </c>
      <c r="D82" s="424">
        <v>3</v>
      </c>
      <c r="E82" s="425" t="s">
        <v>1415</v>
      </c>
      <c r="F82" s="441"/>
      <c r="G82" s="441"/>
      <c r="H82" s="441"/>
      <c r="I82" s="441"/>
      <c r="J82" s="441"/>
      <c r="K82" s="441"/>
      <c r="L82" s="441"/>
      <c r="M82" s="441"/>
      <c r="N82" s="441"/>
      <c r="O82" s="441"/>
      <c r="P82" s="441"/>
      <c r="Q82" s="441"/>
      <c r="R82" s="441"/>
      <c r="S82" s="184"/>
    </row>
    <row r="83" spans="1:19" s="2" customFormat="1" ht="15" customHeight="1" outlineLevel="1" x14ac:dyDescent="0.25">
      <c r="A83" s="9">
        <v>81</v>
      </c>
      <c r="B83" s="166" t="s">
        <v>152</v>
      </c>
      <c r="C83" s="438" t="s">
        <v>300</v>
      </c>
      <c r="D83" s="424">
        <v>3</v>
      </c>
      <c r="E83" s="429" t="s">
        <v>909</v>
      </c>
      <c r="F83" s="443"/>
      <c r="G83" s="443"/>
      <c r="H83" s="443"/>
      <c r="I83" s="443"/>
      <c r="J83" s="443"/>
      <c r="K83" s="443"/>
      <c r="L83" s="443"/>
      <c r="M83" s="443"/>
      <c r="N83" s="443"/>
      <c r="O83" s="443"/>
      <c r="P83" s="443"/>
      <c r="Q83" s="443"/>
      <c r="R83" s="443"/>
      <c r="S83" s="184"/>
    </row>
    <row r="84" spans="1:19" s="2" customFormat="1" ht="15" customHeight="1" x14ac:dyDescent="0.25">
      <c r="A84" s="179">
        <v>82</v>
      </c>
      <c r="B84" s="433"/>
      <c r="C84" s="434" t="s">
        <v>301</v>
      </c>
      <c r="D84" s="420">
        <v>1</v>
      </c>
      <c r="E84" s="421" t="s">
        <v>1513</v>
      </c>
      <c r="F84" s="440">
        <f t="shared" ref="F84:R84" si="29">+F85+F90+F155+F160</f>
        <v>442800</v>
      </c>
      <c r="G84" s="440">
        <f t="shared" si="29"/>
        <v>347800</v>
      </c>
      <c r="H84" s="440">
        <f t="shared" si="29"/>
        <v>209500</v>
      </c>
      <c r="I84" s="440">
        <f t="shared" si="29"/>
        <v>532800</v>
      </c>
      <c r="J84" s="440">
        <f t="shared" si="29"/>
        <v>437800</v>
      </c>
      <c r="K84" s="440">
        <f t="shared" si="29"/>
        <v>299500</v>
      </c>
      <c r="L84" s="440">
        <f t="shared" si="29"/>
        <v>344469.21217883698</v>
      </c>
      <c r="M84" s="440">
        <f t="shared" si="29"/>
        <v>287484.6285480677</v>
      </c>
      <c r="N84" s="440">
        <f t="shared" si="29"/>
        <v>299327.68287032953</v>
      </c>
      <c r="O84" s="440">
        <f t="shared" si="29"/>
        <v>66892.815668883151</v>
      </c>
      <c r="P84" s="440">
        <f t="shared" si="29"/>
        <v>0</v>
      </c>
      <c r="Q84" s="440">
        <f t="shared" si="29"/>
        <v>0</v>
      </c>
      <c r="R84" s="440">
        <f t="shared" si="29"/>
        <v>0</v>
      </c>
    </row>
    <row r="85" spans="1:19" s="2" customFormat="1" ht="15" customHeight="1" x14ac:dyDescent="0.25">
      <c r="A85" s="9">
        <v>83</v>
      </c>
      <c r="B85" s="435"/>
      <c r="C85" s="436" t="s">
        <v>302</v>
      </c>
      <c r="D85" s="422">
        <v>2</v>
      </c>
      <c r="E85" s="423" t="s">
        <v>1514</v>
      </c>
      <c r="F85" s="458">
        <f t="shared" ref="F85:O85" si="30">SUM(F86:F89)</f>
        <v>75000</v>
      </c>
      <c r="G85" s="458">
        <f t="shared" si="30"/>
        <v>75000</v>
      </c>
      <c r="H85" s="458">
        <f t="shared" ref="H85" si="31">SUM(H86:H89)</f>
        <v>75000</v>
      </c>
      <c r="I85" s="458">
        <f t="shared" ref="I85:K85" si="32">SUM(I86:I89)</f>
        <v>165000</v>
      </c>
      <c r="J85" s="458">
        <f t="shared" si="32"/>
        <v>165000</v>
      </c>
      <c r="K85" s="458">
        <f t="shared" si="32"/>
        <v>165000</v>
      </c>
      <c r="L85" s="458">
        <f t="shared" si="30"/>
        <v>25000</v>
      </c>
      <c r="M85" s="458">
        <f t="shared" si="30"/>
        <v>22500</v>
      </c>
      <c r="N85" s="458">
        <f t="shared" si="30"/>
        <v>14200</v>
      </c>
      <c r="O85" s="458">
        <f t="shared" si="30"/>
        <v>0</v>
      </c>
      <c r="P85" s="458">
        <f t="shared" ref="P85:R85" si="33">SUM(P86:P89)</f>
        <v>0</v>
      </c>
      <c r="Q85" s="458">
        <f t="shared" si="33"/>
        <v>0</v>
      </c>
      <c r="R85" s="458">
        <f t="shared" si="33"/>
        <v>0</v>
      </c>
    </row>
    <row r="86" spans="1:19" s="2" customFormat="1" ht="15" customHeight="1" outlineLevel="1" x14ac:dyDescent="0.25">
      <c r="A86" s="179">
        <v>84</v>
      </c>
      <c r="B86" s="437" t="s">
        <v>95</v>
      </c>
      <c r="C86" s="438" t="s">
        <v>303</v>
      </c>
      <c r="D86" s="424">
        <v>3</v>
      </c>
      <c r="E86" s="425" t="s">
        <v>1384</v>
      </c>
      <c r="F86" s="441">
        <v>60000</v>
      </c>
      <c r="G86" s="441">
        <v>60000</v>
      </c>
      <c r="H86" s="441">
        <v>60000</v>
      </c>
      <c r="I86" s="441">
        <v>150000</v>
      </c>
      <c r="J86" s="441">
        <v>150000</v>
      </c>
      <c r="K86" s="441">
        <v>150000</v>
      </c>
      <c r="L86" s="441">
        <v>20000</v>
      </c>
      <c r="M86" s="441">
        <v>20000</v>
      </c>
      <c r="N86" s="441">
        <v>12700</v>
      </c>
      <c r="O86" s="441"/>
      <c r="P86" s="441"/>
      <c r="Q86" s="441"/>
      <c r="R86" s="441"/>
    </row>
    <row r="87" spans="1:19" s="2" customFormat="1" ht="15" customHeight="1" outlineLevel="1" x14ac:dyDescent="0.25">
      <c r="A87" s="9">
        <v>85</v>
      </c>
      <c r="B87" s="437">
        <v>3718</v>
      </c>
      <c r="C87" s="438" t="s">
        <v>304</v>
      </c>
      <c r="D87" s="424">
        <v>3</v>
      </c>
      <c r="E87" s="425" t="s">
        <v>1385</v>
      </c>
      <c r="F87" s="441"/>
      <c r="G87" s="441"/>
      <c r="H87" s="441"/>
      <c r="I87" s="441"/>
      <c r="J87" s="441"/>
      <c r="K87" s="441"/>
      <c r="L87" s="441"/>
      <c r="M87" s="441"/>
      <c r="N87" s="441"/>
      <c r="O87" s="441"/>
      <c r="P87" s="441"/>
      <c r="Q87" s="441"/>
      <c r="R87" s="441"/>
    </row>
    <row r="88" spans="1:19" s="2" customFormat="1" ht="15" customHeight="1" outlineLevel="1" x14ac:dyDescent="0.25">
      <c r="A88" s="179">
        <v>86</v>
      </c>
      <c r="B88" s="437">
        <v>3791</v>
      </c>
      <c r="C88" s="438" t="s">
        <v>305</v>
      </c>
      <c r="D88" s="424">
        <v>3</v>
      </c>
      <c r="E88" s="425" t="s">
        <v>1386</v>
      </c>
      <c r="F88" s="441">
        <v>15000</v>
      </c>
      <c r="G88" s="441">
        <v>15000</v>
      </c>
      <c r="H88" s="441">
        <v>15000</v>
      </c>
      <c r="I88" s="441">
        <v>15000</v>
      </c>
      <c r="J88" s="441">
        <v>15000</v>
      </c>
      <c r="K88" s="441">
        <v>15000</v>
      </c>
      <c r="L88" s="441">
        <v>5000</v>
      </c>
      <c r="M88" s="441">
        <v>2500</v>
      </c>
      <c r="N88" s="441">
        <v>1500</v>
      </c>
      <c r="O88" s="441"/>
      <c r="P88" s="441"/>
      <c r="Q88" s="441"/>
      <c r="R88" s="441"/>
    </row>
    <row r="89" spans="1:19" s="2" customFormat="1" ht="15" customHeight="1" outlineLevel="1" x14ac:dyDescent="0.25">
      <c r="A89" s="9">
        <v>87</v>
      </c>
      <c r="B89" s="437" t="s">
        <v>96</v>
      </c>
      <c r="C89" s="438" t="s">
        <v>306</v>
      </c>
      <c r="D89" s="424">
        <v>3</v>
      </c>
      <c r="E89" s="425" t="s">
        <v>1387</v>
      </c>
      <c r="F89" s="441"/>
      <c r="G89" s="441"/>
      <c r="H89" s="441"/>
      <c r="I89" s="441"/>
      <c r="J89" s="441"/>
      <c r="K89" s="441"/>
      <c r="L89" s="441"/>
      <c r="M89" s="441"/>
      <c r="N89" s="441"/>
      <c r="O89" s="441"/>
      <c r="P89" s="441"/>
      <c r="Q89" s="441"/>
      <c r="R89" s="441"/>
    </row>
    <row r="90" spans="1:19" s="2" customFormat="1" ht="15" customHeight="1" x14ac:dyDescent="0.25">
      <c r="A90" s="179">
        <v>88</v>
      </c>
      <c r="B90" s="435"/>
      <c r="C90" s="436" t="s">
        <v>307</v>
      </c>
      <c r="D90" s="422">
        <v>2</v>
      </c>
      <c r="E90" s="423" t="s">
        <v>1515</v>
      </c>
      <c r="F90" s="458">
        <f t="shared" ref="F90:R90" si="34">F91+F101+F108+F132+F145+F153+F154</f>
        <v>215300</v>
      </c>
      <c r="G90" s="458">
        <f t="shared" si="34"/>
        <v>120300</v>
      </c>
      <c r="H90" s="458">
        <f t="shared" si="34"/>
        <v>25000</v>
      </c>
      <c r="I90" s="458">
        <f t="shared" si="34"/>
        <v>215300</v>
      </c>
      <c r="J90" s="458">
        <f t="shared" si="34"/>
        <v>120300</v>
      </c>
      <c r="K90" s="458">
        <f t="shared" si="34"/>
        <v>25000</v>
      </c>
      <c r="L90" s="458">
        <f t="shared" si="34"/>
        <v>319469.21217883698</v>
      </c>
      <c r="M90" s="458">
        <f t="shared" si="34"/>
        <v>264984.6285480677</v>
      </c>
      <c r="N90" s="458">
        <f t="shared" si="34"/>
        <v>285127.68287032953</v>
      </c>
      <c r="O90" s="458">
        <f t="shared" si="34"/>
        <v>66892.815668883151</v>
      </c>
      <c r="P90" s="458">
        <f t="shared" si="34"/>
        <v>0</v>
      </c>
      <c r="Q90" s="458">
        <f t="shared" si="34"/>
        <v>0</v>
      </c>
      <c r="R90" s="458">
        <f t="shared" si="34"/>
        <v>0</v>
      </c>
    </row>
    <row r="91" spans="1:19" s="2" customFormat="1" ht="15" customHeight="1" outlineLevel="1" x14ac:dyDescent="0.25">
      <c r="A91" s="9">
        <v>89</v>
      </c>
      <c r="B91" s="437"/>
      <c r="C91" s="438" t="s">
        <v>308</v>
      </c>
      <c r="D91" s="424">
        <v>3</v>
      </c>
      <c r="E91" s="425" t="s">
        <v>1331</v>
      </c>
      <c r="F91" s="442">
        <f t="shared" ref="F91:O91" si="35">SUM(F92:F100)</f>
        <v>0</v>
      </c>
      <c r="G91" s="442">
        <f t="shared" si="35"/>
        <v>0</v>
      </c>
      <c r="H91" s="442">
        <f t="shared" ref="H91" si="36">SUM(H92:H100)</f>
        <v>0</v>
      </c>
      <c r="I91" s="442">
        <f t="shared" ref="I91:K91" si="37">SUM(I92:I100)</f>
        <v>0</v>
      </c>
      <c r="J91" s="442">
        <f t="shared" si="37"/>
        <v>0</v>
      </c>
      <c r="K91" s="442">
        <f t="shared" si="37"/>
        <v>0</v>
      </c>
      <c r="L91" s="442">
        <f t="shared" si="35"/>
        <v>28512.23</v>
      </c>
      <c r="M91" s="442">
        <f t="shared" si="35"/>
        <v>19412.23</v>
      </c>
      <c r="N91" s="442">
        <f t="shared" si="35"/>
        <v>24300</v>
      </c>
      <c r="O91" s="442">
        <f t="shared" si="35"/>
        <v>4329.8</v>
      </c>
      <c r="P91" s="442">
        <f t="shared" ref="P91:R91" si="38">SUM(P92:P100)</f>
        <v>0</v>
      </c>
      <c r="Q91" s="442">
        <f t="shared" si="38"/>
        <v>0</v>
      </c>
      <c r="R91" s="442">
        <f t="shared" si="38"/>
        <v>0</v>
      </c>
    </row>
    <row r="92" spans="1:19" s="2" customFormat="1" ht="15" customHeight="1" outlineLevel="1" x14ac:dyDescent="0.25">
      <c r="A92" s="179">
        <v>90</v>
      </c>
      <c r="B92" s="437">
        <v>8110</v>
      </c>
      <c r="C92" s="438" t="s">
        <v>309</v>
      </c>
      <c r="D92" s="424">
        <v>4</v>
      </c>
      <c r="E92" s="426" t="s">
        <v>1332</v>
      </c>
      <c r="F92" s="441"/>
      <c r="G92" s="441"/>
      <c r="H92" s="441"/>
      <c r="I92" s="441"/>
      <c r="J92" s="441"/>
      <c r="K92" s="441"/>
      <c r="L92" s="441"/>
      <c r="M92" s="441"/>
      <c r="N92" s="441">
        <v>8600</v>
      </c>
      <c r="O92" s="441"/>
      <c r="P92" s="441"/>
      <c r="Q92" s="441"/>
      <c r="R92" s="441"/>
    </row>
    <row r="93" spans="1:19" s="2" customFormat="1" ht="15" customHeight="1" outlineLevel="1" x14ac:dyDescent="0.25">
      <c r="A93" s="9">
        <v>91</v>
      </c>
      <c r="B93" s="437" t="s">
        <v>6</v>
      </c>
      <c r="C93" s="438" t="s">
        <v>310</v>
      </c>
      <c r="D93" s="424">
        <v>4</v>
      </c>
      <c r="E93" s="426" t="s">
        <v>1333</v>
      </c>
      <c r="F93" s="441"/>
      <c r="G93" s="441"/>
      <c r="H93" s="441"/>
      <c r="I93" s="441"/>
      <c r="J93" s="441"/>
      <c r="K93" s="441"/>
      <c r="L93" s="441">
        <v>27800</v>
      </c>
      <c r="M93" s="441">
        <v>18700</v>
      </c>
      <c r="N93" s="441">
        <v>15700</v>
      </c>
      <c r="O93" s="441"/>
      <c r="P93" s="441"/>
      <c r="Q93" s="441"/>
      <c r="R93" s="441"/>
    </row>
    <row r="94" spans="1:19" s="2" customFormat="1" ht="15" customHeight="1" outlineLevel="1" x14ac:dyDescent="0.25">
      <c r="A94" s="179">
        <v>92</v>
      </c>
      <c r="B94" s="437" t="s">
        <v>7</v>
      </c>
      <c r="C94" s="438" t="s">
        <v>311</v>
      </c>
      <c r="D94" s="424">
        <v>4</v>
      </c>
      <c r="E94" s="426" t="s">
        <v>1334</v>
      </c>
      <c r="F94" s="441"/>
      <c r="G94" s="441"/>
      <c r="H94" s="441"/>
      <c r="I94" s="441"/>
      <c r="J94" s="441"/>
      <c r="K94" s="441"/>
      <c r="L94" s="441"/>
      <c r="M94" s="441"/>
      <c r="N94" s="441"/>
      <c r="O94" s="441"/>
      <c r="P94" s="441"/>
      <c r="Q94" s="441"/>
      <c r="R94" s="441"/>
    </row>
    <row r="95" spans="1:19" s="2" customFormat="1" ht="15" customHeight="1" outlineLevel="1" x14ac:dyDescent="0.25">
      <c r="A95" s="9">
        <v>93</v>
      </c>
      <c r="B95" s="437" t="s">
        <v>82</v>
      </c>
      <c r="C95" s="438" t="s">
        <v>312</v>
      </c>
      <c r="D95" s="424">
        <v>4</v>
      </c>
      <c r="E95" s="426" t="s">
        <v>1335</v>
      </c>
      <c r="F95" s="441"/>
      <c r="G95" s="441"/>
      <c r="H95" s="441"/>
      <c r="I95" s="441"/>
      <c r="J95" s="441"/>
      <c r="K95" s="441"/>
      <c r="L95" s="441"/>
      <c r="M95" s="441"/>
      <c r="N95" s="441"/>
      <c r="O95" s="441"/>
      <c r="P95" s="441"/>
      <c r="Q95" s="441"/>
      <c r="R95" s="441"/>
    </row>
    <row r="96" spans="1:19" s="2" customFormat="1" ht="15" customHeight="1" outlineLevel="1" x14ac:dyDescent="0.25">
      <c r="A96" s="179">
        <v>94</v>
      </c>
      <c r="B96" s="437" t="s">
        <v>8</v>
      </c>
      <c r="C96" s="438" t="s">
        <v>313</v>
      </c>
      <c r="D96" s="424">
        <v>4</v>
      </c>
      <c r="E96" s="426" t="s">
        <v>1336</v>
      </c>
      <c r="F96" s="441"/>
      <c r="G96" s="441"/>
      <c r="H96" s="441"/>
      <c r="I96" s="441"/>
      <c r="J96" s="441"/>
      <c r="K96" s="441"/>
      <c r="L96" s="441"/>
      <c r="M96" s="441"/>
      <c r="N96" s="441"/>
      <c r="O96" s="441"/>
      <c r="P96" s="441"/>
      <c r="Q96" s="441"/>
      <c r="R96" s="441"/>
    </row>
    <row r="97" spans="1:18" s="2" customFormat="1" ht="15" customHeight="1" outlineLevel="1" x14ac:dyDescent="0.25">
      <c r="A97" s="9">
        <v>95</v>
      </c>
      <c r="B97" s="437" t="s">
        <v>10</v>
      </c>
      <c r="C97" s="438" t="s">
        <v>314</v>
      </c>
      <c r="D97" s="424">
        <v>4</v>
      </c>
      <c r="E97" s="426" t="s">
        <v>1337</v>
      </c>
      <c r="F97" s="441"/>
      <c r="G97" s="441"/>
      <c r="H97" s="441"/>
      <c r="I97" s="441"/>
      <c r="J97" s="441"/>
      <c r="K97" s="441"/>
      <c r="L97" s="441"/>
      <c r="M97" s="441"/>
      <c r="N97" s="441"/>
      <c r="O97" s="441"/>
      <c r="P97" s="441"/>
      <c r="Q97" s="441"/>
      <c r="R97" s="441"/>
    </row>
    <row r="98" spans="1:18" s="2" customFormat="1" ht="15" customHeight="1" outlineLevel="1" x14ac:dyDescent="0.25">
      <c r="A98" s="179">
        <v>96</v>
      </c>
      <c r="B98" s="437" t="s">
        <v>83</v>
      </c>
      <c r="C98" s="438" t="s">
        <v>315</v>
      </c>
      <c r="D98" s="424">
        <v>4</v>
      </c>
      <c r="E98" s="426" t="s">
        <v>1338</v>
      </c>
      <c r="F98" s="441"/>
      <c r="G98" s="441"/>
      <c r="H98" s="441"/>
      <c r="I98" s="441"/>
      <c r="J98" s="441"/>
      <c r="K98" s="441"/>
      <c r="L98" s="441"/>
      <c r="M98" s="441"/>
      <c r="N98" s="441"/>
      <c r="O98" s="441"/>
      <c r="P98" s="441"/>
      <c r="Q98" s="441"/>
      <c r="R98" s="441"/>
    </row>
    <row r="99" spans="1:18" s="2" customFormat="1" ht="15" customHeight="1" outlineLevel="1" x14ac:dyDescent="0.25">
      <c r="A99" s="9">
        <v>97</v>
      </c>
      <c r="B99" s="437" t="s">
        <v>11</v>
      </c>
      <c r="C99" s="438" t="s">
        <v>316</v>
      </c>
      <c r="D99" s="424">
        <v>4</v>
      </c>
      <c r="E99" s="426" t="s">
        <v>1339</v>
      </c>
      <c r="F99" s="441"/>
      <c r="G99" s="441"/>
      <c r="H99" s="441"/>
      <c r="I99" s="441"/>
      <c r="J99" s="441"/>
      <c r="K99" s="441"/>
      <c r="L99" s="441"/>
      <c r="M99" s="441"/>
      <c r="N99" s="441"/>
      <c r="O99" s="441"/>
      <c r="P99" s="441"/>
      <c r="Q99" s="441"/>
      <c r="R99" s="441"/>
    </row>
    <row r="100" spans="1:18" s="2" customFormat="1" ht="15" customHeight="1" outlineLevel="1" x14ac:dyDescent="0.25">
      <c r="A100" s="179">
        <v>98</v>
      </c>
      <c r="B100" s="437" t="s">
        <v>1524</v>
      </c>
      <c r="C100" s="438" t="s">
        <v>317</v>
      </c>
      <c r="D100" s="424">
        <v>4</v>
      </c>
      <c r="E100" s="426" t="s">
        <v>1340</v>
      </c>
      <c r="F100" s="441"/>
      <c r="G100" s="441"/>
      <c r="H100" s="441"/>
      <c r="I100" s="441"/>
      <c r="J100" s="441"/>
      <c r="K100" s="441"/>
      <c r="L100" s="441">
        <v>712.23</v>
      </c>
      <c r="M100" s="441">
        <v>712.23</v>
      </c>
      <c r="N100" s="441"/>
      <c r="O100" s="441">
        <v>4329.8</v>
      </c>
      <c r="P100" s="441"/>
      <c r="Q100" s="441"/>
      <c r="R100" s="441"/>
    </row>
    <row r="101" spans="1:18" s="2" customFormat="1" ht="15" customHeight="1" outlineLevel="1" x14ac:dyDescent="0.25">
      <c r="A101" s="9">
        <v>99</v>
      </c>
      <c r="B101" s="166"/>
      <c r="C101" s="438" t="s">
        <v>318</v>
      </c>
      <c r="D101" s="424">
        <v>3</v>
      </c>
      <c r="E101" s="425" t="s">
        <v>1341</v>
      </c>
      <c r="F101" s="442">
        <f t="shared" ref="F101:R101" si="39">SUM(F102:F107)</f>
        <v>30000</v>
      </c>
      <c r="G101" s="442">
        <f t="shared" si="39"/>
        <v>30000</v>
      </c>
      <c r="H101" s="442">
        <f t="shared" si="39"/>
        <v>15000</v>
      </c>
      <c r="I101" s="442">
        <f t="shared" si="39"/>
        <v>30000</v>
      </c>
      <c r="J101" s="442">
        <f t="shared" si="39"/>
        <v>30000</v>
      </c>
      <c r="K101" s="442">
        <f t="shared" si="39"/>
        <v>15000</v>
      </c>
      <c r="L101" s="442">
        <f t="shared" si="39"/>
        <v>18500</v>
      </c>
      <c r="M101" s="442">
        <f t="shared" si="39"/>
        <v>16300</v>
      </c>
      <c r="N101" s="442">
        <f t="shared" si="39"/>
        <v>38200</v>
      </c>
      <c r="O101" s="442">
        <f t="shared" si="39"/>
        <v>39800</v>
      </c>
      <c r="P101" s="442">
        <f t="shared" si="39"/>
        <v>0</v>
      </c>
      <c r="Q101" s="442">
        <f t="shared" si="39"/>
        <v>0</v>
      </c>
      <c r="R101" s="442">
        <f t="shared" si="39"/>
        <v>0</v>
      </c>
    </row>
    <row r="102" spans="1:18" s="2" customFormat="1" ht="15" customHeight="1" outlineLevel="1" x14ac:dyDescent="0.25">
      <c r="A102" s="179">
        <v>100</v>
      </c>
      <c r="B102" s="166" t="s">
        <v>14</v>
      </c>
      <c r="C102" s="438" t="s">
        <v>319</v>
      </c>
      <c r="D102" s="424">
        <v>4</v>
      </c>
      <c r="E102" s="426" t="s">
        <v>1342</v>
      </c>
      <c r="F102" s="441"/>
      <c r="G102" s="441"/>
      <c r="H102" s="441"/>
      <c r="I102" s="441"/>
      <c r="J102" s="441"/>
      <c r="K102" s="441"/>
      <c r="L102" s="441">
        <v>16500</v>
      </c>
      <c r="M102" s="441">
        <v>14300</v>
      </c>
      <c r="N102" s="441">
        <v>16500</v>
      </c>
      <c r="O102" s="441">
        <v>23800</v>
      </c>
      <c r="P102" s="441"/>
      <c r="Q102" s="441"/>
      <c r="R102" s="441"/>
    </row>
    <row r="103" spans="1:18" s="2" customFormat="1" ht="15" customHeight="1" outlineLevel="1" x14ac:dyDescent="0.25">
      <c r="A103" s="9">
        <v>101</v>
      </c>
      <c r="B103" s="166">
        <v>8240</v>
      </c>
      <c r="C103" s="438" t="s">
        <v>320</v>
      </c>
      <c r="D103" s="424">
        <v>4</v>
      </c>
      <c r="E103" s="426" t="s">
        <v>1516</v>
      </c>
      <c r="F103" s="441">
        <v>30000</v>
      </c>
      <c r="G103" s="441">
        <v>30000</v>
      </c>
      <c r="H103" s="441">
        <v>15000</v>
      </c>
      <c r="I103" s="441">
        <v>30000</v>
      </c>
      <c r="J103" s="441">
        <v>30000</v>
      </c>
      <c r="K103" s="441">
        <v>15000</v>
      </c>
      <c r="L103" s="441">
        <v>2000</v>
      </c>
      <c r="M103" s="441">
        <v>2000</v>
      </c>
      <c r="N103" s="441">
        <v>5000</v>
      </c>
      <c r="O103" s="441">
        <v>5000</v>
      </c>
      <c r="P103" s="441"/>
      <c r="Q103" s="441"/>
      <c r="R103" s="441"/>
    </row>
    <row r="104" spans="1:18" s="2" customFormat="1" ht="15" customHeight="1" outlineLevel="1" x14ac:dyDescent="0.25">
      <c r="A104" s="179">
        <v>102</v>
      </c>
      <c r="B104" s="166" t="s">
        <v>15</v>
      </c>
      <c r="C104" s="438" t="s">
        <v>321</v>
      </c>
      <c r="D104" s="424">
        <v>4</v>
      </c>
      <c r="E104" s="426" t="s">
        <v>1344</v>
      </c>
      <c r="F104" s="441"/>
      <c r="G104" s="441"/>
      <c r="H104" s="441"/>
      <c r="I104" s="441"/>
      <c r="J104" s="441"/>
      <c r="K104" s="441"/>
      <c r="L104" s="441"/>
      <c r="M104" s="441"/>
      <c r="N104" s="441">
        <v>16700</v>
      </c>
      <c r="O104" s="441">
        <v>11000</v>
      </c>
      <c r="P104" s="441"/>
      <c r="Q104" s="441"/>
      <c r="R104" s="441"/>
    </row>
    <row r="105" spans="1:18" s="2" customFormat="1" ht="15" customHeight="1" outlineLevel="1" x14ac:dyDescent="0.25">
      <c r="A105" s="9">
        <v>103</v>
      </c>
      <c r="B105" s="166" t="s">
        <v>16</v>
      </c>
      <c r="C105" s="438" t="s">
        <v>322</v>
      </c>
      <c r="D105" s="424">
        <v>4</v>
      </c>
      <c r="E105" s="426" t="s">
        <v>1345</v>
      </c>
      <c r="F105" s="441"/>
      <c r="G105" s="441"/>
      <c r="H105" s="441"/>
      <c r="I105" s="441"/>
      <c r="J105" s="441"/>
      <c r="K105" s="441"/>
      <c r="L105" s="441"/>
      <c r="M105" s="441"/>
      <c r="N105" s="441"/>
      <c r="O105" s="441"/>
      <c r="P105" s="441"/>
      <c r="Q105" s="441"/>
      <c r="R105" s="441"/>
    </row>
    <row r="106" spans="1:18" s="2" customFormat="1" ht="15" customHeight="1" outlineLevel="1" x14ac:dyDescent="0.25">
      <c r="A106" s="179">
        <v>104</v>
      </c>
      <c r="B106" s="166" t="s">
        <v>114</v>
      </c>
      <c r="C106" s="438" t="s">
        <v>323</v>
      </c>
      <c r="D106" s="424">
        <v>4</v>
      </c>
      <c r="E106" s="426" t="s">
        <v>1346</v>
      </c>
      <c r="F106" s="441"/>
      <c r="G106" s="441"/>
      <c r="H106" s="441"/>
      <c r="I106" s="441"/>
      <c r="J106" s="441"/>
      <c r="K106" s="441"/>
      <c r="L106" s="441"/>
      <c r="M106" s="441"/>
      <c r="N106" s="441"/>
      <c r="O106" s="441"/>
      <c r="P106" s="441"/>
      <c r="Q106" s="441"/>
      <c r="R106" s="441"/>
    </row>
    <row r="107" spans="1:18" s="2" customFormat="1" ht="15" customHeight="1" outlineLevel="1" x14ac:dyDescent="0.25">
      <c r="A107" s="9">
        <v>105</v>
      </c>
      <c r="B107" s="166" t="s">
        <v>48</v>
      </c>
      <c r="C107" s="438" t="s">
        <v>324</v>
      </c>
      <c r="D107" s="424">
        <v>4</v>
      </c>
      <c r="E107" s="426" t="s">
        <v>1347</v>
      </c>
      <c r="F107" s="441"/>
      <c r="G107" s="441"/>
      <c r="H107" s="441"/>
      <c r="I107" s="441"/>
      <c r="J107" s="441"/>
      <c r="K107" s="441"/>
      <c r="L107" s="441"/>
      <c r="M107" s="441"/>
      <c r="N107" s="441"/>
      <c r="O107" s="441"/>
      <c r="P107" s="441"/>
      <c r="Q107" s="441"/>
      <c r="R107" s="441"/>
    </row>
    <row r="108" spans="1:18" s="2" customFormat="1" ht="15" customHeight="1" outlineLevel="1" x14ac:dyDescent="0.25">
      <c r="A108" s="179">
        <v>106</v>
      </c>
      <c r="B108" s="166"/>
      <c r="C108" s="438" t="s">
        <v>325</v>
      </c>
      <c r="D108" s="424">
        <v>3</v>
      </c>
      <c r="E108" s="425" t="s">
        <v>1348</v>
      </c>
      <c r="F108" s="442">
        <f>SUM(F109:F131)</f>
        <v>30000</v>
      </c>
      <c r="G108" s="442">
        <f>SUM(G109:G131)</f>
        <v>30000</v>
      </c>
      <c r="H108" s="442">
        <f t="shared" ref="H108" si="40">SUM(H109:H131)</f>
        <v>10000</v>
      </c>
      <c r="I108" s="442">
        <f>SUM(I109:I131)</f>
        <v>30000</v>
      </c>
      <c r="J108" s="442">
        <f>SUM(J109:J131)</f>
        <v>30000</v>
      </c>
      <c r="K108" s="442">
        <f t="shared" ref="K108" si="41">SUM(K109:K131)</f>
        <v>10000</v>
      </c>
      <c r="L108" s="442">
        <f t="shared" ref="L108:N108" si="42">SUM(L109:L131)</f>
        <v>240258.22214806775</v>
      </c>
      <c r="M108" s="442">
        <f t="shared" si="42"/>
        <v>221181.23631729849</v>
      </c>
      <c r="N108" s="442">
        <f t="shared" si="42"/>
        <v>177703.88148447743</v>
      </c>
      <c r="O108" s="442">
        <f>SUM(O109:O131)</f>
        <v>1976.6200000000001</v>
      </c>
      <c r="P108" s="442">
        <f>SUM(P109:P131)</f>
        <v>0</v>
      </c>
      <c r="Q108" s="442">
        <f>SUM(Q109:Q131)</f>
        <v>0</v>
      </c>
      <c r="R108" s="442">
        <f>SUM(R109:R131)</f>
        <v>0</v>
      </c>
    </row>
    <row r="109" spans="1:18" s="2" customFormat="1" ht="15" customHeight="1" outlineLevel="1" x14ac:dyDescent="0.25">
      <c r="A109" s="9">
        <v>107</v>
      </c>
      <c r="B109" s="166">
        <v>8310</v>
      </c>
      <c r="C109" s="438" t="s">
        <v>326</v>
      </c>
      <c r="D109" s="424">
        <v>4</v>
      </c>
      <c r="E109" s="426" t="s">
        <v>1349</v>
      </c>
      <c r="F109" s="441"/>
      <c r="G109" s="441"/>
      <c r="H109" s="441"/>
      <c r="I109" s="441"/>
      <c r="J109" s="441"/>
      <c r="K109" s="441"/>
      <c r="L109" s="441"/>
      <c r="M109" s="441"/>
      <c r="N109" s="441"/>
      <c r="O109" s="441"/>
      <c r="P109" s="441"/>
      <c r="Q109" s="441"/>
      <c r="R109" s="441"/>
    </row>
    <row r="110" spans="1:18" s="2" customFormat="1" ht="15" customHeight="1" outlineLevel="1" x14ac:dyDescent="0.25">
      <c r="A110" s="179">
        <v>108</v>
      </c>
      <c r="B110" s="166" t="s">
        <v>18</v>
      </c>
      <c r="C110" s="438" t="s">
        <v>327</v>
      </c>
      <c r="D110" s="424">
        <v>4</v>
      </c>
      <c r="E110" s="426" t="s">
        <v>1350</v>
      </c>
      <c r="F110" s="441"/>
      <c r="G110" s="441"/>
      <c r="H110" s="441"/>
      <c r="I110" s="441"/>
      <c r="J110" s="441"/>
      <c r="K110" s="441"/>
      <c r="L110" s="441"/>
      <c r="M110" s="441"/>
      <c r="N110" s="441"/>
      <c r="O110" s="441"/>
      <c r="P110" s="441"/>
      <c r="Q110" s="441"/>
      <c r="R110" s="441"/>
    </row>
    <row r="111" spans="1:18" s="2" customFormat="1" ht="15" customHeight="1" outlineLevel="1" x14ac:dyDescent="0.25">
      <c r="A111" s="9">
        <v>109</v>
      </c>
      <c r="B111" s="166" t="s">
        <v>19</v>
      </c>
      <c r="C111" s="438" t="s">
        <v>328</v>
      </c>
      <c r="D111" s="424">
        <v>4</v>
      </c>
      <c r="E111" s="426" t="s">
        <v>1351</v>
      </c>
      <c r="F111" s="441"/>
      <c r="G111" s="441"/>
      <c r="H111" s="441"/>
      <c r="I111" s="441"/>
      <c r="J111" s="441"/>
      <c r="K111" s="441"/>
      <c r="L111" s="441"/>
      <c r="M111" s="441"/>
      <c r="N111" s="441"/>
      <c r="O111" s="441"/>
      <c r="P111" s="441"/>
      <c r="Q111" s="441"/>
      <c r="R111" s="441"/>
    </row>
    <row r="112" spans="1:18" s="2" customFormat="1" ht="15" customHeight="1" outlineLevel="1" x14ac:dyDescent="0.25">
      <c r="A112" s="179">
        <v>110</v>
      </c>
      <c r="B112" s="166" t="s">
        <v>20</v>
      </c>
      <c r="C112" s="438" t="s">
        <v>329</v>
      </c>
      <c r="D112" s="424">
        <v>4</v>
      </c>
      <c r="E112" s="426" t="s">
        <v>1352</v>
      </c>
      <c r="F112" s="441"/>
      <c r="G112" s="441"/>
      <c r="H112" s="441"/>
      <c r="I112" s="441"/>
      <c r="J112" s="441"/>
      <c r="K112" s="441"/>
      <c r="L112" s="441"/>
      <c r="M112" s="441"/>
      <c r="N112" s="441">
        <v>98595.03</v>
      </c>
      <c r="O112" s="441"/>
      <c r="P112" s="441"/>
      <c r="Q112" s="441"/>
      <c r="R112" s="441"/>
    </row>
    <row r="113" spans="1:18" s="2" customFormat="1" ht="15" customHeight="1" outlineLevel="1" x14ac:dyDescent="0.25">
      <c r="A113" s="9">
        <v>111</v>
      </c>
      <c r="B113" s="166" t="s">
        <v>125</v>
      </c>
      <c r="C113" s="438" t="s">
        <v>330</v>
      </c>
      <c r="D113" s="424">
        <v>4</v>
      </c>
      <c r="E113" s="426" t="s">
        <v>1353</v>
      </c>
      <c r="F113" s="441"/>
      <c r="G113" s="441"/>
      <c r="H113" s="441"/>
      <c r="I113" s="441"/>
      <c r="J113" s="441"/>
      <c r="K113" s="441"/>
      <c r="L113" s="441">
        <v>11962.39423076923</v>
      </c>
      <c r="M113" s="441"/>
      <c r="N113" s="441"/>
      <c r="O113" s="441"/>
      <c r="P113" s="441"/>
      <c r="Q113" s="441"/>
      <c r="R113" s="441"/>
    </row>
    <row r="114" spans="1:18" s="2" customFormat="1" ht="15" customHeight="1" outlineLevel="1" x14ac:dyDescent="0.25">
      <c r="A114" s="179">
        <v>112</v>
      </c>
      <c r="B114" s="166" t="s">
        <v>126</v>
      </c>
      <c r="C114" s="438" t="s">
        <v>168</v>
      </c>
      <c r="D114" s="424">
        <v>4</v>
      </c>
      <c r="E114" s="426" t="s">
        <v>1354</v>
      </c>
      <c r="F114" s="441"/>
      <c r="G114" s="441"/>
      <c r="H114" s="441"/>
      <c r="I114" s="441"/>
      <c r="J114" s="441"/>
      <c r="K114" s="441"/>
      <c r="L114" s="441">
        <v>38031.440000000002</v>
      </c>
      <c r="M114" s="441">
        <v>38031.440000000002</v>
      </c>
      <c r="N114" s="441"/>
      <c r="O114" s="441"/>
      <c r="P114" s="441"/>
      <c r="Q114" s="441"/>
      <c r="R114" s="441"/>
    </row>
    <row r="115" spans="1:18" s="2" customFormat="1" ht="15" customHeight="1" outlineLevel="1" x14ac:dyDescent="0.25">
      <c r="A115" s="9">
        <v>113</v>
      </c>
      <c r="B115" s="166" t="s">
        <v>127</v>
      </c>
      <c r="C115" s="438" t="s">
        <v>331</v>
      </c>
      <c r="D115" s="424">
        <v>4</v>
      </c>
      <c r="E115" s="426" t="s">
        <v>1355</v>
      </c>
      <c r="F115" s="441"/>
      <c r="G115" s="441"/>
      <c r="H115" s="441"/>
      <c r="I115" s="441"/>
      <c r="J115" s="441"/>
      <c r="K115" s="441"/>
      <c r="L115" s="441"/>
      <c r="M115" s="441"/>
      <c r="N115" s="441"/>
      <c r="O115" s="441"/>
      <c r="P115" s="441"/>
      <c r="Q115" s="441"/>
      <c r="R115" s="441"/>
    </row>
    <row r="116" spans="1:18" s="2" customFormat="1" ht="15" customHeight="1" outlineLevel="1" x14ac:dyDescent="0.25">
      <c r="A116" s="179">
        <v>114</v>
      </c>
      <c r="B116" s="166" t="s">
        <v>128</v>
      </c>
      <c r="C116" s="438" t="s">
        <v>332</v>
      </c>
      <c r="D116" s="424">
        <v>4</v>
      </c>
      <c r="E116" s="426" t="s">
        <v>1356</v>
      </c>
      <c r="F116" s="441"/>
      <c r="G116" s="441"/>
      <c r="H116" s="441"/>
      <c r="I116" s="441"/>
      <c r="J116" s="441"/>
      <c r="K116" s="441"/>
      <c r="L116" s="441">
        <v>160302.32727964106</v>
      </c>
      <c r="M116" s="441">
        <v>160302.32727964106</v>
      </c>
      <c r="N116" s="441"/>
      <c r="O116" s="441"/>
      <c r="P116" s="441"/>
      <c r="Q116" s="441"/>
      <c r="R116" s="441"/>
    </row>
    <row r="117" spans="1:18" s="2" customFormat="1" ht="15" customHeight="1" outlineLevel="1" x14ac:dyDescent="0.25">
      <c r="A117" s="9">
        <v>115</v>
      </c>
      <c r="B117" s="166" t="s">
        <v>21</v>
      </c>
      <c r="C117" s="438" t="s">
        <v>333</v>
      </c>
      <c r="D117" s="424">
        <v>4</v>
      </c>
      <c r="E117" s="430" t="s">
        <v>1357</v>
      </c>
      <c r="F117" s="441"/>
      <c r="G117" s="441"/>
      <c r="H117" s="441"/>
      <c r="I117" s="441"/>
      <c r="J117" s="441"/>
      <c r="K117" s="441"/>
      <c r="L117" s="441"/>
      <c r="M117" s="441"/>
      <c r="N117" s="441"/>
      <c r="O117" s="441"/>
      <c r="P117" s="441"/>
      <c r="Q117" s="441"/>
      <c r="R117" s="441"/>
    </row>
    <row r="118" spans="1:18" s="2" customFormat="1" ht="15" customHeight="1" outlineLevel="1" x14ac:dyDescent="0.25">
      <c r="A118" s="179">
        <v>116</v>
      </c>
      <c r="B118" s="166" t="s">
        <v>135</v>
      </c>
      <c r="C118" s="438" t="s">
        <v>334</v>
      </c>
      <c r="D118" s="424">
        <v>4</v>
      </c>
      <c r="E118" s="426" t="s">
        <v>1358</v>
      </c>
      <c r="F118" s="441"/>
      <c r="G118" s="441"/>
      <c r="H118" s="441"/>
      <c r="I118" s="441"/>
      <c r="J118" s="441"/>
      <c r="K118" s="441"/>
      <c r="L118" s="441"/>
      <c r="M118" s="441"/>
      <c r="N118" s="441"/>
      <c r="O118" s="441"/>
      <c r="P118" s="441"/>
      <c r="Q118" s="441"/>
      <c r="R118" s="441"/>
    </row>
    <row r="119" spans="1:18" s="2" customFormat="1" ht="15" customHeight="1" outlineLevel="1" x14ac:dyDescent="0.25">
      <c r="A119" s="9">
        <v>117</v>
      </c>
      <c r="B119" s="166" t="s">
        <v>136</v>
      </c>
      <c r="C119" s="438" t="s">
        <v>335</v>
      </c>
      <c r="D119" s="424">
        <v>4</v>
      </c>
      <c r="E119" s="426" t="s">
        <v>1359</v>
      </c>
      <c r="F119" s="441"/>
      <c r="G119" s="441"/>
      <c r="H119" s="441"/>
      <c r="I119" s="441"/>
      <c r="J119" s="441"/>
      <c r="K119" s="441"/>
      <c r="L119" s="441"/>
      <c r="M119" s="441"/>
      <c r="N119" s="441"/>
      <c r="O119" s="441"/>
      <c r="P119" s="441"/>
      <c r="Q119" s="441"/>
      <c r="R119" s="441"/>
    </row>
    <row r="120" spans="1:18" s="2" customFormat="1" ht="15" customHeight="1" outlineLevel="1" x14ac:dyDescent="0.25">
      <c r="A120" s="179">
        <v>118</v>
      </c>
      <c r="B120" s="166" t="s">
        <v>137</v>
      </c>
      <c r="C120" s="438" t="s">
        <v>336</v>
      </c>
      <c r="D120" s="424">
        <v>4</v>
      </c>
      <c r="E120" s="426" t="s">
        <v>1360</v>
      </c>
      <c r="F120" s="441"/>
      <c r="G120" s="441"/>
      <c r="H120" s="441"/>
      <c r="I120" s="441"/>
      <c r="J120" s="441"/>
      <c r="K120" s="441"/>
      <c r="L120" s="441"/>
      <c r="M120" s="441"/>
      <c r="N120" s="441"/>
      <c r="O120" s="441"/>
      <c r="P120" s="441"/>
      <c r="Q120" s="441"/>
      <c r="R120" s="441"/>
    </row>
    <row r="121" spans="1:18" s="2" customFormat="1" ht="15" customHeight="1" outlineLevel="1" x14ac:dyDescent="0.25">
      <c r="A121" s="9">
        <v>119</v>
      </c>
      <c r="B121" s="166" t="s">
        <v>138</v>
      </c>
      <c r="C121" s="438" t="s">
        <v>337</v>
      </c>
      <c r="D121" s="424">
        <v>4</v>
      </c>
      <c r="E121" s="426" t="s">
        <v>1361</v>
      </c>
      <c r="F121" s="441"/>
      <c r="G121" s="441"/>
      <c r="H121" s="441"/>
      <c r="I121" s="441"/>
      <c r="J121" s="441"/>
      <c r="K121" s="441"/>
      <c r="L121" s="441"/>
      <c r="M121" s="441"/>
      <c r="N121" s="441"/>
      <c r="O121" s="441"/>
      <c r="P121" s="441"/>
      <c r="Q121" s="441"/>
      <c r="R121" s="441"/>
    </row>
    <row r="122" spans="1:18" s="2" customFormat="1" ht="15" customHeight="1" outlineLevel="1" x14ac:dyDescent="0.25">
      <c r="A122" s="179">
        <v>120</v>
      </c>
      <c r="B122" s="166" t="s">
        <v>139</v>
      </c>
      <c r="C122" s="438" t="s">
        <v>338</v>
      </c>
      <c r="D122" s="424">
        <v>4</v>
      </c>
      <c r="E122" s="426" t="s">
        <v>1362</v>
      </c>
      <c r="F122" s="441"/>
      <c r="G122" s="441"/>
      <c r="H122" s="441"/>
      <c r="I122" s="441"/>
      <c r="J122" s="441"/>
      <c r="K122" s="441"/>
      <c r="L122" s="441"/>
      <c r="M122" s="441"/>
      <c r="N122" s="441"/>
      <c r="O122" s="441"/>
      <c r="P122" s="441"/>
      <c r="Q122" s="441"/>
      <c r="R122" s="441"/>
    </row>
    <row r="123" spans="1:18" s="2" customFormat="1" ht="15" customHeight="1" outlineLevel="1" x14ac:dyDescent="0.25">
      <c r="A123" s="9">
        <v>121</v>
      </c>
      <c r="B123" s="166" t="s">
        <v>22</v>
      </c>
      <c r="C123" s="438" t="s">
        <v>339</v>
      </c>
      <c r="D123" s="424">
        <v>4</v>
      </c>
      <c r="E123" s="426" t="s">
        <v>1363</v>
      </c>
      <c r="F123" s="441"/>
      <c r="G123" s="441"/>
      <c r="H123" s="441"/>
      <c r="I123" s="441"/>
      <c r="J123" s="441"/>
      <c r="K123" s="441"/>
      <c r="L123" s="441"/>
      <c r="M123" s="441">
        <v>4307.43</v>
      </c>
      <c r="N123" s="441"/>
      <c r="O123" s="441"/>
      <c r="P123" s="441"/>
      <c r="Q123" s="441"/>
      <c r="R123" s="441"/>
    </row>
    <row r="124" spans="1:18" s="2" customFormat="1" ht="15" customHeight="1" outlineLevel="1" x14ac:dyDescent="0.25">
      <c r="A124" s="179">
        <v>122</v>
      </c>
      <c r="B124" s="166" t="s">
        <v>72</v>
      </c>
      <c r="C124" s="438" t="s">
        <v>340</v>
      </c>
      <c r="D124" s="424">
        <v>4</v>
      </c>
      <c r="E124" s="426" t="s">
        <v>1364</v>
      </c>
      <c r="F124" s="441"/>
      <c r="G124" s="441"/>
      <c r="H124" s="441"/>
      <c r="I124" s="441"/>
      <c r="J124" s="441"/>
      <c r="K124" s="441"/>
      <c r="L124" s="441"/>
      <c r="M124" s="441"/>
      <c r="N124" s="441"/>
      <c r="O124" s="441"/>
      <c r="P124" s="441"/>
      <c r="Q124" s="441"/>
      <c r="R124" s="441"/>
    </row>
    <row r="125" spans="1:18" s="2" customFormat="1" ht="15" customHeight="1" outlineLevel="1" x14ac:dyDescent="0.25">
      <c r="A125" s="9">
        <v>123</v>
      </c>
      <c r="B125" s="166" t="s">
        <v>24</v>
      </c>
      <c r="C125" s="438" t="s">
        <v>341</v>
      </c>
      <c r="D125" s="424">
        <v>4</v>
      </c>
      <c r="E125" s="426" t="s">
        <v>1365</v>
      </c>
      <c r="F125" s="441"/>
      <c r="G125" s="441"/>
      <c r="H125" s="441"/>
      <c r="I125" s="441"/>
      <c r="J125" s="441"/>
      <c r="K125" s="441"/>
      <c r="L125" s="441">
        <v>11422.0216</v>
      </c>
      <c r="M125" s="441"/>
      <c r="N125" s="441">
        <v>42003.021484477402</v>
      </c>
      <c r="O125" s="441"/>
      <c r="P125" s="441"/>
      <c r="Q125" s="441"/>
      <c r="R125" s="441"/>
    </row>
    <row r="126" spans="1:18" s="2" customFormat="1" ht="15" customHeight="1" outlineLevel="1" x14ac:dyDescent="0.25">
      <c r="A126" s="179">
        <v>124</v>
      </c>
      <c r="B126" s="166" t="s">
        <v>25</v>
      </c>
      <c r="C126" s="438" t="s">
        <v>342</v>
      </c>
      <c r="D126" s="424">
        <v>4</v>
      </c>
      <c r="E126" s="426" t="s">
        <v>1366</v>
      </c>
      <c r="F126" s="441"/>
      <c r="G126" s="441"/>
      <c r="H126" s="441"/>
      <c r="I126" s="441"/>
      <c r="J126" s="441"/>
      <c r="K126" s="441"/>
      <c r="L126" s="441">
        <v>2445.3200000000002</v>
      </c>
      <c r="M126" s="441">
        <v>2445.3200000000002</v>
      </c>
      <c r="N126" s="441"/>
      <c r="O126" s="441"/>
      <c r="P126" s="441"/>
      <c r="Q126" s="441"/>
      <c r="R126" s="441"/>
    </row>
    <row r="127" spans="1:18" s="2" customFormat="1" ht="15" customHeight="1" outlineLevel="1" x14ac:dyDescent="0.25">
      <c r="A127" s="9">
        <v>125</v>
      </c>
      <c r="B127" s="166" t="s">
        <v>108</v>
      </c>
      <c r="C127" s="438" t="s">
        <v>343</v>
      </c>
      <c r="D127" s="424">
        <v>4</v>
      </c>
      <c r="E127" s="426" t="s">
        <v>1367</v>
      </c>
      <c r="F127" s="441"/>
      <c r="G127" s="441"/>
      <c r="H127" s="441"/>
      <c r="I127" s="441"/>
      <c r="J127" s="441"/>
      <c r="K127" s="441"/>
      <c r="L127" s="441"/>
      <c r="M127" s="441"/>
      <c r="N127" s="441"/>
      <c r="O127" s="441"/>
      <c r="P127" s="441"/>
      <c r="Q127" s="441"/>
      <c r="R127" s="441"/>
    </row>
    <row r="128" spans="1:18" s="2" customFormat="1" ht="15" customHeight="1" outlineLevel="1" x14ac:dyDescent="0.25">
      <c r="A128" s="179">
        <v>126</v>
      </c>
      <c r="B128" s="166">
        <v>8391</v>
      </c>
      <c r="C128" s="438" t="s">
        <v>344</v>
      </c>
      <c r="D128" s="424">
        <v>4</v>
      </c>
      <c r="E128" s="426" t="s">
        <v>1368</v>
      </c>
      <c r="F128" s="441">
        <v>30000</v>
      </c>
      <c r="G128" s="441">
        <v>30000</v>
      </c>
      <c r="H128" s="441">
        <v>10000</v>
      </c>
      <c r="I128" s="441">
        <v>30000</v>
      </c>
      <c r="J128" s="441">
        <v>30000</v>
      </c>
      <c r="K128" s="441">
        <v>10000</v>
      </c>
      <c r="L128" s="441">
        <v>5000</v>
      </c>
      <c r="M128" s="441">
        <v>5000</v>
      </c>
      <c r="N128" s="441"/>
      <c r="O128" s="441"/>
      <c r="P128" s="441"/>
      <c r="Q128" s="441"/>
      <c r="R128" s="441"/>
    </row>
    <row r="129" spans="1:18" s="2" customFormat="1" ht="15" customHeight="1" outlineLevel="1" x14ac:dyDescent="0.25">
      <c r="A129" s="9">
        <v>127</v>
      </c>
      <c r="B129" s="166" t="s">
        <v>111</v>
      </c>
      <c r="C129" s="438" t="s">
        <v>345</v>
      </c>
      <c r="D129" s="424">
        <v>4</v>
      </c>
      <c r="E129" s="426" t="s">
        <v>1318</v>
      </c>
      <c r="F129" s="441"/>
      <c r="G129" s="441"/>
      <c r="H129" s="441"/>
      <c r="I129" s="441"/>
      <c r="J129" s="441"/>
      <c r="K129" s="441"/>
      <c r="L129" s="441">
        <v>5180</v>
      </c>
      <c r="M129" s="441">
        <v>5180</v>
      </c>
      <c r="N129" s="441">
        <v>18039.97</v>
      </c>
      <c r="O129" s="441">
        <v>1976.6200000000001</v>
      </c>
      <c r="P129" s="441"/>
      <c r="Q129" s="441"/>
      <c r="R129" s="441"/>
    </row>
    <row r="130" spans="1:18" s="2" customFormat="1" ht="15" customHeight="1" outlineLevel="1" x14ac:dyDescent="0.25">
      <c r="A130" s="179">
        <v>128</v>
      </c>
      <c r="B130" s="166" t="s">
        <v>1525</v>
      </c>
      <c r="C130" s="438" t="s">
        <v>346</v>
      </c>
      <c r="D130" s="424">
        <v>4</v>
      </c>
      <c r="E130" s="426" t="s">
        <v>1369</v>
      </c>
      <c r="F130" s="441"/>
      <c r="G130" s="441"/>
      <c r="H130" s="441"/>
      <c r="I130" s="441"/>
      <c r="J130" s="441"/>
      <c r="K130" s="441"/>
      <c r="L130" s="441">
        <v>5914.7190376574308</v>
      </c>
      <c r="M130" s="441">
        <v>5914.7190376574308</v>
      </c>
      <c r="N130" s="441"/>
      <c r="O130" s="441"/>
      <c r="P130" s="441"/>
      <c r="Q130" s="441"/>
      <c r="R130" s="441"/>
    </row>
    <row r="131" spans="1:18" s="2" customFormat="1" ht="15" customHeight="1" outlineLevel="1" x14ac:dyDescent="0.25">
      <c r="A131" s="9">
        <v>129</v>
      </c>
      <c r="B131" s="166" t="s">
        <v>1526</v>
      </c>
      <c r="C131" s="438" t="s">
        <v>347</v>
      </c>
      <c r="D131" s="424">
        <v>4</v>
      </c>
      <c r="E131" s="426" t="s">
        <v>1370</v>
      </c>
      <c r="F131" s="441"/>
      <c r="G131" s="441"/>
      <c r="H131" s="441"/>
      <c r="I131" s="441"/>
      <c r="J131" s="441"/>
      <c r="K131" s="441"/>
      <c r="L131" s="441"/>
      <c r="M131" s="441"/>
      <c r="N131" s="441">
        <v>19065.86</v>
      </c>
      <c r="O131" s="441"/>
      <c r="P131" s="441"/>
      <c r="Q131" s="441"/>
      <c r="R131" s="441"/>
    </row>
    <row r="132" spans="1:18" s="2" customFormat="1" ht="15" customHeight="1" outlineLevel="1" x14ac:dyDescent="0.25">
      <c r="A132" s="179">
        <v>130</v>
      </c>
      <c r="B132" s="166"/>
      <c r="C132" s="438" t="s">
        <v>348</v>
      </c>
      <c r="D132" s="424">
        <v>3</v>
      </c>
      <c r="E132" s="425" t="s">
        <v>1371</v>
      </c>
      <c r="F132" s="442">
        <f t="shared" ref="F132:R132" si="43">SUM(F133:F144)</f>
        <v>49000</v>
      </c>
      <c r="G132" s="442">
        <f t="shared" si="43"/>
        <v>49000</v>
      </c>
      <c r="H132" s="442">
        <f t="shared" si="43"/>
        <v>0</v>
      </c>
      <c r="I132" s="442">
        <f t="shared" si="43"/>
        <v>49000</v>
      </c>
      <c r="J132" s="442">
        <f t="shared" si="43"/>
        <v>49000</v>
      </c>
      <c r="K132" s="442">
        <f t="shared" si="43"/>
        <v>0</v>
      </c>
      <c r="L132" s="442">
        <f t="shared" si="43"/>
        <v>23398.760030769234</v>
      </c>
      <c r="M132" s="442">
        <f t="shared" si="43"/>
        <v>8091.1622307692314</v>
      </c>
      <c r="N132" s="442">
        <f t="shared" si="43"/>
        <v>44923.801385852094</v>
      </c>
      <c r="O132" s="442">
        <f t="shared" si="43"/>
        <v>20786.395668883146</v>
      </c>
      <c r="P132" s="442">
        <f t="shared" si="43"/>
        <v>0</v>
      </c>
      <c r="Q132" s="442">
        <f t="shared" si="43"/>
        <v>0</v>
      </c>
      <c r="R132" s="442">
        <f t="shared" si="43"/>
        <v>0</v>
      </c>
    </row>
    <row r="133" spans="1:18" s="2" customFormat="1" ht="15" customHeight="1" outlineLevel="1" x14ac:dyDescent="0.25">
      <c r="A133" s="9">
        <v>131</v>
      </c>
      <c r="B133" s="166">
        <v>8410</v>
      </c>
      <c r="C133" s="438" t="s">
        <v>349</v>
      </c>
      <c r="D133" s="424">
        <v>4</v>
      </c>
      <c r="E133" s="426" t="s">
        <v>1372</v>
      </c>
      <c r="F133" s="441">
        <v>4000</v>
      </c>
      <c r="G133" s="441">
        <v>4000</v>
      </c>
      <c r="H133" s="441"/>
      <c r="I133" s="441">
        <v>4000</v>
      </c>
      <c r="J133" s="441">
        <v>4000</v>
      </c>
      <c r="K133" s="441"/>
      <c r="L133" s="441"/>
      <c r="M133" s="441"/>
      <c r="N133" s="441"/>
      <c r="O133" s="441"/>
      <c r="P133" s="441"/>
      <c r="Q133" s="441"/>
      <c r="R133" s="441"/>
    </row>
    <row r="134" spans="1:18" s="2" customFormat="1" ht="15" customHeight="1" outlineLevel="1" x14ac:dyDescent="0.25">
      <c r="A134" s="179">
        <v>132</v>
      </c>
      <c r="B134" s="166" t="s">
        <v>113</v>
      </c>
      <c r="C134" s="438" t="s">
        <v>350</v>
      </c>
      <c r="D134" s="424">
        <v>4</v>
      </c>
      <c r="E134" s="426" t="s">
        <v>1373</v>
      </c>
      <c r="F134" s="441">
        <v>25000</v>
      </c>
      <c r="G134" s="441">
        <v>25000</v>
      </c>
      <c r="H134" s="441"/>
      <c r="I134" s="441">
        <v>25000</v>
      </c>
      <c r="J134" s="441">
        <v>25000</v>
      </c>
      <c r="K134" s="441"/>
      <c r="L134" s="441">
        <v>5800</v>
      </c>
      <c r="M134" s="441"/>
      <c r="N134" s="441"/>
      <c r="O134" s="441"/>
      <c r="P134" s="441"/>
      <c r="Q134" s="441"/>
      <c r="R134" s="441"/>
    </row>
    <row r="135" spans="1:18" s="2" customFormat="1" ht="15" customHeight="1" outlineLevel="1" x14ac:dyDescent="0.25">
      <c r="A135" s="9">
        <v>133</v>
      </c>
      <c r="B135" s="166" t="s">
        <v>26</v>
      </c>
      <c r="C135" s="438" t="s">
        <v>351</v>
      </c>
      <c r="D135" s="424">
        <v>4</v>
      </c>
      <c r="E135" s="426" t="s">
        <v>1374</v>
      </c>
      <c r="F135" s="441">
        <v>20000</v>
      </c>
      <c r="G135" s="441">
        <v>20000</v>
      </c>
      <c r="H135" s="441"/>
      <c r="I135" s="441">
        <v>20000</v>
      </c>
      <c r="J135" s="441">
        <v>20000</v>
      </c>
      <c r="K135" s="441"/>
      <c r="L135" s="441">
        <v>8500</v>
      </c>
      <c r="M135" s="441"/>
      <c r="N135" s="441"/>
      <c r="O135" s="441"/>
      <c r="P135" s="441"/>
      <c r="Q135" s="441"/>
      <c r="R135" s="441"/>
    </row>
    <row r="136" spans="1:18" s="2" customFormat="1" ht="15" customHeight="1" outlineLevel="1" x14ac:dyDescent="0.25">
      <c r="A136" s="179">
        <v>134</v>
      </c>
      <c r="B136" s="166" t="s">
        <v>1533</v>
      </c>
      <c r="C136" s="438" t="s">
        <v>352</v>
      </c>
      <c r="D136" s="424">
        <v>4</v>
      </c>
      <c r="E136" s="426" t="s">
        <v>1517</v>
      </c>
      <c r="F136" s="441"/>
      <c r="G136" s="441"/>
      <c r="H136" s="441"/>
      <c r="I136" s="441"/>
      <c r="J136" s="441"/>
      <c r="K136" s="441"/>
      <c r="L136" s="441"/>
      <c r="M136" s="441"/>
      <c r="N136" s="441"/>
      <c r="O136" s="441"/>
      <c r="P136" s="441"/>
      <c r="Q136" s="441"/>
      <c r="R136" s="441"/>
    </row>
    <row r="137" spans="1:18" s="2" customFormat="1" ht="15" customHeight="1" outlineLevel="1" x14ac:dyDescent="0.25">
      <c r="A137" s="9">
        <v>135</v>
      </c>
      <c r="B137" s="166">
        <v>8440</v>
      </c>
      <c r="C137" s="438" t="s">
        <v>353</v>
      </c>
      <c r="D137" s="424">
        <v>4</v>
      </c>
      <c r="E137" s="426" t="s">
        <v>1375</v>
      </c>
      <c r="F137" s="441"/>
      <c r="G137" s="441"/>
      <c r="H137" s="441"/>
      <c r="I137" s="441"/>
      <c r="J137" s="441"/>
      <c r="K137" s="441"/>
      <c r="L137" s="441"/>
      <c r="M137" s="441"/>
      <c r="N137" s="441"/>
      <c r="O137" s="441"/>
      <c r="P137" s="441"/>
      <c r="Q137" s="441"/>
      <c r="R137" s="441"/>
    </row>
    <row r="138" spans="1:18" s="2" customFormat="1" ht="15" customHeight="1" outlineLevel="1" x14ac:dyDescent="0.25">
      <c r="A138" s="179">
        <v>136</v>
      </c>
      <c r="B138" s="166" t="s">
        <v>1527</v>
      </c>
      <c r="C138" s="438" t="s">
        <v>354</v>
      </c>
      <c r="D138" s="424">
        <v>4</v>
      </c>
      <c r="E138" s="426" t="s">
        <v>1376</v>
      </c>
      <c r="F138" s="441"/>
      <c r="G138" s="441"/>
      <c r="H138" s="441"/>
      <c r="I138" s="441"/>
      <c r="J138" s="441"/>
      <c r="K138" s="441"/>
      <c r="L138" s="441"/>
      <c r="M138" s="441"/>
      <c r="N138" s="441"/>
      <c r="O138" s="441">
        <v>6548.99</v>
      </c>
      <c r="P138" s="441"/>
      <c r="Q138" s="441"/>
      <c r="R138" s="441"/>
    </row>
    <row r="139" spans="1:18" s="2" customFormat="1" ht="15" customHeight="1" outlineLevel="1" x14ac:dyDescent="0.25">
      <c r="A139" s="9">
        <v>137</v>
      </c>
      <c r="B139" s="166" t="s">
        <v>77</v>
      </c>
      <c r="C139" s="438" t="s">
        <v>355</v>
      </c>
      <c r="D139" s="424">
        <v>4</v>
      </c>
      <c r="E139" s="426" t="s">
        <v>1377</v>
      </c>
      <c r="F139" s="441"/>
      <c r="G139" s="441"/>
      <c r="H139" s="441"/>
      <c r="I139" s="441"/>
      <c r="J139" s="441"/>
      <c r="K139" s="441"/>
      <c r="L139" s="441"/>
      <c r="M139" s="441"/>
      <c r="N139" s="441">
        <v>24928.3</v>
      </c>
      <c r="O139" s="441"/>
      <c r="P139" s="441"/>
      <c r="Q139" s="441"/>
      <c r="R139" s="441"/>
    </row>
    <row r="140" spans="1:18" s="2" customFormat="1" ht="15" customHeight="1" outlineLevel="1" x14ac:dyDescent="0.25">
      <c r="A140" s="179">
        <v>138</v>
      </c>
      <c r="B140" s="166" t="s">
        <v>115</v>
      </c>
      <c r="C140" s="438" t="s">
        <v>356</v>
      </c>
      <c r="D140" s="424">
        <v>4</v>
      </c>
      <c r="E140" s="426" t="s">
        <v>1378</v>
      </c>
      <c r="F140" s="441"/>
      <c r="G140" s="441"/>
      <c r="H140" s="441"/>
      <c r="I140" s="441"/>
      <c r="J140" s="441"/>
      <c r="K140" s="441"/>
      <c r="L140" s="441">
        <v>9098.7600307692319</v>
      </c>
      <c r="M140" s="441">
        <v>8091.1622307692314</v>
      </c>
      <c r="N140" s="441">
        <v>19995.501385852094</v>
      </c>
      <c r="O140" s="441">
        <v>14237.405668883144</v>
      </c>
      <c r="P140" s="441"/>
      <c r="Q140" s="441"/>
      <c r="R140" s="441"/>
    </row>
    <row r="141" spans="1:18" s="2" customFormat="1" ht="15" customHeight="1" outlineLevel="1" x14ac:dyDescent="0.25">
      <c r="A141" s="9">
        <v>139</v>
      </c>
      <c r="B141" s="166" t="s">
        <v>1528</v>
      </c>
      <c r="C141" s="438" t="s">
        <v>357</v>
      </c>
      <c r="D141" s="424">
        <v>4</v>
      </c>
      <c r="E141" s="426" t="s">
        <v>1379</v>
      </c>
      <c r="F141" s="441"/>
      <c r="G141" s="441"/>
      <c r="H141" s="441"/>
      <c r="I141" s="441"/>
      <c r="J141" s="441"/>
      <c r="K141" s="441"/>
      <c r="L141" s="441"/>
      <c r="M141" s="441"/>
      <c r="N141" s="441"/>
      <c r="O141" s="441"/>
      <c r="P141" s="441"/>
      <c r="Q141" s="441"/>
      <c r="R141" s="441"/>
    </row>
    <row r="142" spans="1:18" s="2" customFormat="1" ht="15" customHeight="1" outlineLevel="1" x14ac:dyDescent="0.25">
      <c r="A142" s="179">
        <v>140</v>
      </c>
      <c r="B142" s="166" t="s">
        <v>57</v>
      </c>
      <c r="C142" s="438" t="s">
        <v>358</v>
      </c>
      <c r="D142" s="424">
        <v>4</v>
      </c>
      <c r="E142" s="426" t="s">
        <v>1518</v>
      </c>
      <c r="F142" s="441"/>
      <c r="G142" s="441"/>
      <c r="H142" s="441"/>
      <c r="I142" s="441"/>
      <c r="J142" s="441"/>
      <c r="K142" s="441"/>
      <c r="L142" s="441"/>
      <c r="M142" s="441"/>
      <c r="N142" s="441"/>
      <c r="O142" s="441"/>
      <c r="P142" s="441"/>
      <c r="Q142" s="441"/>
      <c r="R142" s="441"/>
    </row>
    <row r="143" spans="1:18" s="2" customFormat="1" ht="15" customHeight="1" outlineLevel="1" x14ac:dyDescent="0.25">
      <c r="A143" s="9">
        <v>141</v>
      </c>
      <c r="B143" s="166" t="s">
        <v>1529</v>
      </c>
      <c r="C143" s="438" t="s">
        <v>359</v>
      </c>
      <c r="D143" s="424">
        <v>4</v>
      </c>
      <c r="E143" s="426" t="s">
        <v>1381</v>
      </c>
      <c r="F143" s="441"/>
      <c r="G143" s="441"/>
      <c r="H143" s="441"/>
      <c r="I143" s="441"/>
      <c r="J143" s="441"/>
      <c r="K143" s="441"/>
      <c r="L143" s="441"/>
      <c r="M143" s="441"/>
      <c r="N143" s="441"/>
      <c r="O143" s="441"/>
      <c r="P143" s="441"/>
      <c r="Q143" s="441"/>
      <c r="R143" s="441"/>
    </row>
    <row r="144" spans="1:18" s="2" customFormat="1" ht="15" customHeight="1" outlineLevel="1" x14ac:dyDescent="0.25">
      <c r="A144" s="179">
        <v>142</v>
      </c>
      <c r="B144" s="166" t="s">
        <v>61</v>
      </c>
      <c r="C144" s="438" t="s">
        <v>360</v>
      </c>
      <c r="D144" s="424">
        <v>4</v>
      </c>
      <c r="E144" s="426" t="s">
        <v>1382</v>
      </c>
      <c r="F144" s="441"/>
      <c r="G144" s="441"/>
      <c r="H144" s="441"/>
      <c r="I144" s="441"/>
      <c r="J144" s="441"/>
      <c r="K144" s="441"/>
      <c r="L144" s="441"/>
      <c r="M144" s="441"/>
      <c r="N144" s="441"/>
      <c r="O144" s="441"/>
      <c r="P144" s="441"/>
      <c r="Q144" s="441"/>
      <c r="R144" s="441"/>
    </row>
    <row r="145" spans="1:18" s="2" customFormat="1" ht="15" customHeight="1" outlineLevel="1" x14ac:dyDescent="0.25">
      <c r="A145" s="9">
        <v>151</v>
      </c>
      <c r="B145" s="166"/>
      <c r="C145" s="438" t="s">
        <v>369</v>
      </c>
      <c r="D145" s="424">
        <v>3</v>
      </c>
      <c r="E145" s="425" t="s">
        <v>1322</v>
      </c>
      <c r="F145" s="442">
        <f t="shared" ref="F145:R145" si="44">SUM(F146:F152)</f>
        <v>106300</v>
      </c>
      <c r="G145" s="442">
        <f t="shared" si="44"/>
        <v>11300</v>
      </c>
      <c r="H145" s="442">
        <f t="shared" si="44"/>
        <v>0</v>
      </c>
      <c r="I145" s="442">
        <f t="shared" si="44"/>
        <v>106300</v>
      </c>
      <c r="J145" s="442">
        <f t="shared" si="44"/>
        <v>11300</v>
      </c>
      <c r="K145" s="442">
        <f t="shared" si="44"/>
        <v>0</v>
      </c>
      <c r="L145" s="442">
        <f t="shared" si="44"/>
        <v>8800</v>
      </c>
      <c r="M145" s="442">
        <f t="shared" si="44"/>
        <v>0</v>
      </c>
      <c r="N145" s="442">
        <f t="shared" si="44"/>
        <v>0</v>
      </c>
      <c r="O145" s="442">
        <f t="shared" si="44"/>
        <v>0</v>
      </c>
      <c r="P145" s="442">
        <f t="shared" si="44"/>
        <v>0</v>
      </c>
      <c r="Q145" s="442">
        <f t="shared" si="44"/>
        <v>0</v>
      </c>
      <c r="R145" s="442">
        <f t="shared" si="44"/>
        <v>0</v>
      </c>
    </row>
    <row r="146" spans="1:18" s="2" customFormat="1" ht="15" customHeight="1" outlineLevel="1" x14ac:dyDescent="0.25">
      <c r="A146" s="179">
        <v>152</v>
      </c>
      <c r="B146" s="166" t="s">
        <v>148</v>
      </c>
      <c r="C146" s="438" t="s">
        <v>370</v>
      </c>
      <c r="D146" s="424">
        <v>4</v>
      </c>
      <c r="E146" s="426" t="s">
        <v>1519</v>
      </c>
      <c r="F146" s="441">
        <v>20000</v>
      </c>
      <c r="G146" s="441"/>
      <c r="H146" s="441"/>
      <c r="I146" s="441">
        <v>20000</v>
      </c>
      <c r="J146" s="441"/>
      <c r="K146" s="441"/>
      <c r="L146" s="441">
        <v>8800</v>
      </c>
      <c r="M146" s="441"/>
      <c r="N146" s="441"/>
      <c r="O146" s="441"/>
      <c r="P146" s="441"/>
      <c r="Q146" s="441"/>
      <c r="R146" s="441"/>
    </row>
    <row r="147" spans="1:18" s="2" customFormat="1" ht="15" customHeight="1" outlineLevel="1" x14ac:dyDescent="0.25">
      <c r="A147" s="9">
        <v>153</v>
      </c>
      <c r="B147" s="166" t="s">
        <v>149</v>
      </c>
      <c r="C147" s="438" t="s">
        <v>371</v>
      </c>
      <c r="D147" s="424">
        <v>4</v>
      </c>
      <c r="E147" s="426" t="s">
        <v>1323</v>
      </c>
      <c r="F147" s="441">
        <v>11300</v>
      </c>
      <c r="G147" s="441">
        <v>11300</v>
      </c>
      <c r="H147" s="441"/>
      <c r="I147" s="441">
        <v>11300</v>
      </c>
      <c r="J147" s="441">
        <v>11300</v>
      </c>
      <c r="K147" s="441"/>
      <c r="L147" s="441"/>
      <c r="M147" s="441"/>
      <c r="N147" s="441"/>
      <c r="O147" s="441"/>
      <c r="P147" s="441"/>
      <c r="Q147" s="441"/>
      <c r="R147" s="441"/>
    </row>
    <row r="148" spans="1:18" s="2" customFormat="1" ht="15" customHeight="1" outlineLevel="1" x14ac:dyDescent="0.25">
      <c r="A148" s="179">
        <v>154</v>
      </c>
      <c r="B148" s="166" t="s">
        <v>119</v>
      </c>
      <c r="C148" s="438" t="s">
        <v>372</v>
      </c>
      <c r="D148" s="424">
        <v>4</v>
      </c>
      <c r="E148" s="426" t="s">
        <v>1324</v>
      </c>
      <c r="F148" s="441"/>
      <c r="G148" s="441"/>
      <c r="H148" s="441"/>
      <c r="I148" s="441"/>
      <c r="J148" s="441"/>
      <c r="K148" s="441"/>
      <c r="L148" s="441"/>
      <c r="M148" s="441"/>
      <c r="N148" s="441"/>
      <c r="O148" s="441"/>
      <c r="P148" s="441"/>
      <c r="Q148" s="441"/>
      <c r="R148" s="441"/>
    </row>
    <row r="149" spans="1:18" s="2" customFormat="1" ht="15" customHeight="1" outlineLevel="1" x14ac:dyDescent="0.25">
      <c r="A149" s="9">
        <v>155</v>
      </c>
      <c r="B149" s="166" t="s">
        <v>120</v>
      </c>
      <c r="C149" s="438" t="s">
        <v>373</v>
      </c>
      <c r="D149" s="424">
        <v>4</v>
      </c>
      <c r="E149" s="426" t="s">
        <v>1325</v>
      </c>
      <c r="F149" s="441"/>
      <c r="G149" s="441"/>
      <c r="H149" s="441"/>
      <c r="I149" s="441"/>
      <c r="J149" s="441"/>
      <c r="K149" s="441"/>
      <c r="L149" s="441"/>
      <c r="M149" s="441"/>
      <c r="N149" s="441"/>
      <c r="O149" s="441"/>
      <c r="P149" s="441"/>
      <c r="Q149" s="441"/>
      <c r="R149" s="441"/>
    </row>
    <row r="150" spans="1:18" s="2" customFormat="1" ht="15" customHeight="1" outlineLevel="1" x14ac:dyDescent="0.25">
      <c r="A150" s="179">
        <v>156</v>
      </c>
      <c r="B150" s="166" t="s">
        <v>121</v>
      </c>
      <c r="C150" s="438" t="s">
        <v>374</v>
      </c>
      <c r="D150" s="424">
        <v>4</v>
      </c>
      <c r="E150" s="426" t="s">
        <v>1328</v>
      </c>
      <c r="F150" s="441">
        <v>75000</v>
      </c>
      <c r="G150" s="441"/>
      <c r="H150" s="441"/>
      <c r="I150" s="441">
        <v>75000</v>
      </c>
      <c r="J150" s="441"/>
      <c r="K150" s="441"/>
      <c r="L150" s="441"/>
      <c r="M150" s="441"/>
      <c r="N150" s="441"/>
      <c r="O150" s="441"/>
      <c r="P150" s="441"/>
      <c r="Q150" s="441"/>
      <c r="R150" s="441"/>
    </row>
    <row r="151" spans="1:18" s="2" customFormat="1" ht="15" customHeight="1" outlineLevel="1" x14ac:dyDescent="0.25">
      <c r="A151" s="9">
        <v>157</v>
      </c>
      <c r="B151" s="166" t="s">
        <v>122</v>
      </c>
      <c r="C151" s="438" t="s">
        <v>375</v>
      </c>
      <c r="D151" s="424">
        <v>4</v>
      </c>
      <c r="E151" s="426" t="s">
        <v>1326</v>
      </c>
      <c r="F151" s="441"/>
      <c r="G151" s="441"/>
      <c r="H151" s="441"/>
      <c r="I151" s="441"/>
      <c r="J151" s="441"/>
      <c r="K151" s="441"/>
      <c r="L151" s="441"/>
      <c r="M151" s="441"/>
      <c r="N151" s="441"/>
      <c r="O151" s="441"/>
      <c r="P151" s="441"/>
      <c r="Q151" s="441"/>
      <c r="R151" s="441"/>
    </row>
    <row r="152" spans="1:18" s="2" customFormat="1" ht="15" customHeight="1" outlineLevel="1" x14ac:dyDescent="0.25">
      <c r="A152" s="179">
        <v>158</v>
      </c>
      <c r="B152" s="166" t="s">
        <v>123</v>
      </c>
      <c r="C152" s="438" t="s">
        <v>376</v>
      </c>
      <c r="D152" s="424">
        <v>4</v>
      </c>
      <c r="E152" s="426" t="s">
        <v>1327</v>
      </c>
      <c r="F152" s="441"/>
      <c r="G152" s="441"/>
      <c r="H152" s="441"/>
      <c r="I152" s="441"/>
      <c r="J152" s="441"/>
      <c r="K152" s="441"/>
      <c r="L152" s="441"/>
      <c r="M152" s="441"/>
      <c r="N152" s="441"/>
      <c r="O152" s="441"/>
      <c r="P152" s="441"/>
      <c r="Q152" s="441"/>
      <c r="R152" s="441"/>
    </row>
    <row r="153" spans="1:18" s="2" customFormat="1" ht="15" customHeight="1" outlineLevel="1" x14ac:dyDescent="0.25">
      <c r="A153" s="9">
        <v>159</v>
      </c>
      <c r="B153" s="166">
        <v>8500</v>
      </c>
      <c r="C153" s="438" t="s">
        <v>377</v>
      </c>
      <c r="D153" s="424">
        <v>3</v>
      </c>
      <c r="E153" s="425" t="s">
        <v>1330</v>
      </c>
      <c r="F153" s="441"/>
      <c r="G153" s="441"/>
      <c r="H153" s="441"/>
      <c r="I153" s="441"/>
      <c r="J153" s="441"/>
      <c r="K153" s="441"/>
      <c r="L153" s="441"/>
      <c r="M153" s="441"/>
      <c r="N153" s="441"/>
      <c r="O153" s="441"/>
      <c r="P153" s="441"/>
      <c r="Q153" s="441"/>
      <c r="R153" s="441"/>
    </row>
    <row r="154" spans="1:18" s="2" customFormat="1" ht="15" customHeight="1" outlineLevel="1" x14ac:dyDescent="0.25">
      <c r="A154" s="179">
        <v>160</v>
      </c>
      <c r="B154" s="166">
        <v>8900</v>
      </c>
      <c r="C154" s="438" t="s">
        <v>378</v>
      </c>
      <c r="D154" s="424">
        <v>3</v>
      </c>
      <c r="E154" s="425" t="s">
        <v>1329</v>
      </c>
      <c r="F154" s="441"/>
      <c r="G154" s="441"/>
      <c r="H154" s="441"/>
      <c r="I154" s="441"/>
      <c r="J154" s="441"/>
      <c r="K154" s="441"/>
      <c r="L154" s="441"/>
      <c r="M154" s="441"/>
      <c r="N154" s="441"/>
      <c r="O154" s="441"/>
      <c r="P154" s="441"/>
      <c r="Q154" s="441"/>
      <c r="R154" s="441"/>
    </row>
    <row r="155" spans="1:18" s="2" customFormat="1" ht="15" customHeight="1" x14ac:dyDescent="0.25">
      <c r="A155" s="9">
        <v>161</v>
      </c>
      <c r="B155" s="435"/>
      <c r="C155" s="436" t="s">
        <v>379</v>
      </c>
      <c r="D155" s="422">
        <v>2</v>
      </c>
      <c r="E155" s="423" t="s">
        <v>1520</v>
      </c>
      <c r="F155" s="458">
        <f t="shared" ref="F155:R155" si="45">SUM(F156:F159)</f>
        <v>125500</v>
      </c>
      <c r="G155" s="458">
        <f t="shared" si="45"/>
        <v>125500</v>
      </c>
      <c r="H155" s="458">
        <f t="shared" si="45"/>
        <v>95000</v>
      </c>
      <c r="I155" s="458">
        <f t="shared" si="45"/>
        <v>125500</v>
      </c>
      <c r="J155" s="458">
        <f t="shared" si="45"/>
        <v>125500</v>
      </c>
      <c r="K155" s="458">
        <f t="shared" si="45"/>
        <v>95000</v>
      </c>
      <c r="L155" s="458">
        <f t="shared" si="45"/>
        <v>0</v>
      </c>
      <c r="M155" s="458">
        <f t="shared" si="45"/>
        <v>0</v>
      </c>
      <c r="N155" s="458">
        <f t="shared" si="45"/>
        <v>0</v>
      </c>
      <c r="O155" s="458">
        <f t="shared" si="45"/>
        <v>0</v>
      </c>
      <c r="P155" s="458">
        <f t="shared" si="45"/>
        <v>0</v>
      </c>
      <c r="Q155" s="458">
        <f t="shared" si="45"/>
        <v>0</v>
      </c>
      <c r="R155" s="458">
        <f t="shared" si="45"/>
        <v>0</v>
      </c>
    </row>
    <row r="156" spans="1:18" s="2" customFormat="1" ht="15" customHeight="1" outlineLevel="1" x14ac:dyDescent="0.25">
      <c r="A156" s="179">
        <v>162</v>
      </c>
      <c r="B156" s="437" t="s">
        <v>116</v>
      </c>
      <c r="C156" s="438" t="s">
        <v>380</v>
      </c>
      <c r="D156" s="424">
        <v>3</v>
      </c>
      <c r="E156" s="425" t="s">
        <v>1319</v>
      </c>
      <c r="F156" s="445">
        <v>120000</v>
      </c>
      <c r="G156" s="445">
        <v>120000</v>
      </c>
      <c r="H156" s="445">
        <v>90000</v>
      </c>
      <c r="I156" s="445">
        <v>120000</v>
      </c>
      <c r="J156" s="445">
        <v>120000</v>
      </c>
      <c r="K156" s="445">
        <v>90000</v>
      </c>
      <c r="L156" s="441"/>
      <c r="M156" s="441"/>
      <c r="N156" s="441"/>
      <c r="O156" s="441"/>
      <c r="P156" s="441"/>
      <c r="Q156" s="441"/>
      <c r="R156" s="441"/>
    </row>
    <row r="157" spans="1:18" s="2" customFormat="1" ht="15" customHeight="1" outlineLevel="1" x14ac:dyDescent="0.25">
      <c r="A157" s="9">
        <v>163</v>
      </c>
      <c r="B157" s="437">
        <v>2960</v>
      </c>
      <c r="C157" s="438" t="s">
        <v>381</v>
      </c>
      <c r="D157" s="424">
        <v>3</v>
      </c>
      <c r="E157" s="425" t="s">
        <v>1320</v>
      </c>
      <c r="F157" s="441"/>
      <c r="G157" s="441"/>
      <c r="H157" s="441"/>
      <c r="I157" s="441"/>
      <c r="J157" s="441"/>
      <c r="K157" s="441"/>
      <c r="L157" s="441"/>
      <c r="M157" s="441"/>
      <c r="N157" s="441"/>
      <c r="O157" s="441"/>
      <c r="P157" s="441"/>
      <c r="Q157" s="441"/>
      <c r="R157" s="441"/>
    </row>
    <row r="158" spans="1:18" s="2" customFormat="1" ht="15" customHeight="1" outlineLevel="1" x14ac:dyDescent="0.25">
      <c r="A158" s="179">
        <v>164</v>
      </c>
      <c r="B158" s="437">
        <v>2991</v>
      </c>
      <c r="C158" s="438" t="s">
        <v>382</v>
      </c>
      <c r="D158" s="424">
        <v>3</v>
      </c>
      <c r="E158" s="425" t="s">
        <v>1321</v>
      </c>
      <c r="F158" s="441">
        <v>5500</v>
      </c>
      <c r="G158" s="441">
        <v>5500</v>
      </c>
      <c r="H158" s="441">
        <v>5000</v>
      </c>
      <c r="I158" s="441">
        <v>5500</v>
      </c>
      <c r="J158" s="441">
        <v>5500</v>
      </c>
      <c r="K158" s="441">
        <v>5000</v>
      </c>
      <c r="L158" s="441"/>
      <c r="M158" s="441"/>
      <c r="N158" s="441"/>
      <c r="O158" s="441"/>
      <c r="P158" s="441"/>
      <c r="Q158" s="441"/>
      <c r="R158" s="441"/>
    </row>
    <row r="159" spans="1:18" s="2" customFormat="1" ht="15" customHeight="1" outlineLevel="1" x14ac:dyDescent="0.25">
      <c r="A159" s="9">
        <v>165</v>
      </c>
      <c r="B159" s="437" t="s">
        <v>117</v>
      </c>
      <c r="C159" s="438" t="s">
        <v>383</v>
      </c>
      <c r="D159" s="424">
        <v>3</v>
      </c>
      <c r="E159" s="425" t="s">
        <v>1318</v>
      </c>
      <c r="F159" s="441"/>
      <c r="G159" s="441"/>
      <c r="H159" s="441"/>
      <c r="I159" s="441"/>
      <c r="J159" s="441"/>
      <c r="K159" s="441"/>
      <c r="L159" s="441"/>
      <c r="M159" s="441"/>
      <c r="N159" s="441"/>
      <c r="O159" s="441"/>
      <c r="P159" s="441"/>
      <c r="Q159" s="441"/>
      <c r="R159" s="441"/>
    </row>
    <row r="160" spans="1:18" s="2" customFormat="1" ht="15" customHeight="1" x14ac:dyDescent="0.25">
      <c r="A160" s="179">
        <v>166</v>
      </c>
      <c r="B160" s="435"/>
      <c r="C160" s="436" t="s">
        <v>384</v>
      </c>
      <c r="D160" s="422">
        <v>2</v>
      </c>
      <c r="E160" s="423" t="s">
        <v>1521</v>
      </c>
      <c r="F160" s="458">
        <f t="shared" ref="F160:R160" si="46">SUM(F161:F171)</f>
        <v>27000</v>
      </c>
      <c r="G160" s="458">
        <f t="shared" si="46"/>
        <v>27000</v>
      </c>
      <c r="H160" s="458">
        <f t="shared" ref="H160" si="47">SUM(H161:H171)</f>
        <v>14500</v>
      </c>
      <c r="I160" s="458">
        <f t="shared" si="46"/>
        <v>27000</v>
      </c>
      <c r="J160" s="458">
        <f t="shared" si="46"/>
        <v>27000</v>
      </c>
      <c r="K160" s="458">
        <f t="shared" ref="K160" si="48">SUM(K161:K171)</f>
        <v>14500</v>
      </c>
      <c r="L160" s="458">
        <f t="shared" si="46"/>
        <v>0</v>
      </c>
      <c r="M160" s="458">
        <f t="shared" si="46"/>
        <v>0</v>
      </c>
      <c r="N160" s="458">
        <f t="shared" si="46"/>
        <v>0</v>
      </c>
      <c r="O160" s="458">
        <f t="shared" si="46"/>
        <v>0</v>
      </c>
      <c r="P160" s="458">
        <f t="shared" si="46"/>
        <v>0</v>
      </c>
      <c r="Q160" s="458">
        <f t="shared" si="46"/>
        <v>0</v>
      </c>
      <c r="R160" s="458">
        <f t="shared" si="46"/>
        <v>0</v>
      </c>
    </row>
    <row r="161" spans="1:18" s="2" customFormat="1" ht="15" customHeight="1" outlineLevel="1" x14ac:dyDescent="0.25">
      <c r="A161" s="9">
        <v>167</v>
      </c>
      <c r="B161" s="437">
        <v>4001</v>
      </c>
      <c r="C161" s="438" t="s">
        <v>385</v>
      </c>
      <c r="D161" s="424">
        <v>3</v>
      </c>
      <c r="E161" s="425" t="s">
        <v>1019</v>
      </c>
      <c r="F161" s="441"/>
      <c r="G161" s="441"/>
      <c r="H161" s="441"/>
      <c r="I161" s="441"/>
      <c r="J161" s="441"/>
      <c r="K161" s="441"/>
      <c r="L161" s="441"/>
      <c r="M161" s="441"/>
      <c r="N161" s="441"/>
      <c r="O161" s="441"/>
      <c r="P161" s="441"/>
      <c r="Q161" s="441"/>
      <c r="R161" s="441"/>
    </row>
    <row r="162" spans="1:18" s="2" customFormat="1" ht="15" customHeight="1" outlineLevel="1" x14ac:dyDescent="0.25">
      <c r="A162" s="179">
        <v>168</v>
      </c>
      <c r="B162" s="437">
        <v>4002</v>
      </c>
      <c r="C162" s="438" t="s">
        <v>386</v>
      </c>
      <c r="D162" s="424">
        <v>3</v>
      </c>
      <c r="E162" s="425" t="s">
        <v>1313</v>
      </c>
      <c r="F162" s="441">
        <v>2000</v>
      </c>
      <c r="G162" s="441">
        <v>2000</v>
      </c>
      <c r="H162" s="441">
        <v>2000</v>
      </c>
      <c r="I162" s="441">
        <v>2000</v>
      </c>
      <c r="J162" s="441">
        <v>2000</v>
      </c>
      <c r="K162" s="441">
        <v>2000</v>
      </c>
      <c r="L162" s="441"/>
      <c r="M162" s="441"/>
      <c r="N162" s="441"/>
      <c r="O162" s="441"/>
      <c r="P162" s="441"/>
      <c r="Q162" s="441"/>
      <c r="R162" s="441"/>
    </row>
    <row r="163" spans="1:18" s="2" customFormat="1" ht="15" customHeight="1" outlineLevel="1" x14ac:dyDescent="0.25">
      <c r="A163" s="9">
        <v>169</v>
      </c>
      <c r="B163" s="437">
        <v>4003</v>
      </c>
      <c r="C163" s="438" t="s">
        <v>387</v>
      </c>
      <c r="D163" s="424">
        <v>3</v>
      </c>
      <c r="E163" s="425" t="s">
        <v>1020</v>
      </c>
      <c r="F163" s="441"/>
      <c r="G163" s="441"/>
      <c r="H163" s="441"/>
      <c r="I163" s="441"/>
      <c r="J163" s="441"/>
      <c r="K163" s="441"/>
      <c r="L163" s="441"/>
      <c r="M163" s="441"/>
      <c r="N163" s="441"/>
      <c r="O163" s="441"/>
      <c r="P163" s="441"/>
      <c r="Q163" s="441"/>
      <c r="R163" s="441"/>
    </row>
    <row r="164" spans="1:18" s="2" customFormat="1" ht="15" customHeight="1" outlineLevel="1" x14ac:dyDescent="0.25">
      <c r="A164" s="179">
        <v>170</v>
      </c>
      <c r="B164" s="437">
        <v>4004</v>
      </c>
      <c r="C164" s="438" t="s">
        <v>388</v>
      </c>
      <c r="D164" s="424">
        <v>3</v>
      </c>
      <c r="E164" s="425" t="s">
        <v>1021</v>
      </c>
      <c r="F164" s="441"/>
      <c r="G164" s="441"/>
      <c r="H164" s="441"/>
      <c r="I164" s="441"/>
      <c r="J164" s="441"/>
      <c r="K164" s="441"/>
      <c r="L164" s="441"/>
      <c r="M164" s="441"/>
      <c r="N164" s="441"/>
      <c r="O164" s="441"/>
      <c r="P164" s="441"/>
      <c r="Q164" s="441"/>
      <c r="R164" s="441"/>
    </row>
    <row r="165" spans="1:18" s="2" customFormat="1" ht="15" customHeight="1" outlineLevel="1" x14ac:dyDescent="0.25">
      <c r="A165" s="9">
        <v>171</v>
      </c>
      <c r="B165" s="437">
        <v>4005</v>
      </c>
      <c r="C165" s="438" t="s">
        <v>389</v>
      </c>
      <c r="D165" s="424">
        <v>3</v>
      </c>
      <c r="E165" s="425" t="s">
        <v>1022</v>
      </c>
      <c r="F165" s="441"/>
      <c r="G165" s="441"/>
      <c r="H165" s="441"/>
      <c r="I165" s="441"/>
      <c r="J165" s="441"/>
      <c r="K165" s="441"/>
      <c r="L165" s="441"/>
      <c r="M165" s="441"/>
      <c r="N165" s="441"/>
      <c r="O165" s="441"/>
      <c r="P165" s="441"/>
      <c r="Q165" s="441"/>
      <c r="R165" s="441"/>
    </row>
    <row r="166" spans="1:18" s="2" customFormat="1" ht="15" customHeight="1" outlineLevel="1" x14ac:dyDescent="0.25">
      <c r="A166" s="179">
        <v>172</v>
      </c>
      <c r="B166" s="437">
        <v>4006</v>
      </c>
      <c r="C166" s="438" t="s">
        <v>390</v>
      </c>
      <c r="D166" s="424">
        <v>3</v>
      </c>
      <c r="E166" s="425" t="s">
        <v>1314</v>
      </c>
      <c r="F166" s="441"/>
      <c r="G166" s="441"/>
      <c r="H166" s="441"/>
      <c r="I166" s="441"/>
      <c r="J166" s="441"/>
      <c r="K166" s="441"/>
      <c r="L166" s="441"/>
      <c r="M166" s="441"/>
      <c r="N166" s="441"/>
      <c r="O166" s="441"/>
      <c r="P166" s="441"/>
      <c r="Q166" s="441"/>
      <c r="R166" s="441"/>
    </row>
    <row r="167" spans="1:18" s="2" customFormat="1" ht="15" customHeight="1" outlineLevel="1" x14ac:dyDescent="0.25">
      <c r="A167" s="9">
        <v>173</v>
      </c>
      <c r="B167" s="437">
        <v>4007</v>
      </c>
      <c r="C167" s="438" t="s">
        <v>391</v>
      </c>
      <c r="D167" s="424">
        <v>3</v>
      </c>
      <c r="E167" s="425" t="s">
        <v>1315</v>
      </c>
      <c r="F167" s="441">
        <v>20000</v>
      </c>
      <c r="G167" s="441">
        <v>20000</v>
      </c>
      <c r="H167" s="441">
        <v>10000</v>
      </c>
      <c r="I167" s="441">
        <v>20000</v>
      </c>
      <c r="J167" s="441">
        <v>20000</v>
      </c>
      <c r="K167" s="441">
        <v>10000</v>
      </c>
      <c r="L167" s="441"/>
      <c r="M167" s="441"/>
      <c r="N167" s="441"/>
      <c r="O167" s="441"/>
      <c r="P167" s="441"/>
      <c r="Q167" s="441"/>
      <c r="R167" s="441"/>
    </row>
    <row r="168" spans="1:18" s="2" customFormat="1" ht="15" customHeight="1" outlineLevel="1" x14ac:dyDescent="0.25">
      <c r="A168" s="179">
        <v>174</v>
      </c>
      <c r="B168" s="437">
        <v>4081</v>
      </c>
      <c r="C168" s="438" t="s">
        <v>392</v>
      </c>
      <c r="D168" s="424">
        <v>3</v>
      </c>
      <c r="E168" s="425" t="s">
        <v>1316</v>
      </c>
      <c r="F168" s="441"/>
      <c r="G168" s="441"/>
      <c r="H168" s="441"/>
      <c r="I168" s="441"/>
      <c r="J168" s="441"/>
      <c r="K168" s="441"/>
      <c r="L168" s="441"/>
      <c r="M168" s="441"/>
      <c r="N168" s="441"/>
      <c r="O168" s="441"/>
      <c r="P168" s="441"/>
      <c r="Q168" s="441"/>
      <c r="R168" s="441"/>
    </row>
    <row r="169" spans="1:18" s="2" customFormat="1" ht="15" customHeight="1" outlineLevel="1" x14ac:dyDescent="0.25">
      <c r="A169" s="9">
        <v>175</v>
      </c>
      <c r="B169" s="437">
        <v>4991</v>
      </c>
      <c r="C169" s="438" t="s">
        <v>393</v>
      </c>
      <c r="D169" s="424">
        <v>3</v>
      </c>
      <c r="E169" s="425" t="s">
        <v>1317</v>
      </c>
      <c r="F169" s="441">
        <v>5000</v>
      </c>
      <c r="G169" s="441">
        <v>5000</v>
      </c>
      <c r="H169" s="441">
        <v>2500</v>
      </c>
      <c r="I169" s="441">
        <v>5000</v>
      </c>
      <c r="J169" s="441">
        <v>5000</v>
      </c>
      <c r="K169" s="441">
        <v>2500</v>
      </c>
      <c r="L169" s="441"/>
      <c r="M169" s="441"/>
      <c r="N169" s="441"/>
      <c r="O169" s="441"/>
      <c r="P169" s="441"/>
      <c r="Q169" s="441"/>
      <c r="R169" s="441"/>
    </row>
    <row r="170" spans="1:18" s="2" customFormat="1" ht="15" customHeight="1" outlineLevel="1" x14ac:dyDescent="0.25">
      <c r="A170" s="179">
        <v>176</v>
      </c>
      <c r="B170" s="437" t="s">
        <v>118</v>
      </c>
      <c r="C170" s="438" t="s">
        <v>394</v>
      </c>
      <c r="D170" s="424">
        <v>3</v>
      </c>
      <c r="E170" s="425" t="s">
        <v>1318</v>
      </c>
      <c r="F170" s="441"/>
      <c r="G170" s="441"/>
      <c r="H170" s="441"/>
      <c r="I170" s="441"/>
      <c r="J170" s="441"/>
      <c r="K170" s="441"/>
      <c r="L170" s="441"/>
      <c r="M170" s="441"/>
      <c r="N170" s="441"/>
      <c r="O170" s="441"/>
      <c r="P170" s="441"/>
      <c r="Q170" s="441"/>
      <c r="R170" s="441"/>
    </row>
    <row r="171" spans="1:18" s="2" customFormat="1" ht="15" customHeight="1" outlineLevel="1" x14ac:dyDescent="0.25">
      <c r="A171" s="9">
        <v>177</v>
      </c>
      <c r="B171" s="166" t="s">
        <v>69</v>
      </c>
      <c r="C171" s="438" t="s">
        <v>395</v>
      </c>
      <c r="D171" s="424">
        <v>3</v>
      </c>
      <c r="E171" s="427" t="s">
        <v>1025</v>
      </c>
      <c r="F171" s="443"/>
      <c r="G171" s="443"/>
      <c r="H171" s="443"/>
      <c r="I171" s="443"/>
      <c r="J171" s="443"/>
      <c r="K171" s="443"/>
      <c r="L171" s="443"/>
      <c r="M171" s="443"/>
      <c r="N171" s="443"/>
      <c r="O171" s="443"/>
      <c r="P171" s="443"/>
      <c r="Q171" s="443"/>
      <c r="R171" s="443"/>
    </row>
    <row r="172" spans="1:18" s="2" customFormat="1" ht="15" customHeight="1" x14ac:dyDescent="0.25">
      <c r="A172" s="179">
        <v>178</v>
      </c>
      <c r="B172" s="439"/>
      <c r="C172" s="438" t="s">
        <v>764</v>
      </c>
      <c r="D172" s="431"/>
      <c r="E172" s="432" t="s">
        <v>171</v>
      </c>
      <c r="F172" s="461">
        <f t="shared" ref="F172:R172" si="49">SUM(F5,F20,F84)</f>
        <v>1409454.2</v>
      </c>
      <c r="G172" s="461">
        <f t="shared" si="49"/>
        <v>1107454.2</v>
      </c>
      <c r="H172" s="461">
        <f t="shared" si="49"/>
        <v>894154.2</v>
      </c>
      <c r="I172" s="461">
        <f t="shared" si="49"/>
        <v>1889454.2</v>
      </c>
      <c r="J172" s="461">
        <f t="shared" si="49"/>
        <v>1587454.2</v>
      </c>
      <c r="K172" s="461">
        <f t="shared" si="49"/>
        <v>1374154.2</v>
      </c>
      <c r="L172" s="461">
        <f t="shared" si="49"/>
        <v>450569.21217883698</v>
      </c>
      <c r="M172" s="461">
        <f t="shared" si="49"/>
        <v>328784.6285480677</v>
      </c>
      <c r="N172" s="461">
        <f t="shared" si="49"/>
        <v>354827.68287032953</v>
      </c>
      <c r="O172" s="461">
        <f t="shared" si="49"/>
        <v>75892.815668883151</v>
      </c>
      <c r="P172" s="461">
        <f t="shared" si="49"/>
        <v>0</v>
      </c>
      <c r="Q172" s="461">
        <f t="shared" si="49"/>
        <v>0</v>
      </c>
      <c r="R172" s="461">
        <f t="shared" si="49"/>
        <v>0</v>
      </c>
    </row>
    <row r="173" spans="1:18" s="2" customFormat="1" ht="15" customHeight="1" x14ac:dyDescent="0.2">
      <c r="B173" s="185"/>
      <c r="C173" s="185"/>
      <c r="D173" s="210"/>
      <c r="E173" s="185"/>
      <c r="F173" s="186"/>
      <c r="G173" s="186"/>
      <c r="H173" s="186"/>
      <c r="I173" s="186"/>
      <c r="J173" s="186"/>
      <c r="K173" s="186"/>
      <c r="L173" s="186"/>
      <c r="M173" s="186"/>
      <c r="N173" s="186"/>
      <c r="O173" s="186"/>
      <c r="P173" s="186"/>
      <c r="Q173" s="186"/>
      <c r="R173" s="186"/>
    </row>
    <row r="174" spans="1:18" s="2" customFormat="1" ht="15" hidden="1" customHeight="1" outlineLevel="1" x14ac:dyDescent="0.2">
      <c r="B174" s="185"/>
      <c r="C174" s="185"/>
      <c r="D174" s="210"/>
      <c r="E174" s="185"/>
      <c r="F174" s="186"/>
      <c r="G174" s="186"/>
      <c r="H174" s="186"/>
      <c r="I174" s="186"/>
      <c r="J174" s="186"/>
      <c r="K174" s="186"/>
      <c r="L174" s="186" t="s">
        <v>1523</v>
      </c>
      <c r="M174" s="186" t="s">
        <v>1523</v>
      </c>
      <c r="N174" s="186" t="s">
        <v>1523</v>
      </c>
      <c r="O174" s="186"/>
      <c r="P174" s="186"/>
      <c r="Q174" s="186"/>
      <c r="R174" s="186"/>
    </row>
    <row r="175" spans="1:18" s="2" customFormat="1" ht="15" hidden="1" customHeight="1" outlineLevel="1" x14ac:dyDescent="0.2">
      <c r="B175" s="185"/>
      <c r="C175" s="185"/>
      <c r="D175" s="210"/>
      <c r="E175" s="185"/>
      <c r="F175" s="186"/>
      <c r="G175" s="186"/>
      <c r="H175" s="186"/>
      <c r="I175" s="186"/>
      <c r="J175" s="186"/>
      <c r="K175" s="186"/>
      <c r="L175" s="186" t="s">
        <v>1523</v>
      </c>
      <c r="M175" s="186" t="s">
        <v>1523</v>
      </c>
      <c r="N175" s="186" t="s">
        <v>1523</v>
      </c>
      <c r="O175" s="186"/>
      <c r="P175" s="186"/>
      <c r="Q175" s="186"/>
      <c r="R175" s="186"/>
    </row>
    <row r="176" spans="1:18" s="2" customFormat="1" ht="15" hidden="1" customHeight="1" outlineLevel="1" x14ac:dyDescent="0.2">
      <c r="B176" s="185"/>
      <c r="C176" s="185"/>
      <c r="D176" s="210"/>
      <c r="E176" s="185"/>
      <c r="F176" s="186"/>
      <c r="G176" s="186"/>
      <c r="H176" s="186"/>
      <c r="I176" s="186"/>
      <c r="J176" s="186"/>
      <c r="K176" s="186"/>
      <c r="L176" s="186" t="s">
        <v>1523</v>
      </c>
      <c r="M176" s="186" t="s">
        <v>1523</v>
      </c>
      <c r="N176" s="186" t="s">
        <v>1523</v>
      </c>
      <c r="O176" s="186"/>
      <c r="P176" s="186"/>
      <c r="Q176" s="186"/>
      <c r="R176" s="186"/>
    </row>
    <row r="177" spans="2:18" s="2" customFormat="1" ht="15" hidden="1" customHeight="1" outlineLevel="1" x14ac:dyDescent="0.2">
      <c r="B177" s="185"/>
      <c r="C177" s="185"/>
      <c r="D177" s="210"/>
      <c r="E177" s="185"/>
      <c r="F177" s="186"/>
      <c r="G177" s="186"/>
      <c r="H177" s="186"/>
      <c r="I177" s="186"/>
      <c r="J177" s="186"/>
      <c r="K177" s="186"/>
      <c r="L177" s="186" t="s">
        <v>1523</v>
      </c>
      <c r="M177" s="186" t="s">
        <v>1523</v>
      </c>
      <c r="N177" s="186" t="s">
        <v>1523</v>
      </c>
      <c r="O177" s="186"/>
      <c r="P177" s="186"/>
      <c r="Q177" s="186"/>
      <c r="R177" s="186"/>
    </row>
    <row r="178" spans="2:18" s="2" customFormat="1" ht="15" hidden="1" customHeight="1" outlineLevel="1" x14ac:dyDescent="0.2">
      <c r="B178" s="185"/>
      <c r="C178" s="185"/>
      <c r="D178" s="210"/>
      <c r="E178" s="185"/>
      <c r="F178" s="186"/>
      <c r="G178" s="186"/>
      <c r="H178" s="186"/>
      <c r="I178" s="186"/>
      <c r="J178" s="186"/>
      <c r="K178" s="186"/>
      <c r="L178" s="186" t="s">
        <v>1523</v>
      </c>
      <c r="M178" s="186" t="s">
        <v>1523</v>
      </c>
      <c r="N178" s="186" t="s">
        <v>1523</v>
      </c>
      <c r="O178" s="186"/>
      <c r="P178" s="186"/>
      <c r="Q178" s="186"/>
      <c r="R178" s="186"/>
    </row>
    <row r="179" spans="2:18" s="2" customFormat="1" ht="15" hidden="1" customHeight="1" outlineLevel="1" x14ac:dyDescent="0.2">
      <c r="B179" s="185"/>
      <c r="C179" s="185"/>
      <c r="D179" s="210"/>
      <c r="E179" s="185"/>
      <c r="F179" s="186"/>
      <c r="G179" s="186"/>
      <c r="H179" s="186"/>
      <c r="I179" s="186"/>
      <c r="J179" s="186"/>
      <c r="K179" s="186"/>
      <c r="L179" s="186" t="s">
        <v>1523</v>
      </c>
      <c r="M179" s="186" t="s">
        <v>1523</v>
      </c>
      <c r="N179" s="186" t="s">
        <v>1523</v>
      </c>
      <c r="O179" s="186"/>
      <c r="P179" s="186"/>
      <c r="Q179" s="186"/>
      <c r="R179" s="186"/>
    </row>
    <row r="180" spans="2:18" s="2" customFormat="1" ht="15" customHeight="1" collapsed="1" x14ac:dyDescent="0.2">
      <c r="B180" s="187"/>
      <c r="C180" s="183"/>
      <c r="D180" s="209"/>
      <c r="E180" s="183"/>
      <c r="F180" s="188"/>
      <c r="G180" s="188"/>
      <c r="H180" s="188"/>
      <c r="I180" s="188"/>
      <c r="J180" s="188"/>
      <c r="K180" s="188"/>
      <c r="L180" s="188" t="str">
        <f>IF(L2="Yes",SUM(L172:L179),"")</f>
        <v/>
      </c>
      <c r="M180" s="188" t="str">
        <f>IF(M2="Yes",SUM(M172:M179),"")</f>
        <v/>
      </c>
      <c r="N180" s="188" t="str">
        <f>IF(N2="Yes",SUM(N172:N179),"")</f>
        <v/>
      </c>
      <c r="O180" s="188"/>
      <c r="P180" s="188"/>
      <c r="Q180" s="188"/>
      <c r="R180" s="188"/>
    </row>
    <row r="181" spans="2:18" s="24" customFormat="1" ht="15" customHeight="1" x14ac:dyDescent="0.2">
      <c r="B181" s="187"/>
      <c r="C181" s="183"/>
      <c r="D181" s="209"/>
      <c r="E181" s="183"/>
      <c r="F181" s="189"/>
      <c r="G181" s="189"/>
      <c r="H181" s="189"/>
      <c r="I181" s="189"/>
      <c r="J181" s="189"/>
      <c r="K181" s="189"/>
      <c r="L181" s="189"/>
      <c r="M181" s="189"/>
      <c r="N181" s="189"/>
      <c r="O181" s="189"/>
      <c r="P181" s="189"/>
      <c r="Q181" s="189"/>
      <c r="R181" s="189"/>
    </row>
    <row r="182" spans="2:18" s="2" customFormat="1" ht="15" customHeight="1" x14ac:dyDescent="0.2">
      <c r="B182" s="185"/>
      <c r="C182" s="183"/>
      <c r="D182" s="209"/>
      <c r="E182" s="183"/>
      <c r="F182" s="188"/>
      <c r="G182" s="188"/>
      <c r="H182" s="188"/>
      <c r="I182" s="188"/>
      <c r="J182" s="188"/>
      <c r="K182" s="188"/>
      <c r="L182" s="188" t="s">
        <v>1523</v>
      </c>
      <c r="M182" s="188" t="s">
        <v>1523</v>
      </c>
      <c r="N182" s="188" t="s">
        <v>1523</v>
      </c>
      <c r="O182" s="188"/>
      <c r="P182" s="188"/>
      <c r="Q182" s="188"/>
      <c r="R182" s="188"/>
    </row>
    <row r="183" spans="2:18" s="2" customFormat="1" ht="15" customHeight="1" x14ac:dyDescent="0.2">
      <c r="B183" s="183"/>
      <c r="C183" s="190"/>
      <c r="D183" s="211"/>
      <c r="E183" s="190"/>
      <c r="F183" s="188"/>
      <c r="G183" s="188"/>
      <c r="H183" s="188"/>
      <c r="I183" s="188"/>
      <c r="J183" s="188"/>
      <c r="K183" s="188"/>
      <c r="L183" s="188" t="str">
        <f>IF(L2="Yes",L180-L182,"")</f>
        <v/>
      </c>
      <c r="M183" s="188" t="str">
        <f>IF(M2="Yes",M180-M182,"")</f>
        <v/>
      </c>
      <c r="N183" s="188" t="str">
        <f>IF(N2="Yes",N180-N182,"")</f>
        <v/>
      </c>
      <c r="O183" s="188"/>
      <c r="P183" s="188"/>
      <c r="Q183" s="188"/>
      <c r="R183" s="188"/>
    </row>
    <row r="184" spans="2:18" s="2" customFormat="1" ht="15" customHeight="1" x14ac:dyDescent="0.2">
      <c r="B184" s="185"/>
      <c r="C184" s="190"/>
      <c r="D184" s="211"/>
      <c r="E184" s="190"/>
      <c r="F184" s="189"/>
      <c r="G184" s="189"/>
      <c r="H184" s="189"/>
      <c r="I184" s="189"/>
      <c r="J184" s="189"/>
      <c r="K184" s="189"/>
      <c r="L184" s="189"/>
      <c r="M184" s="189"/>
      <c r="N184" s="189"/>
      <c r="O184" s="189"/>
      <c r="P184" s="189"/>
      <c r="Q184" s="189"/>
      <c r="R184" s="189"/>
    </row>
    <row r="185" spans="2:18" s="2" customFormat="1" ht="15" customHeight="1" x14ac:dyDescent="0.2">
      <c r="B185" s="185"/>
      <c r="C185" s="190"/>
      <c r="D185" s="211"/>
      <c r="E185" s="183"/>
      <c r="F185" s="186"/>
      <c r="G185" s="186"/>
      <c r="H185" s="186"/>
      <c r="I185" s="186"/>
      <c r="J185" s="186"/>
      <c r="K185" s="186"/>
      <c r="L185" s="186"/>
      <c r="M185" s="186"/>
      <c r="N185" s="186"/>
      <c r="O185" s="186"/>
      <c r="P185" s="186"/>
      <c r="Q185" s="186"/>
      <c r="R185" s="186"/>
    </row>
    <row r="186" spans="2:18" s="2" customFormat="1" ht="15" customHeight="1" x14ac:dyDescent="0.2">
      <c r="B186" s="185"/>
      <c r="C186" s="190"/>
      <c r="D186" s="211"/>
      <c r="E186" s="190"/>
      <c r="F186" s="189"/>
      <c r="G186" s="189"/>
      <c r="H186" s="189"/>
      <c r="I186" s="189"/>
      <c r="J186" s="189"/>
      <c r="K186" s="189"/>
      <c r="L186" s="189"/>
      <c r="M186" s="189"/>
      <c r="N186" s="189"/>
      <c r="O186" s="189"/>
      <c r="P186" s="189"/>
      <c r="Q186" s="189"/>
      <c r="R186" s="189"/>
    </row>
    <row r="187" spans="2:18" s="2" customFormat="1" ht="15" customHeight="1" x14ac:dyDescent="0.2">
      <c r="B187" s="185"/>
      <c r="C187" s="190"/>
      <c r="D187" s="211"/>
      <c r="E187" s="190"/>
      <c r="F187" s="189"/>
      <c r="G187" s="189"/>
      <c r="H187" s="189"/>
      <c r="I187" s="189"/>
      <c r="J187" s="189"/>
      <c r="K187" s="189"/>
      <c r="L187" s="189"/>
      <c r="M187" s="189"/>
      <c r="N187" s="189"/>
      <c r="O187" s="189"/>
      <c r="P187" s="189"/>
      <c r="Q187" s="189"/>
      <c r="R187" s="189"/>
    </row>
    <row r="188" spans="2:18" s="2" customFormat="1" ht="15" customHeight="1" x14ac:dyDescent="0.2">
      <c r="B188" s="185"/>
      <c r="C188" s="190"/>
      <c r="D188" s="211"/>
      <c r="E188" s="183"/>
      <c r="F188" s="189"/>
      <c r="G188" s="189"/>
      <c r="H188" s="189"/>
      <c r="I188" s="189"/>
      <c r="J188" s="189"/>
      <c r="K188" s="189"/>
      <c r="L188" s="189"/>
      <c r="M188" s="189"/>
      <c r="N188" s="189"/>
      <c r="O188" s="189"/>
      <c r="P188" s="189"/>
      <c r="Q188" s="189"/>
      <c r="R188" s="189"/>
    </row>
    <row r="189" spans="2:18" s="2" customFormat="1" ht="15" customHeight="1" x14ac:dyDescent="0.2">
      <c r="B189" s="185"/>
      <c r="C189" s="190"/>
      <c r="D189" s="211"/>
      <c r="E189" s="190"/>
      <c r="F189" s="189"/>
      <c r="G189" s="189"/>
      <c r="H189" s="189"/>
      <c r="I189" s="189"/>
      <c r="J189" s="189"/>
      <c r="K189" s="189"/>
      <c r="L189" s="189"/>
      <c r="M189" s="189"/>
      <c r="N189" s="189"/>
      <c r="O189" s="189"/>
      <c r="P189" s="189"/>
      <c r="Q189" s="189"/>
      <c r="R189" s="189"/>
    </row>
    <row r="190" spans="2:18" s="2" customFormat="1" ht="15" customHeight="1" x14ac:dyDescent="0.2">
      <c r="B190" s="185"/>
      <c r="C190" s="190"/>
      <c r="D190" s="211"/>
      <c r="E190" s="190"/>
      <c r="F190" s="189"/>
      <c r="G190" s="189"/>
      <c r="H190" s="189"/>
      <c r="I190" s="189"/>
      <c r="J190" s="189"/>
      <c r="K190" s="189"/>
      <c r="L190" s="189"/>
      <c r="M190" s="189"/>
      <c r="N190" s="189"/>
      <c r="O190" s="189"/>
      <c r="P190" s="189"/>
      <c r="Q190" s="189"/>
      <c r="R190" s="189"/>
    </row>
    <row r="191" spans="2:18" s="2" customFormat="1" ht="15" customHeight="1" x14ac:dyDescent="0.2">
      <c r="B191" s="185"/>
      <c r="C191" s="190"/>
      <c r="D191" s="211"/>
      <c r="E191" s="190"/>
      <c r="F191" s="189"/>
      <c r="G191" s="189"/>
      <c r="H191" s="189"/>
      <c r="I191" s="189"/>
      <c r="J191" s="189"/>
      <c r="K191" s="189"/>
      <c r="L191" s="189"/>
      <c r="M191" s="189"/>
      <c r="N191" s="189"/>
      <c r="O191" s="189"/>
      <c r="P191" s="189"/>
      <c r="Q191" s="189"/>
      <c r="R191" s="189"/>
    </row>
    <row r="192" spans="2:18" s="2" customFormat="1" ht="15" customHeight="1" x14ac:dyDescent="0.2">
      <c r="B192" s="183"/>
      <c r="C192" s="190"/>
      <c r="D192" s="211"/>
      <c r="E192" s="190"/>
      <c r="F192" s="189"/>
      <c r="G192" s="189"/>
      <c r="H192" s="189"/>
      <c r="I192" s="189"/>
      <c r="J192" s="189"/>
      <c r="K192" s="189"/>
      <c r="L192" s="189"/>
      <c r="M192" s="189"/>
      <c r="N192" s="189"/>
      <c r="O192" s="189"/>
      <c r="P192" s="189"/>
      <c r="Q192" s="189"/>
      <c r="R192" s="189"/>
    </row>
    <row r="193" spans="2:18" s="2" customFormat="1" ht="15" customHeight="1" x14ac:dyDescent="0.2">
      <c r="B193" s="182"/>
      <c r="C193" s="183"/>
      <c r="D193" s="212"/>
      <c r="E193" s="190"/>
      <c r="F193" s="191"/>
      <c r="G193" s="191"/>
      <c r="H193" s="191"/>
      <c r="I193" s="191"/>
      <c r="J193" s="191"/>
      <c r="K193" s="191"/>
      <c r="L193" s="191"/>
      <c r="M193" s="191"/>
      <c r="N193" s="191"/>
      <c r="O193" s="191"/>
      <c r="P193" s="191"/>
      <c r="Q193" s="191"/>
      <c r="R193" s="191"/>
    </row>
    <row r="194" spans="2:18" s="2" customFormat="1" ht="15" customHeight="1" x14ac:dyDescent="0.2">
      <c r="B194" s="182"/>
      <c r="C194" s="183"/>
      <c r="D194" s="212"/>
      <c r="E194" s="190"/>
      <c r="F194" s="191"/>
      <c r="G194" s="191"/>
      <c r="H194" s="191"/>
      <c r="I194" s="191"/>
      <c r="J194" s="191"/>
      <c r="K194" s="191"/>
      <c r="L194" s="191"/>
      <c r="M194" s="191"/>
      <c r="N194" s="191"/>
      <c r="O194" s="191"/>
      <c r="P194" s="191"/>
      <c r="Q194" s="191"/>
      <c r="R194" s="191"/>
    </row>
    <row r="195" spans="2:18" s="2" customFormat="1" ht="15" customHeight="1" x14ac:dyDescent="0.2">
      <c r="B195" s="182"/>
      <c r="C195" s="183"/>
      <c r="D195" s="212"/>
      <c r="E195" s="183"/>
      <c r="F195" s="191"/>
      <c r="G195" s="191"/>
      <c r="H195" s="191"/>
      <c r="I195" s="191"/>
      <c r="J195" s="191"/>
      <c r="K195" s="191"/>
      <c r="L195" s="191"/>
      <c r="M195" s="191"/>
      <c r="N195" s="191"/>
      <c r="O195" s="191"/>
      <c r="P195" s="191"/>
      <c r="Q195" s="191"/>
      <c r="R195" s="191"/>
    </row>
    <row r="196" spans="2:18" s="2" customFormat="1" ht="15" customHeight="1" x14ac:dyDescent="0.2">
      <c r="B196" s="182"/>
      <c r="C196" s="183"/>
      <c r="D196" s="212"/>
      <c r="E196" s="183"/>
      <c r="F196" s="191"/>
      <c r="G196" s="191"/>
      <c r="H196" s="191"/>
      <c r="I196" s="191"/>
      <c r="J196" s="191"/>
      <c r="K196" s="191"/>
      <c r="L196" s="191"/>
      <c r="M196" s="191"/>
      <c r="N196" s="191"/>
      <c r="O196" s="191"/>
      <c r="P196" s="191"/>
      <c r="Q196" s="191"/>
      <c r="R196" s="191"/>
    </row>
    <row r="197" spans="2:18" s="2" customFormat="1" ht="15" customHeight="1" x14ac:dyDescent="0.2">
      <c r="B197" s="182"/>
      <c r="C197" s="183"/>
      <c r="D197" s="212"/>
      <c r="E197" s="183"/>
      <c r="F197" s="191"/>
      <c r="G197" s="191"/>
      <c r="H197" s="191"/>
      <c r="I197" s="191"/>
      <c r="J197" s="191"/>
      <c r="K197" s="191"/>
      <c r="L197" s="191"/>
      <c r="M197" s="191"/>
      <c r="N197" s="191"/>
      <c r="O197" s="191"/>
      <c r="P197" s="191"/>
      <c r="Q197" s="191"/>
      <c r="R197" s="191"/>
    </row>
    <row r="198" spans="2:18" s="2" customFormat="1" ht="15" customHeight="1" x14ac:dyDescent="0.2">
      <c r="B198" s="185"/>
      <c r="C198" s="185"/>
      <c r="D198" s="209"/>
      <c r="E198" s="185"/>
      <c r="F198" s="191"/>
      <c r="G198" s="191"/>
      <c r="H198" s="191"/>
      <c r="I198" s="191"/>
      <c r="J198" s="191"/>
      <c r="K198" s="191"/>
      <c r="L198" s="191"/>
      <c r="M198" s="191"/>
      <c r="N198" s="191"/>
      <c r="O198" s="191"/>
      <c r="P198" s="191"/>
      <c r="Q198" s="191"/>
      <c r="R198" s="191"/>
    </row>
    <row r="199" spans="2:18" s="2" customFormat="1" ht="15" customHeight="1" x14ac:dyDescent="0.2">
      <c r="B199" s="185"/>
      <c r="C199" s="185"/>
      <c r="D199" s="209"/>
      <c r="E199" s="192"/>
      <c r="F199" s="188"/>
      <c r="G199" s="188"/>
      <c r="H199" s="188"/>
      <c r="I199" s="188"/>
      <c r="J199" s="188"/>
      <c r="K199" s="188"/>
      <c r="L199" s="188"/>
      <c r="M199" s="188"/>
      <c r="N199" s="188"/>
      <c r="O199" s="188"/>
      <c r="P199" s="188"/>
      <c r="Q199" s="188"/>
      <c r="R199" s="188"/>
    </row>
    <row r="200" spans="2:18" s="2" customFormat="1" ht="15" customHeight="1" x14ac:dyDescent="0.2">
      <c r="B200" s="185"/>
      <c r="C200" s="185"/>
      <c r="D200" s="209"/>
      <c r="E200" s="185"/>
      <c r="F200" s="191"/>
      <c r="G200" s="191"/>
      <c r="H200" s="191"/>
      <c r="I200" s="191"/>
      <c r="J200" s="191"/>
      <c r="K200" s="191"/>
      <c r="L200" s="191"/>
      <c r="M200" s="191"/>
      <c r="N200" s="191"/>
      <c r="O200" s="191"/>
      <c r="P200" s="191"/>
      <c r="Q200" s="191"/>
      <c r="R200" s="191"/>
    </row>
    <row r="201" spans="2:18" s="2" customFormat="1" ht="15" customHeight="1" x14ac:dyDescent="0.2">
      <c r="B201" s="185"/>
      <c r="C201" s="185"/>
      <c r="D201" s="209"/>
      <c r="E201" s="185"/>
      <c r="F201" s="191"/>
      <c r="G201" s="191"/>
      <c r="H201" s="191"/>
      <c r="I201" s="191"/>
      <c r="J201" s="191"/>
      <c r="K201" s="191"/>
      <c r="L201" s="191"/>
      <c r="M201" s="191"/>
      <c r="N201" s="191"/>
      <c r="O201" s="191"/>
      <c r="P201" s="191"/>
      <c r="Q201" s="191"/>
      <c r="R201" s="191"/>
    </row>
    <row r="202" spans="2:18" s="2" customFormat="1" ht="15" customHeight="1" x14ac:dyDescent="0.2">
      <c r="B202" s="185"/>
      <c r="C202" s="185"/>
      <c r="D202" s="209"/>
      <c r="E202" s="185"/>
      <c r="F202" s="191"/>
      <c r="G202" s="191"/>
      <c r="H202" s="191"/>
      <c r="I202" s="191"/>
      <c r="J202" s="191"/>
      <c r="K202" s="191"/>
      <c r="L202" s="191"/>
      <c r="M202" s="191"/>
      <c r="N202" s="191"/>
      <c r="O202" s="191"/>
      <c r="P202" s="191"/>
      <c r="Q202" s="191"/>
      <c r="R202" s="191"/>
    </row>
    <row r="203" spans="2:18" s="2" customFormat="1" ht="15" customHeight="1" x14ac:dyDescent="0.2">
      <c r="B203" s="185"/>
      <c r="C203" s="185"/>
      <c r="D203" s="209"/>
      <c r="E203" s="185"/>
      <c r="F203" s="191"/>
      <c r="G203" s="191"/>
      <c r="H203" s="191"/>
      <c r="I203" s="191"/>
      <c r="J203" s="191"/>
      <c r="K203" s="191"/>
      <c r="L203" s="191"/>
      <c r="M203" s="191"/>
      <c r="N203" s="191"/>
      <c r="O203" s="191"/>
      <c r="P203" s="191"/>
      <c r="Q203" s="191"/>
      <c r="R203" s="191"/>
    </row>
    <row r="204" spans="2:18" s="2" customFormat="1" ht="15" customHeight="1" x14ac:dyDescent="0.2">
      <c r="B204" s="185"/>
      <c r="C204" s="185"/>
      <c r="D204" s="209"/>
      <c r="E204" s="185"/>
      <c r="F204" s="191"/>
      <c r="G204" s="191"/>
      <c r="H204" s="191"/>
      <c r="I204" s="191"/>
      <c r="J204" s="191"/>
      <c r="K204" s="191"/>
      <c r="L204" s="191"/>
      <c r="M204" s="191"/>
      <c r="N204" s="191"/>
      <c r="O204" s="191"/>
      <c r="P204" s="191"/>
      <c r="Q204" s="191"/>
      <c r="R204" s="191"/>
    </row>
    <row r="205" spans="2:18" s="2" customFormat="1" ht="15" customHeight="1" x14ac:dyDescent="0.2">
      <c r="B205" s="185"/>
      <c r="C205" s="185"/>
      <c r="D205" s="209"/>
      <c r="E205" s="185"/>
      <c r="F205" s="191"/>
      <c r="G205" s="191"/>
      <c r="H205" s="191"/>
      <c r="I205" s="191"/>
      <c r="J205" s="191"/>
      <c r="K205" s="191"/>
      <c r="L205" s="191"/>
      <c r="M205" s="191"/>
      <c r="N205" s="191"/>
      <c r="O205" s="191"/>
      <c r="P205" s="191"/>
      <c r="Q205" s="191"/>
      <c r="R205" s="191"/>
    </row>
    <row r="206" spans="2:18" s="2" customFormat="1" ht="15" customHeight="1" x14ac:dyDescent="0.2">
      <c r="C206" s="185"/>
      <c r="D206" s="213"/>
      <c r="F206" s="193"/>
      <c r="G206" s="193"/>
      <c r="H206" s="193"/>
      <c r="I206" s="193"/>
      <c r="J206" s="193"/>
      <c r="K206" s="193"/>
      <c r="L206" s="193"/>
      <c r="M206" s="193"/>
      <c r="N206" s="193"/>
      <c r="O206" s="193"/>
      <c r="P206" s="193"/>
      <c r="Q206" s="193"/>
      <c r="R206" s="193"/>
    </row>
    <row r="207" spans="2:18" s="2" customFormat="1" ht="15" x14ac:dyDescent="0.2">
      <c r="C207" s="185"/>
      <c r="D207" s="213"/>
      <c r="F207" s="193"/>
      <c r="G207" s="193"/>
      <c r="H207" s="193"/>
      <c r="I207" s="193"/>
      <c r="J207" s="193"/>
      <c r="K207" s="193"/>
      <c r="L207" s="193"/>
      <c r="M207" s="193"/>
      <c r="N207" s="193"/>
      <c r="O207" s="193"/>
      <c r="P207" s="193"/>
      <c r="Q207" s="193"/>
      <c r="R207" s="193"/>
    </row>
    <row r="208" spans="2:18" s="2" customFormat="1" ht="15" x14ac:dyDescent="0.2">
      <c r="C208" s="185"/>
      <c r="D208" s="213"/>
      <c r="F208" s="193"/>
      <c r="G208" s="193"/>
      <c r="H208" s="193"/>
      <c r="I208" s="193"/>
      <c r="J208" s="193"/>
      <c r="K208" s="193"/>
      <c r="L208" s="193"/>
      <c r="M208" s="193"/>
      <c r="N208" s="193"/>
      <c r="O208" s="193"/>
      <c r="P208" s="193"/>
      <c r="Q208" s="193"/>
      <c r="R208" s="193"/>
    </row>
    <row r="209" spans="3:3" x14ac:dyDescent="0.2">
      <c r="C209" s="194"/>
    </row>
  </sheetData>
  <sheetProtection algorithmName="SHA-512" hashValue="Eam/PjoNSWByUP3kXTV1inKtWeTk+Tj7EQdxQVlFyT391tsvr1E7Iwyt2m1JBix9Sx9msgeoZGBZyJxBYObeZw==" saltValue="duJZZzEvmvqBehkCH1pdVA==" spinCount="100000" sheet="1" objects="1" scenarios="1"/>
  <autoFilter ref="D4:O172"/>
  <phoneticPr fontId="15" type="noConversion"/>
  <pageMargins left="0.25" right="0.25" top="0.25" bottom="0.25" header="0.25" footer="0.25"/>
  <pageSetup paperSize="9" scale="75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J371"/>
  <sheetViews>
    <sheetView workbookViewId="0">
      <selection activeCell="I44" sqref="I44"/>
    </sheetView>
  </sheetViews>
  <sheetFormatPr defaultColWidth="8.88671875" defaultRowHeight="15" x14ac:dyDescent="0.25"/>
  <cols>
    <col min="1" max="1" width="14" style="147" bestFit="1" customWidth="1"/>
    <col min="2" max="2" width="8.88671875" style="153"/>
    <col min="3" max="7" width="8.88671875" style="147"/>
    <col min="8" max="8" width="13.109375" style="147" bestFit="1" customWidth="1"/>
    <col min="9" max="9" width="9.5546875" style="147" bestFit="1" customWidth="1"/>
    <col min="10" max="10" width="8.88671875" style="147"/>
    <col min="11" max="11" width="19" style="147" customWidth="1"/>
    <col min="12" max="12" width="21.33203125" style="147" customWidth="1"/>
    <col min="13" max="16384" width="8.88671875" style="147"/>
  </cols>
  <sheetData>
    <row r="2" spans="1:10" x14ac:dyDescent="0.25">
      <c r="B2" s="148">
        <v>2012</v>
      </c>
      <c r="C2" s="148">
        <v>2013</v>
      </c>
      <c r="D2" s="148">
        <v>2014</v>
      </c>
      <c r="E2" s="148">
        <v>2015</v>
      </c>
      <c r="F2" s="148">
        <v>2016</v>
      </c>
      <c r="G2" s="148">
        <v>2017</v>
      </c>
      <c r="H2" s="148">
        <v>2018</v>
      </c>
      <c r="I2" s="148">
        <v>2019</v>
      </c>
      <c r="J2" s="148">
        <v>2020</v>
      </c>
    </row>
    <row r="3" spans="1:10" x14ac:dyDescent="0.25">
      <c r="A3" s="147" t="s">
        <v>150</v>
      </c>
      <c r="B3" s="149">
        <v>387000</v>
      </c>
      <c r="C3" s="149">
        <v>350000</v>
      </c>
      <c r="D3" s="149">
        <v>350000</v>
      </c>
      <c r="E3" s="149">
        <v>350000</v>
      </c>
      <c r="F3" s="149">
        <v>350000</v>
      </c>
      <c r="G3" s="149">
        <v>350000</v>
      </c>
      <c r="H3" s="149">
        <v>350000</v>
      </c>
      <c r="I3" s="149">
        <v>350000</v>
      </c>
      <c r="J3" s="149">
        <v>350000</v>
      </c>
    </row>
    <row r="4" spans="1:10" x14ac:dyDescent="0.25">
      <c r="A4" s="147" t="s">
        <v>200</v>
      </c>
      <c r="B4" s="149">
        <v>270000</v>
      </c>
      <c r="C4" s="149">
        <v>270000</v>
      </c>
      <c r="D4" s="149">
        <v>270000</v>
      </c>
      <c r="E4" s="149">
        <v>270000</v>
      </c>
      <c r="F4" s="149">
        <v>270000</v>
      </c>
      <c r="G4" s="149">
        <v>270000</v>
      </c>
      <c r="H4" s="149">
        <v>270000</v>
      </c>
      <c r="I4" s="149">
        <v>270000</v>
      </c>
      <c r="J4" s="149">
        <v>270000</v>
      </c>
    </row>
    <row r="5" spans="1:10" x14ac:dyDescent="0.25">
      <c r="A5" s="147" t="s">
        <v>198</v>
      </c>
      <c r="B5" s="150">
        <v>0.08</v>
      </c>
      <c r="C5" s="150">
        <v>0.08</v>
      </c>
      <c r="D5" s="150">
        <v>0.08</v>
      </c>
      <c r="E5" s="150">
        <v>0.08</v>
      </c>
      <c r="F5" s="150">
        <v>0.08</v>
      </c>
      <c r="G5" s="150">
        <v>0.08</v>
      </c>
      <c r="H5" s="150">
        <v>0.08</v>
      </c>
      <c r="I5" s="150">
        <v>0.08</v>
      </c>
      <c r="J5" s="150">
        <v>0.08</v>
      </c>
    </row>
    <row r="6" spans="1:10" x14ac:dyDescent="0.25">
      <c r="A6" s="147" t="s">
        <v>199</v>
      </c>
      <c r="B6" s="149">
        <v>1</v>
      </c>
      <c r="C6" s="149">
        <v>1</v>
      </c>
      <c r="D6" s="149">
        <v>1</v>
      </c>
      <c r="E6" s="149">
        <v>1</v>
      </c>
      <c r="F6" s="149">
        <v>1</v>
      </c>
      <c r="G6" s="149">
        <v>1</v>
      </c>
      <c r="H6" s="149">
        <v>1</v>
      </c>
      <c r="I6" s="149">
        <v>1</v>
      </c>
      <c r="J6" s="149">
        <v>1</v>
      </c>
    </row>
    <row r="7" spans="1:10" x14ac:dyDescent="0.25">
      <c r="A7" s="147" t="s">
        <v>197</v>
      </c>
      <c r="B7" s="149">
        <v>73395</v>
      </c>
      <c r="C7" s="149">
        <v>71561.7</v>
      </c>
      <c r="D7" s="149">
        <v>71561.7</v>
      </c>
      <c r="E7" s="149">
        <v>71561.7</v>
      </c>
      <c r="F7" s="149">
        <v>71561.7</v>
      </c>
      <c r="G7" s="149">
        <v>71561.7</v>
      </c>
      <c r="H7" s="149">
        <v>71561.7</v>
      </c>
      <c r="I7" s="149">
        <v>71561.7</v>
      </c>
      <c r="J7" s="149">
        <v>71561.7</v>
      </c>
    </row>
    <row r="8" spans="1:10" x14ac:dyDescent="0.25">
      <c r="B8" s="151">
        <v>11650</v>
      </c>
      <c r="C8" s="151">
        <v>11359</v>
      </c>
      <c r="D8" s="152">
        <v>11359</v>
      </c>
      <c r="E8" s="152">
        <v>11359</v>
      </c>
      <c r="F8" s="151">
        <v>11359</v>
      </c>
      <c r="G8" s="152">
        <v>11359</v>
      </c>
      <c r="H8" s="152">
        <v>11359</v>
      </c>
      <c r="I8" s="151">
        <v>11359</v>
      </c>
      <c r="J8" s="152">
        <v>11359</v>
      </c>
    </row>
    <row r="11" spans="1:10" x14ac:dyDescent="0.25">
      <c r="A11" s="147" t="s">
        <v>486</v>
      </c>
      <c r="B11" s="147"/>
      <c r="F11" s="147" t="s">
        <v>182</v>
      </c>
      <c r="G11" s="147" t="s">
        <v>195</v>
      </c>
      <c r="H11" s="147" t="s">
        <v>222</v>
      </c>
    </row>
    <row r="12" spans="1:10" x14ac:dyDescent="0.25">
      <c r="A12" s="147" t="s">
        <v>737</v>
      </c>
      <c r="F12" s="147" t="s">
        <v>183</v>
      </c>
      <c r="G12" s="147" t="s">
        <v>194</v>
      </c>
      <c r="H12" s="147" t="s">
        <v>834</v>
      </c>
      <c r="I12" s="147" t="s">
        <v>221</v>
      </c>
    </row>
    <row r="13" spans="1:10" x14ac:dyDescent="0.25">
      <c r="A13" s="147" t="s">
        <v>738</v>
      </c>
      <c r="H13" s="147" t="s">
        <v>189</v>
      </c>
      <c r="I13" s="147" t="s">
        <v>185</v>
      </c>
    </row>
    <row r="14" spans="1:10" x14ac:dyDescent="0.25">
      <c r="A14" s="147" t="s">
        <v>474</v>
      </c>
      <c r="B14" s="147"/>
      <c r="H14" s="147" t="s">
        <v>218</v>
      </c>
    </row>
    <row r="15" spans="1:10" x14ac:dyDescent="0.25">
      <c r="A15" s="147" t="s">
        <v>739</v>
      </c>
      <c r="H15" s="147" t="s">
        <v>184</v>
      </c>
    </row>
    <row r="16" spans="1:10" x14ac:dyDescent="0.25">
      <c r="A16" s="147" t="s">
        <v>730</v>
      </c>
      <c r="H16" s="147" t="s">
        <v>217</v>
      </c>
    </row>
    <row r="17" spans="1:9" x14ac:dyDescent="0.25">
      <c r="A17" s="147" t="s">
        <v>663</v>
      </c>
      <c r="H17" s="147" t="s">
        <v>190</v>
      </c>
    </row>
    <row r="18" spans="1:9" x14ac:dyDescent="0.25">
      <c r="A18" s="147" t="s">
        <v>475</v>
      </c>
      <c r="B18" s="147"/>
      <c r="H18" s="147" t="s">
        <v>220</v>
      </c>
    </row>
    <row r="19" spans="1:9" x14ac:dyDescent="0.25">
      <c r="A19" s="147" t="s">
        <v>397</v>
      </c>
      <c r="B19" s="147"/>
      <c r="H19" s="147" t="s">
        <v>219</v>
      </c>
    </row>
    <row r="20" spans="1:9" x14ac:dyDescent="0.25">
      <c r="A20" s="147" t="s">
        <v>562</v>
      </c>
      <c r="B20" s="147"/>
      <c r="H20" s="147" t="s">
        <v>187</v>
      </c>
    </row>
    <row r="21" spans="1:9" x14ac:dyDescent="0.25">
      <c r="A21" s="147" t="s">
        <v>649</v>
      </c>
      <c r="H21" s="147" t="s">
        <v>186</v>
      </c>
    </row>
    <row r="22" spans="1:9" x14ac:dyDescent="0.25">
      <c r="A22" s="147" t="s">
        <v>414</v>
      </c>
      <c r="B22" s="147"/>
      <c r="H22" s="147" t="s">
        <v>188</v>
      </c>
    </row>
    <row r="23" spans="1:9" x14ac:dyDescent="0.25">
      <c r="A23" s="147" t="s">
        <v>553</v>
      </c>
      <c r="B23" s="147"/>
    </row>
    <row r="24" spans="1:9" x14ac:dyDescent="0.25">
      <c r="A24" s="147" t="s">
        <v>635</v>
      </c>
    </row>
    <row r="25" spans="1:9" x14ac:dyDescent="0.25">
      <c r="A25" s="147" t="s">
        <v>658</v>
      </c>
    </row>
    <row r="26" spans="1:9" x14ac:dyDescent="0.25">
      <c r="A26" s="147" t="s">
        <v>554</v>
      </c>
      <c r="B26" s="147"/>
      <c r="H26" s="195" t="s">
        <v>853</v>
      </c>
      <c r="I26" s="195" t="s">
        <v>854</v>
      </c>
    </row>
    <row r="27" spans="1:9" x14ac:dyDescent="0.25">
      <c r="A27" s="147" t="s">
        <v>703</v>
      </c>
      <c r="H27" s="196" t="s">
        <v>852</v>
      </c>
      <c r="I27" s="197">
        <v>200000</v>
      </c>
    </row>
    <row r="28" spans="1:9" x14ac:dyDescent="0.25">
      <c r="A28" s="147" t="s">
        <v>518</v>
      </c>
      <c r="B28" s="147">
        <v>1</v>
      </c>
      <c r="H28" s="196" t="s">
        <v>851</v>
      </c>
      <c r="I28" s="197">
        <v>165000</v>
      </c>
    </row>
    <row r="29" spans="1:9" x14ac:dyDescent="0.25">
      <c r="A29" s="147" t="s">
        <v>476</v>
      </c>
      <c r="B29" s="147"/>
      <c r="H29" s="196" t="s">
        <v>850</v>
      </c>
      <c r="I29" s="197">
        <v>350000</v>
      </c>
    </row>
    <row r="30" spans="1:9" x14ac:dyDescent="0.25">
      <c r="A30" s="147" t="s">
        <v>687</v>
      </c>
      <c r="H30" s="196" t="s">
        <v>849</v>
      </c>
      <c r="I30" s="197">
        <v>0</v>
      </c>
    </row>
    <row r="31" spans="1:9" x14ac:dyDescent="0.25">
      <c r="A31" s="147" t="s">
        <v>659</v>
      </c>
      <c r="H31" s="196" t="s">
        <v>556</v>
      </c>
      <c r="I31" s="197">
        <v>0</v>
      </c>
    </row>
    <row r="32" spans="1:9" x14ac:dyDescent="0.25">
      <c r="A32" s="147" t="s">
        <v>543</v>
      </c>
      <c r="B32" s="147"/>
      <c r="H32" s="196" t="s">
        <v>634</v>
      </c>
      <c r="I32" s="197">
        <v>150000</v>
      </c>
    </row>
    <row r="33" spans="1:9" x14ac:dyDescent="0.25">
      <c r="A33" s="147" t="s">
        <v>542</v>
      </c>
      <c r="B33" s="147"/>
      <c r="H33" s="196" t="s">
        <v>848</v>
      </c>
      <c r="I33" s="197">
        <v>350000</v>
      </c>
    </row>
    <row r="34" spans="1:9" x14ac:dyDescent="0.25">
      <c r="A34" s="147" t="s">
        <v>740</v>
      </c>
      <c r="H34" s="147" t="s">
        <v>855</v>
      </c>
      <c r="I34" s="153">
        <v>350000</v>
      </c>
    </row>
    <row r="35" spans="1:9" x14ac:dyDescent="0.25">
      <c r="A35" s="147" t="s">
        <v>487</v>
      </c>
      <c r="B35" s="147"/>
      <c r="H35" s="147" t="s">
        <v>878</v>
      </c>
      <c r="I35" s="197">
        <v>350000</v>
      </c>
    </row>
    <row r="36" spans="1:9" x14ac:dyDescent="0.25">
      <c r="A36" s="147" t="s">
        <v>636</v>
      </c>
      <c r="H36" s="147" t="s">
        <v>879</v>
      </c>
      <c r="I36" s="153">
        <v>350000</v>
      </c>
    </row>
    <row r="37" spans="1:9" x14ac:dyDescent="0.25">
      <c r="A37" s="147" t="s">
        <v>517</v>
      </c>
      <c r="B37" s="147">
        <v>1</v>
      </c>
    </row>
    <row r="38" spans="1:9" x14ac:dyDescent="0.25">
      <c r="A38" s="147" t="s">
        <v>398</v>
      </c>
      <c r="B38" s="147"/>
    </row>
    <row r="39" spans="1:9" x14ac:dyDescent="0.25">
      <c r="A39" s="147" t="s">
        <v>563</v>
      </c>
      <c r="B39" s="147"/>
    </row>
    <row r="40" spans="1:9" x14ac:dyDescent="0.25">
      <c r="A40" s="147" t="s">
        <v>650</v>
      </c>
    </row>
    <row r="41" spans="1:9" x14ac:dyDescent="0.25">
      <c r="A41" s="147" t="s">
        <v>576</v>
      </c>
      <c r="B41" s="147"/>
    </row>
    <row r="42" spans="1:9" x14ac:dyDescent="0.25">
      <c r="A42" s="147" t="s">
        <v>741</v>
      </c>
    </row>
    <row r="43" spans="1:9" x14ac:dyDescent="0.25">
      <c r="A43" s="147" t="s">
        <v>399</v>
      </c>
      <c r="B43" s="147"/>
    </row>
    <row r="44" spans="1:9" x14ac:dyDescent="0.25">
      <c r="A44" s="147" t="s">
        <v>731</v>
      </c>
    </row>
    <row r="45" spans="1:9" x14ac:dyDescent="0.25">
      <c r="A45" s="147" t="s">
        <v>660</v>
      </c>
    </row>
    <row r="46" spans="1:9" x14ac:dyDescent="0.25">
      <c r="A46" s="147" t="s">
        <v>519</v>
      </c>
      <c r="B46" s="147"/>
    </row>
    <row r="47" spans="1:9" x14ac:dyDescent="0.25">
      <c r="A47" s="147" t="s">
        <v>555</v>
      </c>
      <c r="B47" s="147"/>
    </row>
    <row r="48" spans="1:9" x14ac:dyDescent="0.25">
      <c r="A48" s="147" t="s">
        <v>450</v>
      </c>
      <c r="B48" s="147"/>
    </row>
    <row r="49" spans="1:2" x14ac:dyDescent="0.25">
      <c r="A49" s="147" t="s">
        <v>742</v>
      </c>
    </row>
    <row r="50" spans="1:2" x14ac:dyDescent="0.25">
      <c r="A50" s="147" t="s">
        <v>449</v>
      </c>
      <c r="B50" s="147"/>
    </row>
    <row r="51" spans="1:2" x14ac:dyDescent="0.25">
      <c r="A51" s="147" t="s">
        <v>593</v>
      </c>
      <c r="B51" s="147"/>
    </row>
    <row r="52" spans="1:2" x14ac:dyDescent="0.25">
      <c r="A52" s="147" t="s">
        <v>463</v>
      </c>
      <c r="B52" s="147"/>
    </row>
    <row r="53" spans="1:2" x14ac:dyDescent="0.25">
      <c r="A53" s="147" t="s">
        <v>564</v>
      </c>
      <c r="B53" s="147"/>
    </row>
    <row r="54" spans="1:2" x14ac:dyDescent="0.25">
      <c r="A54" s="147" t="s">
        <v>614</v>
      </c>
      <c r="B54" s="147"/>
    </row>
    <row r="55" spans="1:2" x14ac:dyDescent="0.25">
      <c r="A55" s="147" t="s">
        <v>520</v>
      </c>
      <c r="B55" s="147">
        <v>1</v>
      </c>
    </row>
    <row r="56" spans="1:2" x14ac:dyDescent="0.25">
      <c r="A56" s="147" t="s">
        <v>488</v>
      </c>
      <c r="B56" s="147"/>
    </row>
    <row r="57" spans="1:2" x14ac:dyDescent="0.25">
      <c r="A57" s="147" t="s">
        <v>661</v>
      </c>
    </row>
    <row r="58" spans="1:2" x14ac:dyDescent="0.25">
      <c r="A58" s="147" t="s">
        <v>451</v>
      </c>
      <c r="B58" s="147"/>
    </row>
    <row r="59" spans="1:2" x14ac:dyDescent="0.25">
      <c r="A59" s="147" t="s">
        <v>544</v>
      </c>
      <c r="B59" s="147"/>
    </row>
    <row r="60" spans="1:2" x14ac:dyDescent="0.25">
      <c r="A60" s="147" t="s">
        <v>400</v>
      </c>
      <c r="B60" s="147"/>
    </row>
    <row r="61" spans="1:2" x14ac:dyDescent="0.25">
      <c r="A61" s="147" t="s">
        <v>413</v>
      </c>
      <c r="B61" s="147"/>
    </row>
    <row r="62" spans="1:2" x14ac:dyDescent="0.25">
      <c r="A62" s="147" t="s">
        <v>637</v>
      </c>
    </row>
    <row r="63" spans="1:2" x14ac:dyDescent="0.25">
      <c r="A63" s="147" t="s">
        <v>688</v>
      </c>
    </row>
    <row r="64" spans="1:2" x14ac:dyDescent="0.25">
      <c r="A64" s="147" t="s">
        <v>401</v>
      </c>
    </row>
    <row r="65" spans="1:2" x14ac:dyDescent="0.25">
      <c r="A65" s="147" t="s">
        <v>689</v>
      </c>
    </row>
    <row r="66" spans="1:2" x14ac:dyDescent="0.25">
      <c r="A66" s="147" t="s">
        <v>565</v>
      </c>
      <c r="B66" s="147"/>
    </row>
    <row r="67" spans="1:2" x14ac:dyDescent="0.25">
      <c r="A67" s="147" t="s">
        <v>566</v>
      </c>
      <c r="B67" s="147"/>
    </row>
    <row r="68" spans="1:2" x14ac:dyDescent="0.25">
      <c r="A68" s="147" t="s">
        <v>662</v>
      </c>
    </row>
    <row r="69" spans="1:2" x14ac:dyDescent="0.25">
      <c r="A69" s="147" t="s">
        <v>529</v>
      </c>
      <c r="B69" s="147"/>
    </row>
    <row r="70" spans="1:2" x14ac:dyDescent="0.25">
      <c r="A70" s="147" t="s">
        <v>594</v>
      </c>
      <c r="B70" s="147">
        <v>1</v>
      </c>
    </row>
    <row r="71" spans="1:2" x14ac:dyDescent="0.25">
      <c r="A71" s="147" t="s">
        <v>530</v>
      </c>
      <c r="B71" s="147"/>
    </row>
    <row r="72" spans="1:2" x14ac:dyDescent="0.25">
      <c r="A72" s="147" t="s">
        <v>489</v>
      </c>
      <c r="B72" s="147"/>
    </row>
    <row r="73" spans="1:2" x14ac:dyDescent="0.25">
      <c r="A73" s="147" t="s">
        <v>690</v>
      </c>
    </row>
    <row r="74" spans="1:2" x14ac:dyDescent="0.25">
      <c r="A74" s="147" t="s">
        <v>490</v>
      </c>
      <c r="B74" s="147"/>
    </row>
    <row r="75" spans="1:2" x14ac:dyDescent="0.25">
      <c r="A75" s="147" t="s">
        <v>577</v>
      </c>
      <c r="B75" s="147"/>
    </row>
    <row r="76" spans="1:2" x14ac:dyDescent="0.25">
      <c r="A76" s="147" t="s">
        <v>704</v>
      </c>
    </row>
    <row r="77" spans="1:2" x14ac:dyDescent="0.25">
      <c r="A77" s="147" t="s">
        <v>691</v>
      </c>
    </row>
    <row r="78" spans="1:2" x14ac:dyDescent="0.25">
      <c r="A78" s="147" t="s">
        <v>664</v>
      </c>
    </row>
    <row r="79" spans="1:2" x14ac:dyDescent="0.25">
      <c r="A79" s="147" t="s">
        <v>615</v>
      </c>
      <c r="B79" s="147"/>
    </row>
    <row r="80" spans="1:2" x14ac:dyDescent="0.25">
      <c r="A80" s="147" t="s">
        <v>578</v>
      </c>
      <c r="B80" s="147"/>
    </row>
    <row r="81" spans="1:2" x14ac:dyDescent="0.25">
      <c r="A81" s="147" t="s">
        <v>545</v>
      </c>
      <c r="B81" s="147"/>
    </row>
    <row r="82" spans="1:2" x14ac:dyDescent="0.25">
      <c r="A82" s="147" t="s">
        <v>433</v>
      </c>
      <c r="B82" s="147"/>
    </row>
    <row r="83" spans="1:2" x14ac:dyDescent="0.25">
      <c r="A83" s="147" t="s">
        <v>432</v>
      </c>
      <c r="B83" s="147"/>
    </row>
    <row r="84" spans="1:2" x14ac:dyDescent="0.25">
      <c r="A84" s="147" t="s">
        <v>638</v>
      </c>
    </row>
    <row r="85" spans="1:2" x14ac:dyDescent="0.25">
      <c r="A85" s="147" t="s">
        <v>616</v>
      </c>
      <c r="B85" s="147"/>
    </row>
    <row r="86" spans="1:2" x14ac:dyDescent="0.25">
      <c r="A86" s="147" t="s">
        <v>567</v>
      </c>
      <c r="B86" s="147"/>
    </row>
    <row r="87" spans="1:2" x14ac:dyDescent="0.25">
      <c r="A87" s="147" t="s">
        <v>568</v>
      </c>
      <c r="B87" s="147"/>
    </row>
    <row r="88" spans="1:2" x14ac:dyDescent="0.25">
      <c r="A88" s="147" t="s">
        <v>402</v>
      </c>
      <c r="B88" s="147"/>
    </row>
    <row r="89" spans="1:2" x14ac:dyDescent="0.25">
      <c r="A89" s="147" t="s">
        <v>605</v>
      </c>
      <c r="B89" s="147"/>
    </row>
    <row r="90" spans="1:2" x14ac:dyDescent="0.25">
      <c r="A90" s="147" t="s">
        <v>676</v>
      </c>
    </row>
    <row r="91" spans="1:2" x14ac:dyDescent="0.25">
      <c r="A91" s="147" t="s">
        <v>677</v>
      </c>
    </row>
    <row r="92" spans="1:2" x14ac:dyDescent="0.25">
      <c r="A92" s="147" t="s">
        <v>491</v>
      </c>
      <c r="B92" s="147"/>
    </row>
    <row r="93" spans="1:2" x14ac:dyDescent="0.25">
      <c r="A93" s="147" t="s">
        <v>492</v>
      </c>
      <c r="B93" s="147"/>
    </row>
    <row r="94" spans="1:2" x14ac:dyDescent="0.25">
      <c r="A94" s="147" t="s">
        <v>493</v>
      </c>
      <c r="B94" s="147"/>
    </row>
    <row r="95" spans="1:2" x14ac:dyDescent="0.25">
      <c r="A95" s="147" t="s">
        <v>617</v>
      </c>
      <c r="B95" s="147"/>
    </row>
    <row r="96" spans="1:2" x14ac:dyDescent="0.25">
      <c r="A96" s="147" t="s">
        <v>639</v>
      </c>
    </row>
    <row r="97" spans="1:2" x14ac:dyDescent="0.25">
      <c r="A97" s="147" t="s">
        <v>640</v>
      </c>
    </row>
    <row r="98" spans="1:2" x14ac:dyDescent="0.25">
      <c r="A98" s="147" t="s">
        <v>651</v>
      </c>
    </row>
    <row r="99" spans="1:2" x14ac:dyDescent="0.25">
      <c r="A99" s="147" t="s">
        <v>722</v>
      </c>
    </row>
    <row r="100" spans="1:2" x14ac:dyDescent="0.25">
      <c r="A100" s="147" t="s">
        <v>717</v>
      </c>
    </row>
    <row r="101" spans="1:2" x14ac:dyDescent="0.25">
      <c r="A101" s="147" t="s">
        <v>723</v>
      </c>
    </row>
    <row r="102" spans="1:2" x14ac:dyDescent="0.25">
      <c r="A102" s="147" t="s">
        <v>724</v>
      </c>
    </row>
    <row r="103" spans="1:2" x14ac:dyDescent="0.25">
      <c r="A103" s="147" t="s">
        <v>665</v>
      </c>
    </row>
    <row r="104" spans="1:2" x14ac:dyDescent="0.25">
      <c r="A104" s="147" t="s">
        <v>725</v>
      </c>
    </row>
    <row r="105" spans="1:2" x14ac:dyDescent="0.25">
      <c r="A105" s="147" t="s">
        <v>726</v>
      </c>
    </row>
    <row r="106" spans="1:2" x14ac:dyDescent="0.25">
      <c r="A106" s="147" t="s">
        <v>743</v>
      </c>
    </row>
    <row r="107" spans="1:2" x14ac:dyDescent="0.25">
      <c r="A107" s="147" t="s">
        <v>521</v>
      </c>
      <c r="B107" s="147"/>
    </row>
    <row r="108" spans="1:2" x14ac:dyDescent="0.25">
      <c r="A108" s="147" t="s">
        <v>507</v>
      </c>
      <c r="B108" s="147"/>
    </row>
    <row r="109" spans="1:2" x14ac:dyDescent="0.25">
      <c r="A109" s="147" t="s">
        <v>477</v>
      </c>
      <c r="B109" s="147"/>
    </row>
    <row r="110" spans="1:2" x14ac:dyDescent="0.25">
      <c r="A110" s="147" t="s">
        <v>531</v>
      </c>
      <c r="B110" s="147"/>
    </row>
    <row r="111" spans="1:2" x14ac:dyDescent="0.25">
      <c r="A111" s="147" t="s">
        <v>415</v>
      </c>
      <c r="B111" s="147"/>
    </row>
    <row r="112" spans="1:2" x14ac:dyDescent="0.25">
      <c r="A112" s="147" t="s">
        <v>641</v>
      </c>
    </row>
    <row r="113" spans="1:2" x14ac:dyDescent="0.25">
      <c r="A113" s="147" t="s">
        <v>403</v>
      </c>
      <c r="B113" s="147"/>
    </row>
    <row r="114" spans="1:2" x14ac:dyDescent="0.25">
      <c r="A114" s="147" t="s">
        <v>532</v>
      </c>
      <c r="B114" s="147"/>
    </row>
    <row r="115" spans="1:2" x14ac:dyDescent="0.25">
      <c r="A115" s="147" t="s">
        <v>533</v>
      </c>
    </row>
    <row r="116" spans="1:2" x14ac:dyDescent="0.25">
      <c r="A116" s="147" t="s">
        <v>522</v>
      </c>
      <c r="B116" s="147"/>
    </row>
    <row r="117" spans="1:2" x14ac:dyDescent="0.25">
      <c r="A117" s="147" t="s">
        <v>452</v>
      </c>
      <c r="B117" s="147"/>
    </row>
    <row r="118" spans="1:2" x14ac:dyDescent="0.25">
      <c r="A118" s="147" t="s">
        <v>744</v>
      </c>
    </row>
    <row r="119" spans="1:2" x14ac:dyDescent="0.25">
      <c r="A119" s="147" t="s">
        <v>618</v>
      </c>
      <c r="B119" s="147"/>
    </row>
    <row r="120" spans="1:2" x14ac:dyDescent="0.25">
      <c r="A120" s="147" t="s">
        <v>579</v>
      </c>
      <c r="B120" s="147"/>
    </row>
    <row r="121" spans="1:2" x14ac:dyDescent="0.25">
      <c r="A121" s="147" t="s">
        <v>642</v>
      </c>
    </row>
    <row r="122" spans="1:2" x14ac:dyDescent="0.25">
      <c r="A122" s="147" t="s">
        <v>705</v>
      </c>
    </row>
    <row r="123" spans="1:2" x14ac:dyDescent="0.25">
      <c r="A123" s="147" t="s">
        <v>692</v>
      </c>
    </row>
    <row r="124" spans="1:2" x14ac:dyDescent="0.25">
      <c r="A124" s="147" t="s">
        <v>546</v>
      </c>
      <c r="B124" s="147"/>
    </row>
    <row r="125" spans="1:2" x14ac:dyDescent="0.25">
      <c r="A125" s="147" t="s">
        <v>464</v>
      </c>
      <c r="B125" s="147"/>
    </row>
    <row r="126" spans="1:2" x14ac:dyDescent="0.25">
      <c r="A126" s="147" t="s">
        <v>404</v>
      </c>
      <c r="B126" s="147"/>
    </row>
    <row r="127" spans="1:2" x14ac:dyDescent="0.25">
      <c r="A127" s="147" t="s">
        <v>453</v>
      </c>
      <c r="B127" s="147"/>
    </row>
    <row r="128" spans="1:2" x14ac:dyDescent="0.25">
      <c r="A128" s="147" t="s">
        <v>405</v>
      </c>
    </row>
    <row r="129" spans="1:2" x14ac:dyDescent="0.25">
      <c r="A129" s="147" t="s">
        <v>434</v>
      </c>
      <c r="B129" s="147"/>
    </row>
    <row r="130" spans="1:2" x14ac:dyDescent="0.25">
      <c r="A130" s="147" t="s">
        <v>727</v>
      </c>
    </row>
    <row r="131" spans="1:2" x14ac:dyDescent="0.25">
      <c r="A131" s="147" t="s">
        <v>406</v>
      </c>
      <c r="B131" s="147"/>
    </row>
    <row r="132" spans="1:2" x14ac:dyDescent="0.25">
      <c r="A132" s="147" t="s">
        <v>435</v>
      </c>
      <c r="B132" s="147"/>
    </row>
    <row r="133" spans="1:2" x14ac:dyDescent="0.25">
      <c r="A133" s="147" t="s">
        <v>619</v>
      </c>
      <c r="B133" s="147"/>
    </row>
    <row r="134" spans="1:2" x14ac:dyDescent="0.25">
      <c r="A134" s="147" t="s">
        <v>569</v>
      </c>
      <c r="B134" s="147"/>
    </row>
    <row r="135" spans="1:2" x14ac:dyDescent="0.25">
      <c r="A135" s="147" t="s">
        <v>547</v>
      </c>
    </row>
    <row r="136" spans="1:2" x14ac:dyDescent="0.25">
      <c r="A136" s="147" t="s">
        <v>508</v>
      </c>
      <c r="B136" s="147"/>
    </row>
    <row r="137" spans="1:2" x14ac:dyDescent="0.25">
      <c r="A137" s="147" t="s">
        <v>535</v>
      </c>
      <c r="B137" s="147"/>
    </row>
    <row r="138" spans="1:2" x14ac:dyDescent="0.25">
      <c r="A138" s="147" t="s">
        <v>678</v>
      </c>
    </row>
    <row r="139" spans="1:2" x14ac:dyDescent="0.25">
      <c r="A139" s="147" t="s">
        <v>620</v>
      </c>
      <c r="B139" s="147"/>
    </row>
    <row r="140" spans="1:2" x14ac:dyDescent="0.25">
      <c r="A140" s="147" t="s">
        <v>417</v>
      </c>
      <c r="B140" s="147"/>
    </row>
    <row r="141" spans="1:2" x14ac:dyDescent="0.25">
      <c r="A141" s="147" t="s">
        <v>509</v>
      </c>
      <c r="B141" s="147"/>
    </row>
    <row r="142" spans="1:2" x14ac:dyDescent="0.25">
      <c r="A142" s="147" t="s">
        <v>706</v>
      </c>
    </row>
    <row r="143" spans="1:2" x14ac:dyDescent="0.25">
      <c r="A143" s="147" t="s">
        <v>621</v>
      </c>
      <c r="B143" s="147"/>
    </row>
    <row r="144" spans="1:2" x14ac:dyDescent="0.25">
      <c r="A144" s="147" t="s">
        <v>556</v>
      </c>
      <c r="B144" s="147"/>
    </row>
    <row r="145" spans="1:2" x14ac:dyDescent="0.25">
      <c r="A145" s="147" t="s">
        <v>580</v>
      </c>
      <c r="B145" s="147"/>
    </row>
    <row r="146" spans="1:2" x14ac:dyDescent="0.25">
      <c r="A146" s="147" t="s">
        <v>707</v>
      </c>
    </row>
    <row r="147" spans="1:2" x14ac:dyDescent="0.25">
      <c r="A147" s="147" t="s">
        <v>595</v>
      </c>
      <c r="B147" s="147"/>
    </row>
    <row r="148" spans="1:2" x14ac:dyDescent="0.25">
      <c r="A148" s="147" t="s">
        <v>679</v>
      </c>
    </row>
    <row r="149" spans="1:2" x14ac:dyDescent="0.25">
      <c r="A149" s="147" t="s">
        <v>436</v>
      </c>
      <c r="B149" s="147"/>
    </row>
    <row r="150" spans="1:2" x14ac:dyDescent="0.25">
      <c r="A150" s="147" t="s">
        <v>437</v>
      </c>
      <c r="B150" s="147"/>
    </row>
    <row r="151" spans="1:2" x14ac:dyDescent="0.25">
      <c r="A151" s="147" t="s">
        <v>510</v>
      </c>
      <c r="B151" s="147"/>
    </row>
    <row r="152" spans="1:2" x14ac:dyDescent="0.25">
      <c r="A152" s="147" t="s">
        <v>581</v>
      </c>
      <c r="B152" s="147"/>
    </row>
    <row r="153" spans="1:2" x14ac:dyDescent="0.25">
      <c r="A153" s="147" t="s">
        <v>596</v>
      </c>
      <c r="B153" s="147"/>
    </row>
    <row r="154" spans="1:2" x14ac:dyDescent="0.25">
      <c r="A154" s="147" t="s">
        <v>570</v>
      </c>
      <c r="B154" s="147"/>
    </row>
    <row r="155" spans="1:2" x14ac:dyDescent="0.25">
      <c r="A155" s="147" t="s">
        <v>708</v>
      </c>
    </row>
    <row r="156" spans="1:2" x14ac:dyDescent="0.25">
      <c r="A156" s="147" t="s">
        <v>880</v>
      </c>
    </row>
    <row r="157" spans="1:2" x14ac:dyDescent="0.25">
      <c r="A157" s="147" t="s">
        <v>534</v>
      </c>
      <c r="B157" s="147"/>
    </row>
    <row r="158" spans="1:2" x14ac:dyDescent="0.25">
      <c r="A158" s="147" t="s">
        <v>416</v>
      </c>
      <c r="B158" s="147"/>
    </row>
    <row r="159" spans="1:2" x14ac:dyDescent="0.25">
      <c r="A159" s="147" t="s">
        <v>418</v>
      </c>
      <c r="B159" s="147"/>
    </row>
    <row r="160" spans="1:2" x14ac:dyDescent="0.25">
      <c r="A160" s="147" t="s">
        <v>745</v>
      </c>
    </row>
    <row r="161" spans="1:2" x14ac:dyDescent="0.25">
      <c r="A161" s="147" t="s">
        <v>746</v>
      </c>
    </row>
    <row r="162" spans="1:2" x14ac:dyDescent="0.25">
      <c r="A162" s="147" t="s">
        <v>747</v>
      </c>
    </row>
    <row r="163" spans="1:2" x14ac:dyDescent="0.25">
      <c r="A163" s="147" t="s">
        <v>693</v>
      </c>
    </row>
    <row r="164" spans="1:2" x14ac:dyDescent="0.25">
      <c r="A164" s="147" t="s">
        <v>643</v>
      </c>
    </row>
    <row r="165" spans="1:2" x14ac:dyDescent="0.25">
      <c r="A165" s="147" t="s">
        <v>582</v>
      </c>
      <c r="B165" s="147"/>
    </row>
    <row r="166" spans="1:2" x14ac:dyDescent="0.25">
      <c r="A166" s="147" t="s">
        <v>523</v>
      </c>
      <c r="B166" s="147">
        <v>1</v>
      </c>
    </row>
    <row r="167" spans="1:2" x14ac:dyDescent="0.25">
      <c r="A167" s="147" t="s">
        <v>709</v>
      </c>
    </row>
    <row r="168" spans="1:2" x14ac:dyDescent="0.25">
      <c r="A168" s="147" t="s">
        <v>732</v>
      </c>
    </row>
    <row r="169" spans="1:2" x14ac:dyDescent="0.25">
      <c r="A169" s="147" t="s">
        <v>666</v>
      </c>
    </row>
    <row r="170" spans="1:2" x14ac:dyDescent="0.25">
      <c r="A170" s="147" t="s">
        <v>494</v>
      </c>
      <c r="B170" s="147"/>
    </row>
    <row r="171" spans="1:2" x14ac:dyDescent="0.25">
      <c r="A171" s="147" t="s">
        <v>495</v>
      </c>
      <c r="B171" s="147"/>
    </row>
    <row r="172" spans="1:2" x14ac:dyDescent="0.25">
      <c r="A172" s="147" t="s">
        <v>465</v>
      </c>
      <c r="B172" s="147"/>
    </row>
    <row r="173" spans="1:2" x14ac:dyDescent="0.25">
      <c r="A173" s="147" t="s">
        <v>583</v>
      </c>
      <c r="B173" s="147"/>
    </row>
    <row r="174" spans="1:2" x14ac:dyDescent="0.25">
      <c r="A174" s="147" t="s">
        <v>571</v>
      </c>
      <c r="B174" s="147"/>
    </row>
    <row r="175" spans="1:2" x14ac:dyDescent="0.25">
      <c r="A175" s="147" t="s">
        <v>557</v>
      </c>
      <c r="B175" s="147"/>
    </row>
    <row r="176" spans="1:2" x14ac:dyDescent="0.25">
      <c r="A176" s="147" t="s">
        <v>694</v>
      </c>
    </row>
    <row r="177" spans="1:2" x14ac:dyDescent="0.25">
      <c r="A177" s="147" t="s">
        <v>695</v>
      </c>
    </row>
    <row r="178" spans="1:2" x14ac:dyDescent="0.25">
      <c r="A178" s="147" t="s">
        <v>597</v>
      </c>
      <c r="B178" s="147">
        <v>1</v>
      </c>
    </row>
    <row r="179" spans="1:2" x14ac:dyDescent="0.25">
      <c r="A179" s="147" t="s">
        <v>667</v>
      </c>
    </row>
    <row r="180" spans="1:2" x14ac:dyDescent="0.25">
      <c r="A180" s="147" t="s">
        <v>668</v>
      </c>
    </row>
    <row r="181" spans="1:2" x14ac:dyDescent="0.25">
      <c r="A181" s="147" t="s">
        <v>710</v>
      </c>
    </row>
    <row r="182" spans="1:2" x14ac:dyDescent="0.25">
      <c r="A182" s="147" t="s">
        <v>584</v>
      </c>
      <c r="B182" s="147"/>
    </row>
    <row r="183" spans="1:2" x14ac:dyDescent="0.25">
      <c r="A183" s="147" t="s">
        <v>733</v>
      </c>
    </row>
    <row r="184" spans="1:2" x14ac:dyDescent="0.25">
      <c r="A184" s="147" t="s">
        <v>511</v>
      </c>
      <c r="B184" s="147"/>
    </row>
    <row r="185" spans="1:2" x14ac:dyDescent="0.25">
      <c r="A185" s="147" t="s">
        <v>652</v>
      </c>
    </row>
    <row r="186" spans="1:2" x14ac:dyDescent="0.25">
      <c r="A186" s="147" t="s">
        <v>644</v>
      </c>
    </row>
    <row r="187" spans="1:2" x14ac:dyDescent="0.25">
      <c r="A187" s="147" t="s">
        <v>711</v>
      </c>
    </row>
    <row r="188" spans="1:2" x14ac:dyDescent="0.25">
      <c r="A188" s="147" t="s">
        <v>606</v>
      </c>
      <c r="B188" s="147"/>
    </row>
    <row r="189" spans="1:2" x14ac:dyDescent="0.25">
      <c r="A189" s="147" t="s">
        <v>454</v>
      </c>
      <c r="B189" s="147"/>
    </row>
    <row r="190" spans="1:2" x14ac:dyDescent="0.25">
      <c r="A190" s="147" t="s">
        <v>407</v>
      </c>
      <c r="B190" s="147"/>
    </row>
    <row r="191" spans="1:2" x14ac:dyDescent="0.25">
      <c r="A191" s="147" t="s">
        <v>420</v>
      </c>
      <c r="B191" s="147"/>
    </row>
    <row r="192" spans="1:2" x14ac:dyDescent="0.25">
      <c r="A192" s="147" t="s">
        <v>419</v>
      </c>
    </row>
    <row r="193" spans="1:2" x14ac:dyDescent="0.25">
      <c r="A193" s="147" t="s">
        <v>496</v>
      </c>
      <c r="B193" s="147"/>
    </row>
    <row r="194" spans="1:2" x14ac:dyDescent="0.25">
      <c r="A194" s="147" t="s">
        <v>598</v>
      </c>
      <c r="B194" s="147"/>
    </row>
    <row r="195" spans="1:2" x14ac:dyDescent="0.25">
      <c r="A195" s="147" t="s">
        <v>408</v>
      </c>
      <c r="B195" s="147"/>
    </row>
    <row r="196" spans="1:2" x14ac:dyDescent="0.25">
      <c r="A196" s="147" t="s">
        <v>622</v>
      </c>
    </row>
    <row r="197" spans="1:2" x14ac:dyDescent="0.25">
      <c r="A197" s="147" t="s">
        <v>497</v>
      </c>
      <c r="B197" s="147"/>
    </row>
    <row r="198" spans="1:2" x14ac:dyDescent="0.25">
      <c r="A198" s="147" t="s">
        <v>623</v>
      </c>
    </row>
    <row r="199" spans="1:2" x14ac:dyDescent="0.25">
      <c r="A199" s="147" t="s">
        <v>498</v>
      </c>
      <c r="B199" s="147"/>
    </row>
    <row r="200" spans="1:2" x14ac:dyDescent="0.25">
      <c r="A200" s="147" t="s">
        <v>536</v>
      </c>
      <c r="B200" s="147"/>
    </row>
    <row r="201" spans="1:2" x14ac:dyDescent="0.25">
      <c r="A201" s="147" t="s">
        <v>681</v>
      </c>
    </row>
    <row r="202" spans="1:2" x14ac:dyDescent="0.25">
      <c r="A202" s="147" t="s">
        <v>500</v>
      </c>
      <c r="B202" s="147"/>
    </row>
    <row r="203" spans="1:2" x14ac:dyDescent="0.25">
      <c r="A203" s="147" t="s">
        <v>466</v>
      </c>
      <c r="B203" s="147"/>
    </row>
    <row r="204" spans="1:2" x14ac:dyDescent="0.25">
      <c r="A204" s="147" t="s">
        <v>645</v>
      </c>
    </row>
    <row r="205" spans="1:2" x14ac:dyDescent="0.25">
      <c r="A205" s="147" t="s">
        <v>607</v>
      </c>
    </row>
    <row r="206" spans="1:2" x14ac:dyDescent="0.25">
      <c r="A206" s="147" t="s">
        <v>467</v>
      </c>
      <c r="B206" s="147"/>
    </row>
    <row r="207" spans="1:2" x14ac:dyDescent="0.25">
      <c r="A207" s="147" t="s">
        <v>421</v>
      </c>
      <c r="B207" s="147"/>
    </row>
    <row r="208" spans="1:2" x14ac:dyDescent="0.25">
      <c r="A208" s="147" t="s">
        <v>734</v>
      </c>
    </row>
    <row r="209" spans="1:2" x14ac:dyDescent="0.25">
      <c r="A209" s="147" t="s">
        <v>499</v>
      </c>
      <c r="B209" s="147"/>
    </row>
    <row r="210" spans="1:2" x14ac:dyDescent="0.25">
      <c r="A210" s="147" t="s">
        <v>512</v>
      </c>
      <c r="B210" s="147"/>
    </row>
    <row r="211" spans="1:2" x14ac:dyDescent="0.25">
      <c r="A211" s="147" t="s">
        <v>608</v>
      </c>
      <c r="B211" s="147"/>
    </row>
    <row r="212" spans="1:2" x14ac:dyDescent="0.25">
      <c r="A212" s="147" t="s">
        <v>696</v>
      </c>
    </row>
    <row r="213" spans="1:2" x14ac:dyDescent="0.25">
      <c r="A213" s="147" t="s">
        <v>572</v>
      </c>
      <c r="B213" s="147"/>
    </row>
    <row r="214" spans="1:2" x14ac:dyDescent="0.25">
      <c r="A214" s="147" t="s">
        <v>501</v>
      </c>
      <c r="B214" s="147"/>
    </row>
    <row r="215" spans="1:2" x14ac:dyDescent="0.25">
      <c r="A215" s="147" t="s">
        <v>422</v>
      </c>
      <c r="B215" s="147"/>
    </row>
    <row r="216" spans="1:2" x14ac:dyDescent="0.25">
      <c r="A216" s="147" t="s">
        <v>712</v>
      </c>
    </row>
    <row r="217" spans="1:2" x14ac:dyDescent="0.25">
      <c r="A217" s="147" t="s">
        <v>682</v>
      </c>
    </row>
    <row r="218" spans="1:2" x14ac:dyDescent="0.25">
      <c r="A218" s="147" t="s">
        <v>697</v>
      </c>
    </row>
    <row r="219" spans="1:2" x14ac:dyDescent="0.25">
      <c r="A219" s="147" t="s">
        <v>609</v>
      </c>
      <c r="B219" s="147"/>
    </row>
    <row r="220" spans="1:2" x14ac:dyDescent="0.25">
      <c r="A220" s="147" t="s">
        <v>423</v>
      </c>
      <c r="B220" s="147"/>
    </row>
    <row r="221" spans="1:2" x14ac:dyDescent="0.25">
      <c r="A221" s="147" t="s">
        <v>653</v>
      </c>
    </row>
    <row r="222" spans="1:2" x14ac:dyDescent="0.25">
      <c r="A222" s="147" t="s">
        <v>438</v>
      </c>
      <c r="B222" s="147"/>
    </row>
    <row r="223" spans="1:2" x14ac:dyDescent="0.25">
      <c r="A223" s="147" t="s">
        <v>654</v>
      </c>
    </row>
    <row r="224" spans="1:2" x14ac:dyDescent="0.25">
      <c r="A224" s="147" t="s">
        <v>655</v>
      </c>
    </row>
    <row r="225" spans="1:2" x14ac:dyDescent="0.25">
      <c r="A225" s="147" t="s">
        <v>585</v>
      </c>
      <c r="B225" s="147"/>
    </row>
    <row r="226" spans="1:2" x14ac:dyDescent="0.25">
      <c r="A226" s="147" t="s">
        <v>624</v>
      </c>
    </row>
    <row r="227" spans="1:2" x14ac:dyDescent="0.25">
      <c r="A227" s="147" t="s">
        <v>524</v>
      </c>
      <c r="B227" s="147"/>
    </row>
    <row r="228" spans="1:2" x14ac:dyDescent="0.25">
      <c r="A228" s="147" t="s">
        <v>646</v>
      </c>
    </row>
    <row r="229" spans="1:2" x14ac:dyDescent="0.25">
      <c r="A229" s="147" t="s">
        <v>669</v>
      </c>
    </row>
    <row r="230" spans="1:2" x14ac:dyDescent="0.25">
      <c r="A230" s="147" t="s">
        <v>670</v>
      </c>
    </row>
    <row r="231" spans="1:2" x14ac:dyDescent="0.25">
      <c r="A231" s="147" t="s">
        <v>538</v>
      </c>
      <c r="B231" s="147"/>
    </row>
    <row r="232" spans="1:2" x14ac:dyDescent="0.25">
      <c r="A232" s="147" t="s">
        <v>537</v>
      </c>
      <c r="B232" s="147"/>
    </row>
    <row r="233" spans="1:2" x14ac:dyDescent="0.25">
      <c r="A233" s="147" t="s">
        <v>610</v>
      </c>
      <c r="B233" s="147"/>
    </row>
    <row r="234" spans="1:2" x14ac:dyDescent="0.25">
      <c r="A234" s="147" t="s">
        <v>698</v>
      </c>
    </row>
    <row r="235" spans="1:2" x14ac:dyDescent="0.25">
      <c r="A235" s="147" t="s">
        <v>513</v>
      </c>
      <c r="B235" s="147"/>
    </row>
    <row r="236" spans="1:2" x14ac:dyDescent="0.25">
      <c r="A236" s="147" t="s">
        <v>735</v>
      </c>
    </row>
    <row r="237" spans="1:2" x14ac:dyDescent="0.25">
      <c r="A237" s="147" t="s">
        <v>586</v>
      </c>
      <c r="B237" s="147"/>
    </row>
    <row r="238" spans="1:2" x14ac:dyDescent="0.25">
      <c r="A238" s="147" t="s">
        <v>424</v>
      </c>
      <c r="B238" s="147"/>
    </row>
    <row r="239" spans="1:2" x14ac:dyDescent="0.25">
      <c r="A239" s="147" t="s">
        <v>611</v>
      </c>
      <c r="B239" s="147"/>
    </row>
    <row r="240" spans="1:2" x14ac:dyDescent="0.25">
      <c r="A240" s="147" t="s">
        <v>671</v>
      </c>
    </row>
    <row r="241" spans="1:2" x14ac:dyDescent="0.25">
      <c r="A241" s="147" t="s">
        <v>485</v>
      </c>
    </row>
    <row r="242" spans="1:2" x14ac:dyDescent="0.25">
      <c r="A242" s="147" t="s">
        <v>478</v>
      </c>
      <c r="B242" s="147"/>
    </row>
    <row r="243" spans="1:2" x14ac:dyDescent="0.25">
      <c r="A243" s="147" t="s">
        <v>425</v>
      </c>
      <c r="B243" s="147"/>
    </row>
    <row r="244" spans="1:2" x14ac:dyDescent="0.25">
      <c r="A244" s="147" t="s">
        <v>683</v>
      </c>
    </row>
    <row r="245" spans="1:2" x14ac:dyDescent="0.25">
      <c r="A245" s="147" t="s">
        <v>736</v>
      </c>
    </row>
    <row r="246" spans="1:2" x14ac:dyDescent="0.25">
      <c r="A246" s="147" t="s">
        <v>625</v>
      </c>
    </row>
    <row r="247" spans="1:2" x14ac:dyDescent="0.25">
      <c r="A247" s="147" t="s">
        <v>626</v>
      </c>
    </row>
    <row r="248" spans="1:2" x14ac:dyDescent="0.25">
      <c r="A248" s="147" t="s">
        <v>627</v>
      </c>
    </row>
    <row r="249" spans="1:2" x14ac:dyDescent="0.25">
      <c r="A249" s="147" t="s">
        <v>514</v>
      </c>
      <c r="B249" s="147"/>
    </row>
    <row r="250" spans="1:2" x14ac:dyDescent="0.25">
      <c r="A250" s="147" t="s">
        <v>455</v>
      </c>
      <c r="B250" s="147"/>
    </row>
    <row r="251" spans="1:2" x14ac:dyDescent="0.25">
      <c r="A251" s="147" t="s">
        <v>439</v>
      </c>
      <c r="B251" s="147"/>
    </row>
    <row r="252" spans="1:2" x14ac:dyDescent="0.25">
      <c r="A252" s="147" t="s">
        <v>573</v>
      </c>
      <c r="B252" s="147"/>
    </row>
    <row r="253" spans="1:2" x14ac:dyDescent="0.25">
      <c r="A253" s="147" t="s">
        <v>628</v>
      </c>
    </row>
    <row r="254" spans="1:2" x14ac:dyDescent="0.25">
      <c r="A254" s="147" t="s">
        <v>748</v>
      </c>
    </row>
    <row r="255" spans="1:2" x14ac:dyDescent="0.25">
      <c r="A255" s="147" t="s">
        <v>525</v>
      </c>
      <c r="B255" s="147">
        <v>1</v>
      </c>
    </row>
    <row r="256" spans="1:2" x14ac:dyDescent="0.25">
      <c r="A256" s="147" t="s">
        <v>440</v>
      </c>
      <c r="B256" s="147"/>
    </row>
    <row r="257" spans="1:2" x14ac:dyDescent="0.25">
      <c r="A257" s="147" t="s">
        <v>718</v>
      </c>
    </row>
    <row r="258" spans="1:2" x14ac:dyDescent="0.25">
      <c r="A258" s="147" t="s">
        <v>539</v>
      </c>
      <c r="B258" s="147"/>
    </row>
    <row r="259" spans="1:2" x14ac:dyDescent="0.25">
      <c r="A259" s="147" t="s">
        <v>599</v>
      </c>
      <c r="B259" s="147"/>
    </row>
    <row r="260" spans="1:2" x14ac:dyDescent="0.25">
      <c r="A260" s="147" t="s">
        <v>558</v>
      </c>
      <c r="B260" s="147"/>
    </row>
    <row r="261" spans="1:2" x14ac:dyDescent="0.25">
      <c r="A261" s="147" t="s">
        <v>559</v>
      </c>
    </row>
    <row r="262" spans="1:2" x14ac:dyDescent="0.25">
      <c r="A262" s="147" t="s">
        <v>540</v>
      </c>
      <c r="B262" s="147"/>
    </row>
    <row r="263" spans="1:2" x14ac:dyDescent="0.25">
      <c r="A263" s="147" t="s">
        <v>502</v>
      </c>
      <c r="B263" s="147"/>
    </row>
    <row r="264" spans="1:2" x14ac:dyDescent="0.25">
      <c r="A264" s="147" t="s">
        <v>441</v>
      </c>
      <c r="B264" s="147"/>
    </row>
    <row r="265" spans="1:2" x14ac:dyDescent="0.25">
      <c r="A265" s="147" t="s">
        <v>468</v>
      </c>
      <c r="B265" s="147"/>
    </row>
    <row r="266" spans="1:2" x14ac:dyDescent="0.25">
      <c r="A266" s="147" t="s">
        <v>836</v>
      </c>
      <c r="B266" s="147"/>
    </row>
    <row r="267" spans="1:2" x14ac:dyDescent="0.25">
      <c r="A267" s="147" t="s">
        <v>409</v>
      </c>
      <c r="B267" s="147"/>
    </row>
    <row r="268" spans="1:2" x14ac:dyDescent="0.25">
      <c r="A268" s="147" t="s">
        <v>749</v>
      </c>
    </row>
    <row r="269" spans="1:2" x14ac:dyDescent="0.25">
      <c r="A269" s="147" t="s">
        <v>587</v>
      </c>
      <c r="B269" s="147"/>
    </row>
    <row r="270" spans="1:2" x14ac:dyDescent="0.25">
      <c r="A270" s="147" t="s">
        <v>600</v>
      </c>
      <c r="B270" s="147">
        <v>1</v>
      </c>
    </row>
    <row r="271" spans="1:2" x14ac:dyDescent="0.25">
      <c r="A271" s="147" t="s">
        <v>838</v>
      </c>
      <c r="B271" s="147"/>
    </row>
    <row r="272" spans="1:2" x14ac:dyDescent="0.25">
      <c r="A272" s="147" t="s">
        <v>837</v>
      </c>
      <c r="B272" s="147"/>
    </row>
    <row r="273" spans="1:2" x14ac:dyDescent="0.25">
      <c r="A273" s="147" t="s">
        <v>526</v>
      </c>
      <c r="B273" s="147"/>
    </row>
    <row r="274" spans="1:2" x14ac:dyDescent="0.25">
      <c r="A274" s="147" t="s">
        <v>604</v>
      </c>
      <c r="B274" s="147"/>
    </row>
    <row r="275" spans="1:2" x14ac:dyDescent="0.25">
      <c r="A275" s="147" t="s">
        <v>442</v>
      </c>
      <c r="B275" s="147"/>
    </row>
    <row r="276" spans="1:2" x14ac:dyDescent="0.25">
      <c r="A276" s="147" t="s">
        <v>714</v>
      </c>
    </row>
    <row r="277" spans="1:2" x14ac:dyDescent="0.25">
      <c r="A277" s="147" t="s">
        <v>574</v>
      </c>
      <c r="B277" s="147"/>
    </row>
    <row r="278" spans="1:2" x14ac:dyDescent="0.25">
      <c r="A278" s="147" t="s">
        <v>479</v>
      </c>
      <c r="B278" s="147"/>
    </row>
    <row r="279" spans="1:2" x14ac:dyDescent="0.25">
      <c r="A279" s="147" t="s">
        <v>560</v>
      </c>
      <c r="B279" s="147"/>
    </row>
    <row r="280" spans="1:2" x14ac:dyDescent="0.25">
      <c r="A280" s="147" t="s">
        <v>548</v>
      </c>
      <c r="B280" s="147"/>
    </row>
    <row r="281" spans="1:2" x14ac:dyDescent="0.25">
      <c r="A281" s="147" t="s">
        <v>410</v>
      </c>
      <c r="B281" s="147"/>
    </row>
    <row r="282" spans="1:2" x14ac:dyDescent="0.25">
      <c r="A282" s="147" t="s">
        <v>656</v>
      </c>
    </row>
    <row r="283" spans="1:2" x14ac:dyDescent="0.25">
      <c r="A283" s="147" t="s">
        <v>751</v>
      </c>
    </row>
    <row r="284" spans="1:2" x14ac:dyDescent="0.25">
      <c r="A284" s="147" t="s">
        <v>750</v>
      </c>
    </row>
    <row r="285" spans="1:2" x14ac:dyDescent="0.25">
      <c r="A285" s="147" t="s">
        <v>672</v>
      </c>
    </row>
    <row r="286" spans="1:2" x14ac:dyDescent="0.25">
      <c r="A286" s="147" t="s">
        <v>673</v>
      </c>
    </row>
    <row r="287" spans="1:2" x14ac:dyDescent="0.25">
      <c r="A287" s="147" t="s">
        <v>589</v>
      </c>
      <c r="B287" s="147"/>
    </row>
    <row r="288" spans="1:2" x14ac:dyDescent="0.25">
      <c r="A288" s="147" t="s">
        <v>588</v>
      </c>
      <c r="B288" s="147"/>
    </row>
    <row r="289" spans="1:2" x14ac:dyDescent="0.25">
      <c r="A289" s="147" t="s">
        <v>480</v>
      </c>
      <c r="B289" s="147"/>
    </row>
    <row r="290" spans="1:2" x14ac:dyDescent="0.25">
      <c r="A290" s="147" t="s">
        <v>674</v>
      </c>
    </row>
    <row r="291" spans="1:2" x14ac:dyDescent="0.25">
      <c r="A291" s="147" t="s">
        <v>699</v>
      </c>
    </row>
    <row r="292" spans="1:2" x14ac:dyDescent="0.25">
      <c r="A292" s="147" t="s">
        <v>515</v>
      </c>
      <c r="B292" s="147"/>
    </row>
    <row r="293" spans="1:2" x14ac:dyDescent="0.25">
      <c r="A293" s="147" t="s">
        <v>549</v>
      </c>
      <c r="B293" s="147"/>
    </row>
    <row r="294" spans="1:2" x14ac:dyDescent="0.25">
      <c r="A294" s="147" t="s">
        <v>443</v>
      </c>
      <c r="B294" s="147"/>
    </row>
    <row r="295" spans="1:2" x14ac:dyDescent="0.25">
      <c r="A295" s="147" t="s">
        <v>411</v>
      </c>
      <c r="B295" s="147"/>
    </row>
    <row r="296" spans="1:2" x14ac:dyDescent="0.25">
      <c r="A296" s="147" t="s">
        <v>753</v>
      </c>
    </row>
    <row r="297" spans="1:2" x14ac:dyDescent="0.25">
      <c r="A297" s="147" t="s">
        <v>550</v>
      </c>
      <c r="B297" s="147"/>
    </row>
    <row r="298" spans="1:2" x14ac:dyDescent="0.25">
      <c r="A298" s="147" t="s">
        <v>752</v>
      </c>
    </row>
    <row r="299" spans="1:2" x14ac:dyDescent="0.25">
      <c r="A299" s="147" t="s">
        <v>715</v>
      </c>
    </row>
    <row r="300" spans="1:2" x14ac:dyDescent="0.25">
      <c r="A300" s="147" t="s">
        <v>469</v>
      </c>
      <c r="B300" s="147"/>
    </row>
    <row r="301" spans="1:2" x14ac:dyDescent="0.25">
      <c r="A301" s="147" t="s">
        <v>675</v>
      </c>
    </row>
    <row r="302" spans="1:2" x14ac:dyDescent="0.25">
      <c r="A302" s="147" t="s">
        <v>719</v>
      </c>
    </row>
    <row r="303" spans="1:2" x14ac:dyDescent="0.25">
      <c r="A303" s="147" t="s">
        <v>647</v>
      </c>
    </row>
    <row r="304" spans="1:2" x14ac:dyDescent="0.25">
      <c r="A304" s="147" t="s">
        <v>612</v>
      </c>
      <c r="B304" s="147"/>
    </row>
    <row r="305" spans="1:2" x14ac:dyDescent="0.25">
      <c r="A305" s="147" t="s">
        <v>481</v>
      </c>
    </row>
    <row r="306" spans="1:2" x14ac:dyDescent="0.25">
      <c r="A306" s="147" t="s">
        <v>446</v>
      </c>
      <c r="B306" s="147"/>
    </row>
    <row r="307" spans="1:2" x14ac:dyDescent="0.25">
      <c r="A307" s="147" t="s">
        <v>456</v>
      </c>
      <c r="B307" s="147"/>
    </row>
    <row r="308" spans="1:2" x14ac:dyDescent="0.25">
      <c r="A308" s="147" t="s">
        <v>457</v>
      </c>
      <c r="B308" s="147"/>
    </row>
    <row r="309" spans="1:2" x14ac:dyDescent="0.25">
      <c r="A309" s="147" t="s">
        <v>445</v>
      </c>
      <c r="B309" s="147"/>
    </row>
    <row r="310" spans="1:2" x14ac:dyDescent="0.25">
      <c r="A310" s="147" t="s">
        <v>444</v>
      </c>
      <c r="B310" s="147"/>
    </row>
    <row r="311" spans="1:2" x14ac:dyDescent="0.25">
      <c r="A311" s="147" t="s">
        <v>482</v>
      </c>
      <c r="B311" s="147"/>
    </row>
    <row r="312" spans="1:2" x14ac:dyDescent="0.25">
      <c r="A312" s="147" t="s">
        <v>447</v>
      </c>
      <c r="B312" s="147"/>
    </row>
    <row r="313" spans="1:2" x14ac:dyDescent="0.25">
      <c r="A313" s="147" t="s">
        <v>713</v>
      </c>
    </row>
    <row r="314" spans="1:2" x14ac:dyDescent="0.25">
      <c r="A314" s="147" t="s">
        <v>551</v>
      </c>
      <c r="B314" s="147"/>
    </row>
    <row r="315" spans="1:2" x14ac:dyDescent="0.25">
      <c r="A315" s="147" t="s">
        <v>552</v>
      </c>
      <c r="B315" s="147"/>
    </row>
    <row r="316" spans="1:2" x14ac:dyDescent="0.25">
      <c r="A316" s="147" t="s">
        <v>527</v>
      </c>
      <c r="B316" s="147"/>
    </row>
    <row r="317" spans="1:2" x14ac:dyDescent="0.25">
      <c r="A317" s="147" t="s">
        <v>728</v>
      </c>
    </row>
    <row r="318" spans="1:2" x14ac:dyDescent="0.25">
      <c r="A318" s="147" t="s">
        <v>426</v>
      </c>
      <c r="B318" s="147"/>
    </row>
    <row r="319" spans="1:2" x14ac:dyDescent="0.25">
      <c r="A319" s="147" t="s">
        <v>427</v>
      </c>
      <c r="B319" s="147"/>
    </row>
    <row r="320" spans="1:2" x14ac:dyDescent="0.25">
      <c r="A320" s="147" t="s">
        <v>684</v>
      </c>
    </row>
    <row r="321" spans="1:2" x14ac:dyDescent="0.25">
      <c r="A321" s="147" t="s">
        <v>601</v>
      </c>
      <c r="B321" s="147"/>
    </row>
    <row r="322" spans="1:2" x14ac:dyDescent="0.25">
      <c r="A322" s="147" t="s">
        <v>700</v>
      </c>
    </row>
    <row r="323" spans="1:2" x14ac:dyDescent="0.25">
      <c r="A323" s="147" t="s">
        <v>412</v>
      </c>
      <c r="B323" s="147"/>
    </row>
    <row r="324" spans="1:2" x14ac:dyDescent="0.25">
      <c r="A324" s="147" t="s">
        <v>428</v>
      </c>
      <c r="B324" s="147"/>
    </row>
    <row r="325" spans="1:2" x14ac:dyDescent="0.25">
      <c r="A325" s="147" t="s">
        <v>470</v>
      </c>
      <c r="B325" s="147"/>
    </row>
    <row r="326" spans="1:2" x14ac:dyDescent="0.25">
      <c r="A326" s="147" t="s">
        <v>503</v>
      </c>
      <c r="B326" s="147"/>
    </row>
    <row r="327" spans="1:2" x14ac:dyDescent="0.25">
      <c r="A327" s="147" t="s">
        <v>483</v>
      </c>
      <c r="B327" s="147"/>
    </row>
    <row r="328" spans="1:2" x14ac:dyDescent="0.25">
      <c r="A328" s="147" t="s">
        <v>561</v>
      </c>
      <c r="B328" s="147"/>
    </row>
    <row r="329" spans="1:2" x14ac:dyDescent="0.25">
      <c r="A329" s="147" t="s">
        <v>471</v>
      </c>
      <c r="B329" s="147"/>
    </row>
    <row r="330" spans="1:2" x14ac:dyDescent="0.25">
      <c r="A330" s="147" t="s">
        <v>629</v>
      </c>
    </row>
    <row r="331" spans="1:2" x14ac:dyDescent="0.25">
      <c r="A331" s="147" t="s">
        <v>602</v>
      </c>
      <c r="B331" s="147">
        <v>1</v>
      </c>
    </row>
    <row r="332" spans="1:2" x14ac:dyDescent="0.25">
      <c r="A332" s="147" t="s">
        <v>472</v>
      </c>
      <c r="B332" s="147"/>
    </row>
    <row r="333" spans="1:2" x14ac:dyDescent="0.25">
      <c r="A333" s="147" t="s">
        <v>590</v>
      </c>
      <c r="B333" s="147"/>
    </row>
    <row r="334" spans="1:2" x14ac:dyDescent="0.25">
      <c r="A334" s="147" t="s">
        <v>504</v>
      </c>
      <c r="B334" s="147"/>
    </row>
    <row r="335" spans="1:2" x14ac:dyDescent="0.25">
      <c r="A335" s="147" t="s">
        <v>448</v>
      </c>
      <c r="B335" s="147"/>
    </row>
    <row r="336" spans="1:2" x14ac:dyDescent="0.25">
      <c r="A336" s="147" t="s">
        <v>541</v>
      </c>
      <c r="B336" s="147"/>
    </row>
    <row r="337" spans="1:2" x14ac:dyDescent="0.25">
      <c r="A337" s="147" t="s">
        <v>685</v>
      </c>
    </row>
    <row r="338" spans="1:2" x14ac:dyDescent="0.25">
      <c r="A338" s="147" t="s">
        <v>754</v>
      </c>
    </row>
    <row r="339" spans="1:2" x14ac:dyDescent="0.25">
      <c r="A339" s="147" t="s">
        <v>720</v>
      </c>
    </row>
    <row r="340" spans="1:2" x14ac:dyDescent="0.25">
      <c r="A340" s="147" t="s">
        <v>575</v>
      </c>
      <c r="B340" s="147"/>
    </row>
    <row r="341" spans="1:2" x14ac:dyDescent="0.25">
      <c r="A341" s="147" t="s">
        <v>686</v>
      </c>
    </row>
    <row r="342" spans="1:2" x14ac:dyDescent="0.25">
      <c r="A342" s="147" t="s">
        <v>458</v>
      </c>
      <c r="B342" s="147"/>
    </row>
    <row r="343" spans="1:2" x14ac:dyDescent="0.25">
      <c r="A343" s="147" t="s">
        <v>459</v>
      </c>
      <c r="B343" s="147"/>
    </row>
    <row r="344" spans="1:2" x14ac:dyDescent="0.25">
      <c r="A344" s="147" t="s">
        <v>460</v>
      </c>
      <c r="B344" s="147"/>
    </row>
    <row r="345" spans="1:2" x14ac:dyDescent="0.25">
      <c r="A345" s="147" t="s">
        <v>648</v>
      </c>
    </row>
    <row r="346" spans="1:2" x14ac:dyDescent="0.25">
      <c r="A346" s="147" t="s">
        <v>484</v>
      </c>
      <c r="B346" s="147"/>
    </row>
    <row r="347" spans="1:2" x14ac:dyDescent="0.25">
      <c r="A347" s="147" t="s">
        <v>603</v>
      </c>
      <c r="B347" s="147"/>
    </row>
    <row r="348" spans="1:2" x14ac:dyDescent="0.25">
      <c r="A348" s="147" t="s">
        <v>630</v>
      </c>
    </row>
    <row r="349" spans="1:2" x14ac:dyDescent="0.25">
      <c r="A349" s="147" t="s">
        <v>729</v>
      </c>
    </row>
    <row r="350" spans="1:2" x14ac:dyDescent="0.25">
      <c r="A350" s="147" t="s">
        <v>701</v>
      </c>
    </row>
    <row r="351" spans="1:2" x14ac:dyDescent="0.25">
      <c r="A351" s="147" t="s">
        <v>591</v>
      </c>
    </row>
    <row r="352" spans="1:2" x14ac:dyDescent="0.25">
      <c r="A352" s="147" t="s">
        <v>461</v>
      </c>
      <c r="B352" s="147"/>
    </row>
    <row r="353" spans="1:2" x14ac:dyDescent="0.25">
      <c r="A353" s="147" t="s">
        <v>528</v>
      </c>
      <c r="B353" s="147">
        <v>1</v>
      </c>
    </row>
    <row r="354" spans="1:2" x14ac:dyDescent="0.25">
      <c r="A354" s="147" t="s">
        <v>716</v>
      </c>
    </row>
    <row r="355" spans="1:2" x14ac:dyDescent="0.25">
      <c r="A355" s="147" t="s">
        <v>613</v>
      </c>
      <c r="B355" s="147"/>
    </row>
    <row r="356" spans="1:2" x14ac:dyDescent="0.25">
      <c r="A356" s="147" t="s">
        <v>631</v>
      </c>
    </row>
    <row r="357" spans="1:2" x14ac:dyDescent="0.25">
      <c r="A357" s="147" t="s">
        <v>632</v>
      </c>
    </row>
    <row r="358" spans="1:2" x14ac:dyDescent="0.25">
      <c r="A358" s="147" t="s">
        <v>702</v>
      </c>
    </row>
    <row r="359" spans="1:2" x14ac:dyDescent="0.25">
      <c r="A359" s="147" t="s">
        <v>429</v>
      </c>
      <c r="B359" s="147"/>
    </row>
    <row r="360" spans="1:2" x14ac:dyDescent="0.25">
      <c r="A360" s="147" t="s">
        <v>473</v>
      </c>
      <c r="B360" s="147"/>
    </row>
    <row r="361" spans="1:2" x14ac:dyDescent="0.25">
      <c r="A361" s="147" t="s">
        <v>633</v>
      </c>
    </row>
    <row r="362" spans="1:2" x14ac:dyDescent="0.25">
      <c r="A362" s="147" t="s">
        <v>721</v>
      </c>
    </row>
    <row r="363" spans="1:2" x14ac:dyDescent="0.25">
      <c r="A363" s="147" t="s">
        <v>430</v>
      </c>
      <c r="B363" s="147"/>
    </row>
    <row r="364" spans="1:2" x14ac:dyDescent="0.25">
      <c r="A364" s="147" t="s">
        <v>516</v>
      </c>
      <c r="B364" s="147"/>
    </row>
    <row r="365" spans="1:2" x14ac:dyDescent="0.25">
      <c r="A365" s="147" t="s">
        <v>634</v>
      </c>
    </row>
    <row r="366" spans="1:2" x14ac:dyDescent="0.25">
      <c r="A366" s="147" t="s">
        <v>431</v>
      </c>
    </row>
    <row r="367" spans="1:2" x14ac:dyDescent="0.25">
      <c r="A367" s="147" t="s">
        <v>462</v>
      </c>
      <c r="B367" s="147"/>
    </row>
    <row r="368" spans="1:2" x14ac:dyDescent="0.25">
      <c r="A368" s="147" t="s">
        <v>592</v>
      </c>
      <c r="B368" s="147"/>
    </row>
    <row r="369" spans="1:2" x14ac:dyDescent="0.25">
      <c r="A369" s="147" t="s">
        <v>506</v>
      </c>
      <c r="B369" s="147"/>
    </row>
    <row r="370" spans="1:2" x14ac:dyDescent="0.25">
      <c r="A370" s="147" t="s">
        <v>505</v>
      </c>
      <c r="B370" s="147"/>
    </row>
    <row r="371" spans="1:2" x14ac:dyDescent="0.25">
      <c r="A371" s="147" t="s">
        <v>657</v>
      </c>
    </row>
  </sheetData>
  <sheetProtection password="CA81" sheet="1" objects="1" scenarios="1"/>
  <phoneticPr fontId="15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184"/>
  <sheetViews>
    <sheetView zoomScale="80" zoomScaleNormal="80" workbookViewId="0">
      <selection activeCell="B23" sqref="B23"/>
    </sheetView>
  </sheetViews>
  <sheetFormatPr defaultColWidth="8.88671875" defaultRowHeight="15.75" x14ac:dyDescent="0.25"/>
  <cols>
    <col min="1" max="1" width="26.44140625" style="299" customWidth="1"/>
    <col min="2" max="2" width="12.44140625" style="305" customWidth="1"/>
    <col min="3" max="3" width="5.44140625" style="299" customWidth="1"/>
    <col min="4" max="4" width="45.77734375" style="309" customWidth="1"/>
    <col min="5" max="5" width="12.44140625" style="303" customWidth="1"/>
    <col min="6" max="16384" width="8.88671875" style="299"/>
  </cols>
  <sheetData>
    <row r="1" spans="1:5" x14ac:dyDescent="0.25">
      <c r="A1" s="299" t="s">
        <v>1162</v>
      </c>
      <c r="B1" s="317" t="s">
        <v>396</v>
      </c>
      <c r="C1" s="300"/>
    </row>
    <row r="2" spans="1:5" x14ac:dyDescent="0.25">
      <c r="A2" s="301" t="s">
        <v>1089</v>
      </c>
      <c r="B2" s="318">
        <f>'Exec Summary'!D1</f>
        <v>42051</v>
      </c>
    </row>
    <row r="3" spans="1:5" x14ac:dyDescent="0.25">
      <c r="A3" s="302" t="s">
        <v>1090</v>
      </c>
      <c r="B3" s="306"/>
      <c r="D3" s="324" t="s">
        <v>1091</v>
      </c>
      <c r="E3" s="304"/>
    </row>
    <row r="4" spans="1:5" x14ac:dyDescent="0.25">
      <c r="A4" s="301" t="s">
        <v>1092</v>
      </c>
      <c r="B4" s="388"/>
      <c r="D4" s="310" t="s">
        <v>1120</v>
      </c>
      <c r="E4" s="303" t="e">
        <f>TTL!$G$20</f>
        <v>#N/A</v>
      </c>
    </row>
    <row r="5" spans="1:5" x14ac:dyDescent="0.25">
      <c r="A5" s="301" t="s">
        <v>1093</v>
      </c>
      <c r="B5" s="388"/>
      <c r="D5" s="311" t="s">
        <v>1121</v>
      </c>
      <c r="E5" s="303" t="e">
        <f>TTL!$G$21</f>
        <v>#N/A</v>
      </c>
    </row>
    <row r="6" spans="1:5" x14ac:dyDescent="0.25">
      <c r="A6" s="301" t="s">
        <v>1094</v>
      </c>
      <c r="B6" s="388"/>
      <c r="D6" s="311" t="s">
        <v>1165</v>
      </c>
      <c r="E6" s="303" t="e">
        <f>TTL!$G$27</f>
        <v>#N/A</v>
      </c>
    </row>
    <row r="7" spans="1:5" x14ac:dyDescent="0.25">
      <c r="A7" s="301" t="s">
        <v>1095</v>
      </c>
      <c r="B7" s="388"/>
      <c r="D7" s="311" t="s">
        <v>1122</v>
      </c>
      <c r="E7" s="303" t="e">
        <f>TTL!$G$30</f>
        <v>#N/A</v>
      </c>
    </row>
    <row r="8" spans="1:5" x14ac:dyDescent="0.25">
      <c r="A8" s="301" t="s">
        <v>1096</v>
      </c>
      <c r="B8" s="388"/>
      <c r="D8" s="311" t="s">
        <v>1123</v>
      </c>
      <c r="E8" s="303" t="e">
        <f>TTL!$G$41</f>
        <v>#N/A</v>
      </c>
    </row>
    <row r="9" spans="1:5" x14ac:dyDescent="0.25">
      <c r="A9" s="301" t="s">
        <v>1097</v>
      </c>
      <c r="B9" s="388"/>
      <c r="D9" s="311" t="s">
        <v>1124</v>
      </c>
      <c r="E9" s="303" t="e">
        <f>TTL!$G$45</f>
        <v>#N/A</v>
      </c>
    </row>
    <row r="10" spans="1:5" x14ac:dyDescent="0.25">
      <c r="A10" s="301" t="s">
        <v>1099</v>
      </c>
      <c r="D10" s="311" t="s">
        <v>1125</v>
      </c>
      <c r="E10" s="303" t="e">
        <f>TTL!$G$54</f>
        <v>#N/A</v>
      </c>
    </row>
    <row r="11" spans="1:5" x14ac:dyDescent="0.25">
      <c r="A11" s="301" t="s">
        <v>1100</v>
      </c>
      <c r="B11" s="300"/>
      <c r="D11" s="311" t="s">
        <v>1126</v>
      </c>
      <c r="E11" s="303" t="e">
        <f>TTL!$G$55</f>
        <v>#N/A</v>
      </c>
    </row>
    <row r="12" spans="1:5" x14ac:dyDescent="0.25">
      <c r="A12" s="301" t="s">
        <v>1101</v>
      </c>
      <c r="B12" s="300"/>
      <c r="D12" s="311" t="s">
        <v>1127</v>
      </c>
      <c r="E12" s="303" t="e">
        <f>TTL!$G$56</f>
        <v>#N/A</v>
      </c>
    </row>
    <row r="13" spans="1:5" x14ac:dyDescent="0.25">
      <c r="A13" s="301" t="s">
        <v>1117</v>
      </c>
      <c r="B13" s="388"/>
      <c r="D13" s="311" t="s">
        <v>1128</v>
      </c>
      <c r="E13" s="303" t="e">
        <f>TTL!$G$70</f>
        <v>#N/A</v>
      </c>
    </row>
    <row r="14" spans="1:5" x14ac:dyDescent="0.25">
      <c r="A14" s="301" t="s">
        <v>1102</v>
      </c>
      <c r="B14" s="387"/>
      <c r="D14" s="311" t="s">
        <v>1129</v>
      </c>
      <c r="E14" s="303" t="e">
        <f>TTL!$G$71</f>
        <v>#N/A</v>
      </c>
    </row>
    <row r="15" spans="1:5" x14ac:dyDescent="0.25">
      <c r="A15" s="301" t="s">
        <v>1118</v>
      </c>
      <c r="B15" s="387"/>
      <c r="D15" s="311" t="s">
        <v>1130</v>
      </c>
      <c r="E15" s="303" t="e">
        <f>TTL!$G$74</f>
        <v>#N/A</v>
      </c>
    </row>
    <row r="16" spans="1:5" x14ac:dyDescent="0.25">
      <c r="A16" s="301" t="s">
        <v>1107</v>
      </c>
      <c r="B16" s="388"/>
      <c r="D16" s="311" t="s">
        <v>1131</v>
      </c>
      <c r="E16" s="303" t="e">
        <f>TTL!$G$75</f>
        <v>#N/A</v>
      </c>
    </row>
    <row r="17" spans="1:5" x14ac:dyDescent="0.25">
      <c r="A17" s="301" t="s">
        <v>1108</v>
      </c>
      <c r="B17" s="388"/>
      <c r="D17" s="311" t="s">
        <v>1132</v>
      </c>
      <c r="E17" s="303" t="e">
        <f>TTL!$G$76</f>
        <v>#N/A</v>
      </c>
    </row>
    <row r="18" spans="1:5" x14ac:dyDescent="0.25">
      <c r="A18" s="301" t="s">
        <v>1109</v>
      </c>
      <c r="B18" s="388"/>
      <c r="D18" s="312" t="s">
        <v>1133</v>
      </c>
      <c r="E18" s="303" t="e">
        <f>TTL!$G$81</f>
        <v>#N/A</v>
      </c>
    </row>
    <row r="19" spans="1:5" x14ac:dyDescent="0.25">
      <c r="A19" s="301" t="s">
        <v>1110</v>
      </c>
      <c r="B19" s="388"/>
      <c r="D19" s="313" t="s">
        <v>1134</v>
      </c>
      <c r="E19" s="303" t="e">
        <f>TTL!$G$5</f>
        <v>#N/A</v>
      </c>
    </row>
    <row r="20" spans="1:5" x14ac:dyDescent="0.25">
      <c r="A20" s="301" t="s">
        <v>1111</v>
      </c>
      <c r="B20" s="388"/>
      <c r="D20" s="314" t="s">
        <v>1495</v>
      </c>
      <c r="E20" s="303" t="e">
        <f>TTL!$G$11</f>
        <v>#N/A</v>
      </c>
    </row>
    <row r="21" spans="1:5" x14ac:dyDescent="0.25">
      <c r="A21" s="301" t="s">
        <v>1112</v>
      </c>
      <c r="B21" s="388"/>
      <c r="D21" s="313" t="s">
        <v>1135</v>
      </c>
      <c r="E21" s="303" t="e">
        <f>TTL!$G$84</f>
        <v>#N/A</v>
      </c>
    </row>
    <row r="22" spans="1:5" x14ac:dyDescent="0.25">
      <c r="A22" s="301" t="s">
        <v>1113</v>
      </c>
      <c r="B22" s="387"/>
      <c r="D22" s="311" t="s">
        <v>1136</v>
      </c>
      <c r="E22" s="303" t="e">
        <f>TTL!$G$85</f>
        <v>#N/A</v>
      </c>
    </row>
    <row r="23" spans="1:5" x14ac:dyDescent="0.25">
      <c r="A23" s="301" t="s">
        <v>1114</v>
      </c>
      <c r="B23" s="387"/>
      <c r="D23" s="311" t="s">
        <v>1137</v>
      </c>
      <c r="E23" s="303" t="e">
        <f>TTL!$G$90</f>
        <v>#N/A</v>
      </c>
    </row>
    <row r="24" spans="1:5" x14ac:dyDescent="0.25">
      <c r="A24" s="301" t="s">
        <v>1119</v>
      </c>
      <c r="B24" s="388"/>
      <c r="D24" s="311" t="s">
        <v>1138</v>
      </c>
      <c r="E24" s="303" t="e">
        <f>TTL!$G$155</f>
        <v>#N/A</v>
      </c>
    </row>
    <row r="25" spans="1:5" x14ac:dyDescent="0.25">
      <c r="A25" s="301" t="s">
        <v>1115</v>
      </c>
      <c r="B25" s="388"/>
      <c r="D25" s="311" t="s">
        <v>1139</v>
      </c>
      <c r="E25" s="303" t="e">
        <f>TTL!$G$160</f>
        <v>#N/A</v>
      </c>
    </row>
    <row r="26" spans="1:5" x14ac:dyDescent="0.25">
      <c r="A26" s="301"/>
      <c r="B26" s="307"/>
      <c r="D26" s="315" t="s">
        <v>1140</v>
      </c>
      <c r="E26" s="303" t="e">
        <f>TTL!$G$172</f>
        <v>#N/A</v>
      </c>
    </row>
    <row r="27" spans="1:5" x14ac:dyDescent="0.25">
      <c r="A27" s="301"/>
      <c r="B27" s="300"/>
      <c r="D27" s="311" t="s">
        <v>1290</v>
      </c>
      <c r="E27" s="303">
        <f>McCafe!$G$5</f>
        <v>0</v>
      </c>
    </row>
    <row r="28" spans="1:5" x14ac:dyDescent="0.25">
      <c r="A28" s="301"/>
      <c r="B28" s="300"/>
      <c r="D28" s="311" t="s">
        <v>1291</v>
      </c>
      <c r="E28" s="303">
        <f>McCafe!$G$20</f>
        <v>0</v>
      </c>
    </row>
    <row r="29" spans="1:5" x14ac:dyDescent="0.25">
      <c r="A29" s="301"/>
      <c r="B29" s="300"/>
      <c r="D29" s="311" t="s">
        <v>1292</v>
      </c>
      <c r="E29" s="303">
        <f>McCafe!$G$84</f>
        <v>0</v>
      </c>
    </row>
    <row r="30" spans="1:5" x14ac:dyDescent="0.25">
      <c r="A30" s="301"/>
      <c r="B30" s="300"/>
      <c r="D30" s="311" t="s">
        <v>1293</v>
      </c>
      <c r="E30" s="303">
        <f>McCafe!$G$172</f>
        <v>0</v>
      </c>
    </row>
    <row r="31" spans="1:5" x14ac:dyDescent="0.25">
      <c r="A31" s="301"/>
      <c r="B31" s="300"/>
      <c r="D31" s="311" t="s">
        <v>1294</v>
      </c>
      <c r="E31" s="303">
        <f>MDS!$G$5</f>
        <v>0</v>
      </c>
    </row>
    <row r="32" spans="1:5" x14ac:dyDescent="0.25">
      <c r="A32" s="301"/>
      <c r="B32" s="300"/>
      <c r="D32" s="311" t="s">
        <v>1295</v>
      </c>
      <c r="E32" s="303">
        <f>MDS!$G$20</f>
        <v>0</v>
      </c>
    </row>
    <row r="33" spans="1:5" x14ac:dyDescent="0.25">
      <c r="A33" s="301"/>
      <c r="B33" s="300"/>
      <c r="D33" s="311" t="s">
        <v>1296</v>
      </c>
      <c r="E33" s="303">
        <f>MDS!$G$84</f>
        <v>0</v>
      </c>
    </row>
    <row r="34" spans="1:5" x14ac:dyDescent="0.25">
      <c r="A34" s="301"/>
      <c r="B34" s="300"/>
      <c r="D34" s="311" t="s">
        <v>1297</v>
      </c>
      <c r="E34" s="303">
        <f>MDS!$G$172</f>
        <v>0</v>
      </c>
    </row>
    <row r="35" spans="1:5" x14ac:dyDescent="0.25">
      <c r="A35" s="301"/>
      <c r="B35" s="300"/>
      <c r="D35" s="311" t="s">
        <v>1298</v>
      </c>
      <c r="E35" s="303">
        <f>'Remote Kiosk'!$G$5</f>
        <v>0</v>
      </c>
    </row>
    <row r="36" spans="1:5" x14ac:dyDescent="0.25">
      <c r="A36" s="301"/>
      <c r="B36" s="300"/>
      <c r="D36" s="311" t="s">
        <v>1299</v>
      </c>
      <c r="E36" s="303">
        <f>'Remote Kiosk'!$G$20</f>
        <v>0</v>
      </c>
    </row>
    <row r="37" spans="1:5" x14ac:dyDescent="0.25">
      <c r="A37" s="301"/>
      <c r="B37" s="300"/>
      <c r="D37" s="311" t="s">
        <v>1300</v>
      </c>
      <c r="E37" s="303">
        <f>'Remote Kiosk'!$G$84</f>
        <v>0</v>
      </c>
    </row>
    <row r="38" spans="1:5" x14ac:dyDescent="0.25">
      <c r="A38" s="301"/>
      <c r="B38" s="300"/>
      <c r="D38" s="311" t="s">
        <v>1301</v>
      </c>
      <c r="E38" s="303">
        <f>'Remote Kiosk'!$G$172</f>
        <v>0</v>
      </c>
    </row>
    <row r="39" spans="1:5" x14ac:dyDescent="0.25">
      <c r="A39" s="301"/>
      <c r="B39" s="300"/>
      <c r="D39" s="311" t="s">
        <v>1302</v>
      </c>
      <c r="E39" s="303">
        <f>'Attached Kiosk'!$G$5</f>
        <v>0</v>
      </c>
    </row>
    <row r="40" spans="1:5" x14ac:dyDescent="0.25">
      <c r="D40" s="311" t="s">
        <v>1303</v>
      </c>
      <c r="E40" s="303">
        <f>'Attached Kiosk'!$G$20</f>
        <v>0</v>
      </c>
    </row>
    <row r="41" spans="1:5" x14ac:dyDescent="0.25">
      <c r="D41" s="311" t="s">
        <v>1304</v>
      </c>
      <c r="E41" s="303">
        <f>'Attached Kiosk'!$G$84</f>
        <v>0</v>
      </c>
    </row>
    <row r="42" spans="1:5" x14ac:dyDescent="0.25">
      <c r="D42" s="316" t="s">
        <v>1305</v>
      </c>
      <c r="E42" s="303">
        <f>'Attached Kiosk'!$G$172</f>
        <v>0</v>
      </c>
    </row>
    <row r="43" spans="1:5" x14ac:dyDescent="0.25">
      <c r="A43" s="301"/>
      <c r="B43" s="300"/>
      <c r="D43" s="311"/>
    </row>
    <row r="44" spans="1:5" x14ac:dyDescent="0.25">
      <c r="A44" s="301"/>
      <c r="B44" s="308"/>
      <c r="D44" s="311"/>
    </row>
    <row r="45" spans="1:5" x14ac:dyDescent="0.25">
      <c r="A45" s="301"/>
      <c r="B45" s="308"/>
      <c r="D45" s="316"/>
    </row>
    <row r="46" spans="1:5" x14ac:dyDescent="0.25">
      <c r="A46" s="301"/>
      <c r="B46" s="308"/>
    </row>
    <row r="47" spans="1:5" x14ac:dyDescent="0.25">
      <c r="A47" s="301"/>
      <c r="B47" s="308"/>
      <c r="D47" s="310" t="s">
        <v>1208</v>
      </c>
      <c r="E47" s="303">
        <f>TTL!$H$20</f>
        <v>0</v>
      </c>
    </row>
    <row r="48" spans="1:5" x14ac:dyDescent="0.25">
      <c r="A48" s="301"/>
      <c r="B48" s="308"/>
      <c r="D48" s="311" t="s">
        <v>1209</v>
      </c>
      <c r="E48" s="303">
        <f>TTL!$H$21</f>
        <v>0</v>
      </c>
    </row>
    <row r="49" spans="1:5" x14ac:dyDescent="0.25">
      <c r="A49" s="301"/>
      <c r="B49" s="308"/>
      <c r="D49" s="311" t="s">
        <v>1210</v>
      </c>
      <c r="E49" s="303">
        <f>TTL!$H$27</f>
        <v>0</v>
      </c>
    </row>
    <row r="50" spans="1:5" x14ac:dyDescent="0.25">
      <c r="A50" s="301"/>
      <c r="B50" s="308"/>
      <c r="D50" s="311" t="s">
        <v>1211</v>
      </c>
      <c r="E50" s="303">
        <f>TTL!$H$30</f>
        <v>0</v>
      </c>
    </row>
    <row r="51" spans="1:5" x14ac:dyDescent="0.25">
      <c r="A51" s="301"/>
      <c r="B51" s="308"/>
      <c r="D51" s="311" t="s">
        <v>1212</v>
      </c>
      <c r="E51" s="303">
        <f>TTL!$H$41</f>
        <v>0</v>
      </c>
    </row>
    <row r="52" spans="1:5" x14ac:dyDescent="0.25">
      <c r="A52" s="301"/>
      <c r="B52" s="308"/>
      <c r="D52" s="311" t="s">
        <v>1213</v>
      </c>
      <c r="E52" s="303">
        <f>TTL!$H$45</f>
        <v>0</v>
      </c>
    </row>
    <row r="53" spans="1:5" x14ac:dyDescent="0.25">
      <c r="A53" s="301"/>
      <c r="B53" s="308"/>
      <c r="D53" s="311" t="s">
        <v>1214</v>
      </c>
      <c r="E53" s="303">
        <f>TTL!$H$54</f>
        <v>0</v>
      </c>
    </row>
    <row r="54" spans="1:5" x14ac:dyDescent="0.25">
      <c r="A54" s="301"/>
      <c r="B54" s="308"/>
      <c r="D54" s="311" t="s">
        <v>1215</v>
      </c>
      <c r="E54" s="303">
        <f>TTL!$H$55</f>
        <v>0</v>
      </c>
    </row>
    <row r="55" spans="1:5" x14ac:dyDescent="0.25">
      <c r="A55" s="301"/>
      <c r="B55" s="308"/>
      <c r="D55" s="311" t="s">
        <v>1216</v>
      </c>
      <c r="E55" s="303">
        <f>TTL!$H$56</f>
        <v>0</v>
      </c>
    </row>
    <row r="56" spans="1:5" x14ac:dyDescent="0.25">
      <c r="A56" s="301"/>
      <c r="B56" s="308"/>
      <c r="D56" s="311" t="s">
        <v>1217</v>
      </c>
      <c r="E56" s="303">
        <f>TTL!$H$70</f>
        <v>0</v>
      </c>
    </row>
    <row r="57" spans="1:5" x14ac:dyDescent="0.25">
      <c r="A57" s="301"/>
      <c r="B57" s="308"/>
      <c r="D57" s="311" t="s">
        <v>1218</v>
      </c>
      <c r="E57" s="303">
        <f>TTL!$H$71</f>
        <v>0</v>
      </c>
    </row>
    <row r="58" spans="1:5" x14ac:dyDescent="0.25">
      <c r="A58" s="301"/>
      <c r="B58" s="308"/>
      <c r="D58" s="311" t="s">
        <v>1219</v>
      </c>
      <c r="E58" s="303">
        <f>TTL!$H$74</f>
        <v>0</v>
      </c>
    </row>
    <row r="59" spans="1:5" x14ac:dyDescent="0.25">
      <c r="A59" s="301"/>
      <c r="B59" s="308"/>
      <c r="D59" s="311" t="s">
        <v>1220</v>
      </c>
      <c r="E59" s="303">
        <f>TTL!$H$75</f>
        <v>0</v>
      </c>
    </row>
    <row r="60" spans="1:5" x14ac:dyDescent="0.25">
      <c r="A60" s="301"/>
      <c r="B60" s="308"/>
      <c r="D60" s="311" t="s">
        <v>1221</v>
      </c>
      <c r="E60" s="303">
        <f>TTL!$H$76</f>
        <v>0</v>
      </c>
    </row>
    <row r="61" spans="1:5" x14ac:dyDescent="0.25">
      <c r="A61" s="301"/>
      <c r="B61" s="308"/>
      <c r="D61" s="312" t="s">
        <v>1222</v>
      </c>
      <c r="E61" s="303">
        <f>TTL!$H$81</f>
        <v>0</v>
      </c>
    </row>
    <row r="62" spans="1:5" x14ac:dyDescent="0.25">
      <c r="A62" s="301"/>
      <c r="B62" s="308"/>
      <c r="D62" s="313" t="s">
        <v>1223</v>
      </c>
      <c r="E62" s="303">
        <f>TTL!$H$5</f>
        <v>0</v>
      </c>
    </row>
    <row r="63" spans="1:5" x14ac:dyDescent="0.25">
      <c r="A63" s="301"/>
      <c r="B63" s="308"/>
      <c r="D63" s="314" t="s">
        <v>1497</v>
      </c>
      <c r="E63" s="303">
        <f>TTL!$H$8</f>
        <v>0</v>
      </c>
    </row>
    <row r="64" spans="1:5" x14ac:dyDescent="0.25">
      <c r="A64" s="301"/>
      <c r="B64" s="308"/>
      <c r="D64" s="313" t="s">
        <v>1224</v>
      </c>
      <c r="E64" s="303">
        <f>TTL!$H$84</f>
        <v>0</v>
      </c>
    </row>
    <row r="65" spans="1:5" x14ac:dyDescent="0.25">
      <c r="A65" s="301"/>
      <c r="B65" s="308"/>
      <c r="D65" s="311" t="s">
        <v>1496</v>
      </c>
      <c r="E65" s="303">
        <f>TTL!$H$85</f>
        <v>0</v>
      </c>
    </row>
    <row r="66" spans="1:5" x14ac:dyDescent="0.25">
      <c r="A66" s="301"/>
      <c r="B66" s="308"/>
      <c r="D66" s="311" t="s">
        <v>1225</v>
      </c>
      <c r="E66" s="303">
        <f>TTL!$H$90</f>
        <v>0</v>
      </c>
    </row>
    <row r="67" spans="1:5" x14ac:dyDescent="0.25">
      <c r="A67" s="301"/>
      <c r="B67" s="308"/>
      <c r="D67" s="311" t="s">
        <v>1226</v>
      </c>
      <c r="E67" s="303">
        <f>TTL!$H$155</f>
        <v>0</v>
      </c>
    </row>
    <row r="68" spans="1:5" x14ac:dyDescent="0.25">
      <c r="A68" s="301"/>
      <c r="B68" s="300"/>
      <c r="D68" s="311" t="s">
        <v>1227</v>
      </c>
      <c r="E68" s="303">
        <f>TTL!$H$160</f>
        <v>0</v>
      </c>
    </row>
    <row r="69" spans="1:5" x14ac:dyDescent="0.25">
      <c r="A69" s="301"/>
      <c r="B69" s="300"/>
      <c r="D69" s="315" t="s">
        <v>1228</v>
      </c>
      <c r="E69" s="303">
        <f>TTL!$H$172</f>
        <v>0</v>
      </c>
    </row>
    <row r="70" spans="1:5" x14ac:dyDescent="0.25">
      <c r="A70" s="301"/>
      <c r="B70" s="300"/>
      <c r="D70" s="311" t="s">
        <v>1229</v>
      </c>
      <c r="E70" s="303">
        <f>McCafe!$H$5</f>
        <v>0</v>
      </c>
    </row>
    <row r="71" spans="1:5" x14ac:dyDescent="0.25">
      <c r="A71" s="301"/>
      <c r="B71" s="300"/>
      <c r="D71" s="311" t="s">
        <v>1231</v>
      </c>
      <c r="E71" s="303">
        <f>McCafe!$H$20</f>
        <v>0</v>
      </c>
    </row>
    <row r="72" spans="1:5" x14ac:dyDescent="0.25">
      <c r="A72" s="301"/>
      <c r="B72" s="300"/>
      <c r="D72" s="311" t="s">
        <v>1232</v>
      </c>
      <c r="E72" s="303">
        <f>McCafe!$H$84</f>
        <v>0</v>
      </c>
    </row>
    <row r="73" spans="1:5" x14ac:dyDescent="0.25">
      <c r="A73" s="301"/>
      <c r="B73" s="300"/>
      <c r="D73" s="311" t="s">
        <v>1230</v>
      </c>
      <c r="E73" s="303">
        <f>McCafe!$H$172</f>
        <v>0</v>
      </c>
    </row>
    <row r="74" spans="1:5" x14ac:dyDescent="0.25">
      <c r="A74" s="301"/>
      <c r="B74" s="300"/>
      <c r="D74" s="311" t="s">
        <v>1241</v>
      </c>
      <c r="E74" s="303">
        <f>MDS!$H$5</f>
        <v>0</v>
      </c>
    </row>
    <row r="75" spans="1:5" x14ac:dyDescent="0.25">
      <c r="A75" s="301"/>
      <c r="B75" s="300"/>
      <c r="D75" s="311" t="s">
        <v>1242</v>
      </c>
      <c r="E75" s="303">
        <f>MDS!$H$20</f>
        <v>0</v>
      </c>
    </row>
    <row r="76" spans="1:5" x14ac:dyDescent="0.25">
      <c r="A76" s="301"/>
      <c r="B76" s="300"/>
      <c r="D76" s="311" t="s">
        <v>1243</v>
      </c>
      <c r="E76" s="303">
        <f>MDS!$H$84</f>
        <v>0</v>
      </c>
    </row>
    <row r="77" spans="1:5" x14ac:dyDescent="0.25">
      <c r="A77" s="301"/>
      <c r="B77" s="300"/>
      <c r="D77" s="311" t="s">
        <v>1244</v>
      </c>
      <c r="E77" s="303">
        <f>MDS!$H$172</f>
        <v>0</v>
      </c>
    </row>
    <row r="78" spans="1:5" x14ac:dyDescent="0.25">
      <c r="A78" s="301"/>
      <c r="B78" s="300"/>
      <c r="D78" s="311" t="s">
        <v>1233</v>
      </c>
      <c r="E78" s="303">
        <f>'Remote Kiosk'!$H$5</f>
        <v>0</v>
      </c>
    </row>
    <row r="79" spans="1:5" x14ac:dyDescent="0.25">
      <c r="A79" s="301"/>
      <c r="B79" s="300"/>
      <c r="D79" s="311" t="s">
        <v>1234</v>
      </c>
      <c r="E79" s="303">
        <f>'Remote Kiosk'!$H$20</f>
        <v>0</v>
      </c>
    </row>
    <row r="80" spans="1:5" x14ac:dyDescent="0.25">
      <c r="A80" s="301"/>
      <c r="B80" s="300"/>
      <c r="D80" s="311" t="s">
        <v>1235</v>
      </c>
      <c r="E80" s="303">
        <f>'Remote Kiosk'!$H$84</f>
        <v>0</v>
      </c>
    </row>
    <row r="81" spans="1:5" x14ac:dyDescent="0.25">
      <c r="A81" s="301"/>
      <c r="B81" s="300"/>
      <c r="D81" s="311" t="s">
        <v>1236</v>
      </c>
      <c r="E81" s="303">
        <f>'Remote Kiosk'!$H$172</f>
        <v>0</v>
      </c>
    </row>
    <row r="82" spans="1:5" x14ac:dyDescent="0.25">
      <c r="A82" s="301"/>
      <c r="B82" s="300"/>
      <c r="D82" s="311" t="s">
        <v>1237</v>
      </c>
      <c r="E82" s="303">
        <f>'Attached Kiosk'!$H$5</f>
        <v>0</v>
      </c>
    </row>
    <row r="83" spans="1:5" x14ac:dyDescent="0.25">
      <c r="D83" s="311" t="s">
        <v>1238</v>
      </c>
      <c r="E83" s="303">
        <f>'Attached Kiosk'!$H$20</f>
        <v>0</v>
      </c>
    </row>
    <row r="84" spans="1:5" x14ac:dyDescent="0.25">
      <c r="D84" s="311" t="s">
        <v>1239</v>
      </c>
      <c r="E84" s="303">
        <f>'Attached Kiosk'!$H$84</f>
        <v>0</v>
      </c>
    </row>
    <row r="85" spans="1:5" x14ac:dyDescent="0.25">
      <c r="D85" s="316" t="s">
        <v>1240</v>
      </c>
      <c r="E85" s="303">
        <f>'Attached Kiosk'!$H$172</f>
        <v>0</v>
      </c>
    </row>
    <row r="87" spans="1:5" x14ac:dyDescent="0.25">
      <c r="D87" s="310" t="s">
        <v>1141</v>
      </c>
      <c r="E87" s="303">
        <f>TTL!$M$20</f>
        <v>0</v>
      </c>
    </row>
    <row r="88" spans="1:5" x14ac:dyDescent="0.25">
      <c r="D88" s="311" t="s">
        <v>1142</v>
      </c>
      <c r="E88" s="303">
        <f>TTL!$M$21</f>
        <v>0</v>
      </c>
    </row>
    <row r="89" spans="1:5" x14ac:dyDescent="0.25">
      <c r="D89" s="311" t="s">
        <v>1164</v>
      </c>
      <c r="E89" s="303">
        <f>TTL!$M$27</f>
        <v>0</v>
      </c>
    </row>
    <row r="90" spans="1:5" x14ac:dyDescent="0.25">
      <c r="D90" s="311" t="s">
        <v>1143</v>
      </c>
      <c r="E90" s="303">
        <f>TTL!$M$30</f>
        <v>0</v>
      </c>
    </row>
    <row r="91" spans="1:5" x14ac:dyDescent="0.25">
      <c r="D91" s="311" t="s">
        <v>1144</v>
      </c>
      <c r="E91" s="303">
        <f>TTL!$M$41</f>
        <v>0</v>
      </c>
    </row>
    <row r="92" spans="1:5" x14ac:dyDescent="0.25">
      <c r="D92" s="311" t="s">
        <v>1145</v>
      </c>
      <c r="E92" s="303">
        <f>TTL!$M$45</f>
        <v>0</v>
      </c>
    </row>
    <row r="93" spans="1:5" x14ac:dyDescent="0.25">
      <c r="D93" s="311" t="s">
        <v>1146</v>
      </c>
      <c r="E93" s="303">
        <f>TTL!$M$54</f>
        <v>0</v>
      </c>
    </row>
    <row r="94" spans="1:5" x14ac:dyDescent="0.25">
      <c r="D94" s="311" t="s">
        <v>1147</v>
      </c>
      <c r="E94" s="303">
        <f>TTL!$M$55</f>
        <v>0</v>
      </c>
    </row>
    <row r="95" spans="1:5" x14ac:dyDescent="0.25">
      <c r="D95" s="311" t="s">
        <v>1148</v>
      </c>
      <c r="E95" s="303">
        <f>TTL!$M$56</f>
        <v>0</v>
      </c>
    </row>
    <row r="96" spans="1:5" x14ac:dyDescent="0.25">
      <c r="D96" s="311" t="s">
        <v>1149</v>
      </c>
      <c r="E96" s="303">
        <f>TTL!$M$70</f>
        <v>0</v>
      </c>
    </row>
    <row r="97" spans="4:5" x14ac:dyDescent="0.25">
      <c r="D97" s="311" t="s">
        <v>1150</v>
      </c>
      <c r="E97" s="303">
        <f>TTL!$M$71</f>
        <v>0</v>
      </c>
    </row>
    <row r="98" spans="4:5" x14ac:dyDescent="0.25">
      <c r="D98" s="311" t="s">
        <v>1151</v>
      </c>
      <c r="E98" s="303">
        <f>TTL!$M$74</f>
        <v>0</v>
      </c>
    </row>
    <row r="99" spans="4:5" x14ac:dyDescent="0.25">
      <c r="D99" s="311" t="s">
        <v>1152</v>
      </c>
      <c r="E99" s="303">
        <f>TTL!$M$75</f>
        <v>0</v>
      </c>
    </row>
    <row r="100" spans="4:5" x14ac:dyDescent="0.25">
      <c r="D100" s="311" t="s">
        <v>1153</v>
      </c>
      <c r="E100" s="303">
        <f>TTL!$M$76</f>
        <v>0</v>
      </c>
    </row>
    <row r="101" spans="4:5" x14ac:dyDescent="0.25">
      <c r="D101" s="312" t="s">
        <v>1154</v>
      </c>
      <c r="E101" s="303">
        <f>TTL!$M$81</f>
        <v>0</v>
      </c>
    </row>
    <row r="102" spans="4:5" x14ac:dyDescent="0.25">
      <c r="D102" s="313" t="s">
        <v>1155</v>
      </c>
      <c r="E102" s="303">
        <f>TTL!$M$5</f>
        <v>0</v>
      </c>
    </row>
    <row r="103" spans="4:5" x14ac:dyDescent="0.25">
      <c r="D103" s="314" t="s">
        <v>1498</v>
      </c>
      <c r="E103" s="303">
        <f>TTL!$M$8</f>
        <v>0</v>
      </c>
    </row>
    <row r="104" spans="4:5" x14ac:dyDescent="0.25">
      <c r="D104" s="313" t="s">
        <v>1156</v>
      </c>
      <c r="E104" s="303">
        <f>TTL!$M$84</f>
        <v>0</v>
      </c>
    </row>
    <row r="105" spans="4:5" x14ac:dyDescent="0.25">
      <c r="D105" s="311" t="s">
        <v>1157</v>
      </c>
      <c r="E105" s="303">
        <f>TTL!$M$85</f>
        <v>0</v>
      </c>
    </row>
    <row r="106" spans="4:5" x14ac:dyDescent="0.25">
      <c r="D106" s="311" t="s">
        <v>1158</v>
      </c>
      <c r="E106" s="303">
        <f>TTL!$M$90</f>
        <v>0</v>
      </c>
    </row>
    <row r="107" spans="4:5" x14ac:dyDescent="0.25">
      <c r="D107" s="311" t="s">
        <v>1159</v>
      </c>
      <c r="E107" s="303">
        <f>TTL!$M$155</f>
        <v>0</v>
      </c>
    </row>
    <row r="108" spans="4:5" x14ac:dyDescent="0.25">
      <c r="D108" s="311" t="s">
        <v>1160</v>
      </c>
      <c r="E108" s="303">
        <f>TTL!$M$160</f>
        <v>0</v>
      </c>
    </row>
    <row r="109" spans="4:5" x14ac:dyDescent="0.25">
      <c r="D109" s="315" t="s">
        <v>1161</v>
      </c>
      <c r="E109" s="303">
        <f>TTL!$M$172</f>
        <v>0</v>
      </c>
    </row>
    <row r="110" spans="4:5" x14ac:dyDescent="0.25">
      <c r="D110" s="311" t="s">
        <v>1245</v>
      </c>
      <c r="E110" s="303">
        <f>McCafe!$M$5</f>
        <v>0</v>
      </c>
    </row>
    <row r="111" spans="4:5" x14ac:dyDescent="0.25">
      <c r="D111" s="311" t="s">
        <v>1246</v>
      </c>
      <c r="E111" s="303">
        <f>McCafe!$M$20</f>
        <v>0</v>
      </c>
    </row>
    <row r="112" spans="4:5" x14ac:dyDescent="0.25">
      <c r="D112" s="311" t="s">
        <v>1247</v>
      </c>
      <c r="E112" s="303">
        <f>McCafe!$M$84</f>
        <v>0</v>
      </c>
    </row>
    <row r="113" spans="4:5" x14ac:dyDescent="0.25">
      <c r="D113" s="311" t="s">
        <v>1248</v>
      </c>
      <c r="E113" s="303">
        <f>McCafe!$M$172</f>
        <v>0</v>
      </c>
    </row>
    <row r="114" spans="4:5" x14ac:dyDescent="0.25">
      <c r="D114" s="311" t="s">
        <v>1249</v>
      </c>
      <c r="E114" s="303">
        <f>MDS!$M$5</f>
        <v>0</v>
      </c>
    </row>
    <row r="115" spans="4:5" x14ac:dyDescent="0.25">
      <c r="D115" s="311" t="s">
        <v>1250</v>
      </c>
      <c r="E115" s="303">
        <f>MDS!$M$20</f>
        <v>0</v>
      </c>
    </row>
    <row r="116" spans="4:5" x14ac:dyDescent="0.25">
      <c r="D116" s="311" t="s">
        <v>1251</v>
      </c>
      <c r="E116" s="303">
        <f>MDS!$M$84</f>
        <v>0</v>
      </c>
    </row>
    <row r="117" spans="4:5" x14ac:dyDescent="0.25">
      <c r="D117" s="311" t="s">
        <v>1252</v>
      </c>
      <c r="E117" s="303">
        <f>MDS!$M$172</f>
        <v>0</v>
      </c>
    </row>
    <row r="118" spans="4:5" x14ac:dyDescent="0.25">
      <c r="D118" s="311" t="s">
        <v>1253</v>
      </c>
      <c r="E118" s="303">
        <f>'Remote Kiosk'!$M$5</f>
        <v>0</v>
      </c>
    </row>
    <row r="119" spans="4:5" x14ac:dyDescent="0.25">
      <c r="D119" s="311" t="s">
        <v>1254</v>
      </c>
      <c r="E119" s="303">
        <f>'Remote Kiosk'!$M$20</f>
        <v>0</v>
      </c>
    </row>
    <row r="120" spans="4:5" x14ac:dyDescent="0.25">
      <c r="D120" s="311" t="s">
        <v>1255</v>
      </c>
      <c r="E120" s="303">
        <f>'Remote Kiosk'!$M$84</f>
        <v>0</v>
      </c>
    </row>
    <row r="121" spans="4:5" x14ac:dyDescent="0.25">
      <c r="D121" s="311" t="s">
        <v>1256</v>
      </c>
      <c r="E121" s="303">
        <f>'Remote Kiosk'!$M$172</f>
        <v>0</v>
      </c>
    </row>
    <row r="122" spans="4:5" x14ac:dyDescent="0.25">
      <c r="D122" s="311" t="s">
        <v>1257</v>
      </c>
      <c r="E122" s="303">
        <f>'Attached Kiosk'!$M$5</f>
        <v>0</v>
      </c>
    </row>
    <row r="123" spans="4:5" x14ac:dyDescent="0.25">
      <c r="D123" s="311" t="s">
        <v>1258</v>
      </c>
      <c r="E123" s="303">
        <f>'Attached Kiosk'!$M$20</f>
        <v>0</v>
      </c>
    </row>
    <row r="124" spans="4:5" x14ac:dyDescent="0.25">
      <c r="D124" s="311" t="s">
        <v>1259</v>
      </c>
      <c r="E124" s="303">
        <f>'Attached Kiosk'!$M$84</f>
        <v>0</v>
      </c>
    </row>
    <row r="125" spans="4:5" x14ac:dyDescent="0.25">
      <c r="D125" s="316" t="s">
        <v>1260</v>
      </c>
      <c r="E125" s="303">
        <f>'Attached Kiosk'!$M$172</f>
        <v>0</v>
      </c>
    </row>
    <row r="126" spans="4:5" x14ac:dyDescent="0.25">
      <c r="D126" s="310" t="s">
        <v>1261</v>
      </c>
      <c r="E126" s="303">
        <f>TTL!$R$20</f>
        <v>0</v>
      </c>
    </row>
    <row r="127" spans="4:5" x14ac:dyDescent="0.25">
      <c r="D127" s="311" t="s">
        <v>1262</v>
      </c>
      <c r="E127" s="303">
        <f>TTL!$R$21</f>
        <v>0</v>
      </c>
    </row>
    <row r="128" spans="4:5" x14ac:dyDescent="0.25">
      <c r="D128" s="311" t="s">
        <v>1263</v>
      </c>
      <c r="E128" s="303">
        <f>TTL!$R$27</f>
        <v>0</v>
      </c>
    </row>
    <row r="129" spans="4:5" x14ac:dyDescent="0.25">
      <c r="D129" s="311" t="s">
        <v>1264</v>
      </c>
      <c r="E129" s="303">
        <f>TTL!$R$30</f>
        <v>0</v>
      </c>
    </row>
    <row r="130" spans="4:5" x14ac:dyDescent="0.25">
      <c r="D130" s="311" t="s">
        <v>1265</v>
      </c>
      <c r="E130" s="303">
        <f>TTL!$R$41</f>
        <v>0</v>
      </c>
    </row>
    <row r="131" spans="4:5" x14ac:dyDescent="0.25">
      <c r="D131" s="311" t="s">
        <v>1266</v>
      </c>
      <c r="E131" s="303">
        <f>TTL!$R$45</f>
        <v>0</v>
      </c>
    </row>
    <row r="132" spans="4:5" x14ac:dyDescent="0.25">
      <c r="D132" s="311" t="s">
        <v>1267</v>
      </c>
      <c r="E132" s="303">
        <f>TTL!$R$54</f>
        <v>0</v>
      </c>
    </row>
    <row r="133" spans="4:5" x14ac:dyDescent="0.25">
      <c r="D133" s="311" t="s">
        <v>1268</v>
      </c>
      <c r="E133" s="303">
        <f>TTL!$R$55</f>
        <v>0</v>
      </c>
    </row>
    <row r="134" spans="4:5" x14ac:dyDescent="0.25">
      <c r="D134" s="311" t="s">
        <v>1269</v>
      </c>
      <c r="E134" s="303">
        <f>TTL!$R$56</f>
        <v>0</v>
      </c>
    </row>
    <row r="135" spans="4:5" x14ac:dyDescent="0.25">
      <c r="D135" s="311" t="s">
        <v>1270</v>
      </c>
      <c r="E135" s="303">
        <f>TTL!$R$70</f>
        <v>0</v>
      </c>
    </row>
    <row r="136" spans="4:5" x14ac:dyDescent="0.25">
      <c r="D136" s="311" t="s">
        <v>1271</v>
      </c>
      <c r="E136" s="303">
        <f>TTL!$R$71</f>
        <v>0</v>
      </c>
    </row>
    <row r="137" spans="4:5" x14ac:dyDescent="0.25">
      <c r="D137" s="311" t="s">
        <v>1272</v>
      </c>
      <c r="E137" s="303">
        <f>TTL!$R$74</f>
        <v>0</v>
      </c>
    </row>
    <row r="138" spans="4:5" x14ac:dyDescent="0.25">
      <c r="D138" s="311" t="s">
        <v>1273</v>
      </c>
      <c r="E138" s="303">
        <f>TTL!$R$75</f>
        <v>0</v>
      </c>
    </row>
    <row r="139" spans="4:5" x14ac:dyDescent="0.25">
      <c r="D139" s="311" t="s">
        <v>1274</v>
      </c>
      <c r="E139" s="303">
        <f>TTL!$R$76</f>
        <v>0</v>
      </c>
    </row>
    <row r="140" spans="4:5" x14ac:dyDescent="0.25">
      <c r="D140" s="312" t="s">
        <v>1275</v>
      </c>
      <c r="E140" s="303">
        <f>TTL!$R$81</f>
        <v>0</v>
      </c>
    </row>
    <row r="141" spans="4:5" x14ac:dyDescent="0.25">
      <c r="D141" s="313" t="s">
        <v>1276</v>
      </c>
      <c r="E141" s="303">
        <f>TTL!$R$5</f>
        <v>0</v>
      </c>
    </row>
    <row r="142" spans="4:5" x14ac:dyDescent="0.25">
      <c r="D142" s="314" t="s">
        <v>1499</v>
      </c>
      <c r="E142" s="303">
        <f>TTL!$R$8</f>
        <v>0</v>
      </c>
    </row>
    <row r="143" spans="4:5" x14ac:dyDescent="0.25">
      <c r="D143" s="313" t="s">
        <v>1277</v>
      </c>
      <c r="E143" s="303">
        <f>TTL!$R$84</f>
        <v>0</v>
      </c>
    </row>
    <row r="144" spans="4:5" x14ac:dyDescent="0.25">
      <c r="D144" s="311" t="s">
        <v>1278</v>
      </c>
      <c r="E144" s="303">
        <f>TTL!$R$85</f>
        <v>0</v>
      </c>
    </row>
    <row r="145" spans="4:5" x14ac:dyDescent="0.25">
      <c r="D145" s="311" t="s">
        <v>1279</v>
      </c>
      <c r="E145" s="303">
        <f>TTL!$R$90</f>
        <v>0</v>
      </c>
    </row>
    <row r="146" spans="4:5" x14ac:dyDescent="0.25">
      <c r="D146" s="311" t="s">
        <v>1280</v>
      </c>
      <c r="E146" s="303">
        <f>TTL!$R$155</f>
        <v>0</v>
      </c>
    </row>
    <row r="147" spans="4:5" x14ac:dyDescent="0.25">
      <c r="D147" s="311" t="s">
        <v>1281</v>
      </c>
      <c r="E147" s="303">
        <f>TTL!$R$160</f>
        <v>0</v>
      </c>
    </row>
    <row r="148" spans="4:5" x14ac:dyDescent="0.25">
      <c r="D148" s="360" t="s">
        <v>1282</v>
      </c>
      <c r="E148" s="303">
        <f>TTL!$R$172</f>
        <v>0</v>
      </c>
    </row>
    <row r="149" spans="4:5" x14ac:dyDescent="0.25">
      <c r="D149" s="323" t="s">
        <v>1192</v>
      </c>
    </row>
    <row r="150" spans="4:5" x14ac:dyDescent="0.25">
      <c r="D150" s="320" t="s">
        <v>1167</v>
      </c>
      <c r="E150" s="389">
        <f>'Exec Summary'!C34</f>
        <v>0</v>
      </c>
    </row>
    <row r="151" spans="4:5" x14ac:dyDescent="0.25">
      <c r="D151" s="321" t="s">
        <v>1168</v>
      </c>
      <c r="E151" s="389">
        <f>'Exec Summary'!C35</f>
        <v>0</v>
      </c>
    </row>
    <row r="152" spans="4:5" x14ac:dyDescent="0.25">
      <c r="D152" s="321" t="s">
        <v>1169</v>
      </c>
      <c r="E152" s="389">
        <f>'Exec Summary'!C36</f>
        <v>0</v>
      </c>
    </row>
    <row r="153" spans="4:5" x14ac:dyDescent="0.25">
      <c r="D153" s="321" t="s">
        <v>1170</v>
      </c>
      <c r="E153" s="389">
        <f>'Exec Summary'!C37</f>
        <v>0</v>
      </c>
    </row>
    <row r="154" spans="4:5" x14ac:dyDescent="0.25">
      <c r="D154" s="321" t="s">
        <v>1171</v>
      </c>
      <c r="E154" s="389">
        <f>'Exec Summary'!C38</f>
        <v>0</v>
      </c>
    </row>
    <row r="155" spans="4:5" x14ac:dyDescent="0.25">
      <c r="D155" s="321" t="s">
        <v>1172</v>
      </c>
      <c r="E155" s="389">
        <f>'Exec Summary'!C39</f>
        <v>0</v>
      </c>
    </row>
    <row r="156" spans="4:5" x14ac:dyDescent="0.25">
      <c r="D156" s="321" t="s">
        <v>1173</v>
      </c>
      <c r="E156" s="389">
        <f>'Exec Summary'!C40</f>
        <v>0</v>
      </c>
    </row>
    <row r="157" spans="4:5" x14ac:dyDescent="0.25">
      <c r="D157" s="321" t="s">
        <v>1174</v>
      </c>
      <c r="E157" s="389">
        <f>'Exec Summary'!C41</f>
        <v>0</v>
      </c>
    </row>
    <row r="158" spans="4:5" x14ac:dyDescent="0.25">
      <c r="D158" s="321" t="s">
        <v>1175</v>
      </c>
      <c r="E158" s="389">
        <f>'Exec Summary'!C42</f>
        <v>0</v>
      </c>
    </row>
    <row r="159" spans="4:5" x14ac:dyDescent="0.25">
      <c r="D159" s="321" t="s">
        <v>1176</v>
      </c>
      <c r="E159" s="389">
        <f>'Exec Summary'!C43</f>
        <v>0</v>
      </c>
    </row>
    <row r="160" spans="4:5" x14ac:dyDescent="0.25">
      <c r="D160" s="321" t="s">
        <v>1177</v>
      </c>
      <c r="E160" s="389">
        <f>'Exec Summary'!C44</f>
        <v>0</v>
      </c>
    </row>
    <row r="161" spans="4:5" x14ac:dyDescent="0.25">
      <c r="D161" s="321" t="s">
        <v>1178</v>
      </c>
      <c r="E161" s="389">
        <f>'Exec Summary'!C45</f>
        <v>0</v>
      </c>
    </row>
    <row r="162" spans="4:5" x14ac:dyDescent="0.25">
      <c r="D162" s="321" t="s">
        <v>1179</v>
      </c>
      <c r="E162" s="389">
        <f>'Exec Summary'!C46</f>
        <v>0</v>
      </c>
    </row>
    <row r="163" spans="4:5" x14ac:dyDescent="0.25">
      <c r="D163" s="321" t="s">
        <v>1180</v>
      </c>
      <c r="E163" s="389">
        <f>'Exec Summary'!C47</f>
        <v>0</v>
      </c>
    </row>
    <row r="164" spans="4:5" x14ac:dyDescent="0.25">
      <c r="D164" s="321" t="s">
        <v>1181</v>
      </c>
      <c r="E164" s="389">
        <f>'Exec Summary'!C48</f>
        <v>0</v>
      </c>
    </row>
    <row r="165" spans="4:5" x14ac:dyDescent="0.25">
      <c r="D165" s="321" t="s">
        <v>1182</v>
      </c>
      <c r="E165" s="389">
        <f>'Exec Summary'!C49</f>
        <v>0</v>
      </c>
    </row>
    <row r="166" spans="4:5" x14ac:dyDescent="0.25">
      <c r="D166" s="321" t="s">
        <v>1183</v>
      </c>
      <c r="E166" s="389">
        <f>'Exec Summary'!C50</f>
        <v>0</v>
      </c>
    </row>
    <row r="167" spans="4:5" x14ac:dyDescent="0.25">
      <c r="D167" s="321" t="s">
        <v>1184</v>
      </c>
      <c r="E167" s="389">
        <f>'Exec Summary'!C51</f>
        <v>0</v>
      </c>
    </row>
    <row r="168" spans="4:5" x14ac:dyDescent="0.25">
      <c r="D168" s="321" t="s">
        <v>1185</v>
      </c>
      <c r="E168" s="389">
        <f>'Exec Summary'!C52</f>
        <v>0</v>
      </c>
    </row>
    <row r="169" spans="4:5" x14ac:dyDescent="0.25">
      <c r="D169" s="321" t="s">
        <v>1186</v>
      </c>
      <c r="E169" s="389">
        <f>'Exec Summary'!C53</f>
        <v>0</v>
      </c>
    </row>
    <row r="170" spans="4:5" x14ac:dyDescent="0.25">
      <c r="D170" s="321" t="s">
        <v>1187</v>
      </c>
      <c r="E170" s="389">
        <f>'Exec Summary'!C54</f>
        <v>0</v>
      </c>
    </row>
    <row r="171" spans="4:5" x14ac:dyDescent="0.25">
      <c r="D171" s="321" t="s">
        <v>1188</v>
      </c>
      <c r="E171" s="389">
        <f>'Exec Summary'!C55</f>
        <v>0</v>
      </c>
    </row>
    <row r="172" spans="4:5" x14ac:dyDescent="0.25">
      <c r="D172" s="321" t="s">
        <v>1189</v>
      </c>
      <c r="E172" s="389">
        <f>'Exec Summary'!C56</f>
        <v>0</v>
      </c>
    </row>
    <row r="173" spans="4:5" x14ac:dyDescent="0.25">
      <c r="D173" s="321" t="s">
        <v>1190</v>
      </c>
      <c r="E173" s="389">
        <f>'Exec Summary'!C57</f>
        <v>0</v>
      </c>
    </row>
    <row r="174" spans="4:5" x14ac:dyDescent="0.25">
      <c r="D174" s="322" t="s">
        <v>1191</v>
      </c>
      <c r="E174" s="389">
        <f>'Exec Summary'!C58</f>
        <v>0</v>
      </c>
    </row>
    <row r="176" spans="4:5" x14ac:dyDescent="0.25">
      <c r="D176" s="384" t="s">
        <v>1308</v>
      </c>
      <c r="E176" s="303">
        <f>'Exec Summary'!D50</f>
        <v>0</v>
      </c>
    </row>
    <row r="177" spans="4:5" x14ac:dyDescent="0.25">
      <c r="D177" s="385" t="s">
        <v>1307</v>
      </c>
      <c r="E177" s="303">
        <f>'Exec Summary'!D58</f>
        <v>0</v>
      </c>
    </row>
    <row r="178" spans="4:5" x14ac:dyDescent="0.25">
      <c r="D178" s="385" t="s">
        <v>1310</v>
      </c>
      <c r="E178" s="303">
        <f>'Exec Summary'!G50</f>
        <v>0</v>
      </c>
    </row>
    <row r="179" spans="4:5" x14ac:dyDescent="0.25">
      <c r="D179" s="386" t="s">
        <v>1311</v>
      </c>
      <c r="E179" s="303">
        <f>'Exec Summary'!G58</f>
        <v>0</v>
      </c>
    </row>
    <row r="181" spans="4:5" x14ac:dyDescent="0.25">
      <c r="D181" s="361" t="s">
        <v>1284</v>
      </c>
      <c r="E181" s="390" t="str">
        <f>IF(TTL!U7="","",TTL!U7)</f>
        <v/>
      </c>
    </row>
    <row r="182" spans="4:5" x14ac:dyDescent="0.25">
      <c r="D182" s="362" t="s">
        <v>1285</v>
      </c>
      <c r="E182" s="390" t="str">
        <f>IF(TTL!U22="","",TTL!U22)</f>
        <v/>
      </c>
    </row>
    <row r="183" spans="4:5" x14ac:dyDescent="0.25">
      <c r="D183" s="362" t="s">
        <v>1286</v>
      </c>
      <c r="E183" s="390" t="str">
        <f>IF(TTL!U86="","",TTL!U86)</f>
        <v/>
      </c>
    </row>
    <row r="184" spans="4:5" x14ac:dyDescent="0.25">
      <c r="D184" s="363" t="s">
        <v>1287</v>
      </c>
      <c r="E184" s="390" t="str">
        <f>IF(TTL!U162="","",TTL!U162)</f>
        <v/>
      </c>
    </row>
  </sheetData>
  <sheetProtection algorithmName="SHA-512" hashValue="z+b3HKpRtz961GspSNElv3Rlg7DRUKTx4GfdS1TLBkJapjBjtkJUW12QfkLrjFImiivnmSlbqp7Np3BYxV9nhQ==" saltValue="YbD0Yh4xpg+mkAOmfvpJnA==" spinCount="100000" sheet="1" objects="1" scenarios="1"/>
  <phoneticPr fontId="15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opLeftCell="A7" workbookViewId="0">
      <selection activeCell="A12" sqref="A12:C14"/>
    </sheetView>
  </sheetViews>
  <sheetFormatPr defaultColWidth="8.88671875" defaultRowHeight="12.75" x14ac:dyDescent="0.2"/>
  <cols>
    <col min="1" max="1" width="11" style="161" customWidth="1"/>
    <col min="2" max="2" width="15.77734375" style="155" customWidth="1"/>
    <col min="3" max="3" width="62.33203125" style="155" customWidth="1"/>
    <col min="4" max="16384" width="8.88671875" style="155"/>
  </cols>
  <sheetData>
    <row r="1" spans="1:3" s="160" customFormat="1" ht="18" customHeight="1" x14ac:dyDescent="0.2">
      <c r="A1" s="158" t="s">
        <v>840</v>
      </c>
      <c r="B1" s="159" t="s">
        <v>839</v>
      </c>
      <c r="C1" s="159" t="s">
        <v>841</v>
      </c>
    </row>
    <row r="2" spans="1:3" x14ac:dyDescent="0.2">
      <c r="A2" s="161" t="s">
        <v>844</v>
      </c>
      <c r="B2" s="156" t="s">
        <v>844</v>
      </c>
      <c r="C2" s="156" t="s">
        <v>844</v>
      </c>
    </row>
    <row r="3" spans="1:3" ht="72" customHeight="1" x14ac:dyDescent="0.2">
      <c r="A3" s="161">
        <v>41415</v>
      </c>
      <c r="B3" s="157" t="s">
        <v>842</v>
      </c>
      <c r="C3" s="172" t="s">
        <v>845</v>
      </c>
    </row>
    <row r="4" spans="1:3" ht="43.5" customHeight="1" x14ac:dyDescent="0.2">
      <c r="A4" s="161">
        <v>41422</v>
      </c>
      <c r="B4" s="155" t="s">
        <v>835</v>
      </c>
      <c r="C4" s="157" t="s">
        <v>843</v>
      </c>
    </row>
    <row r="5" spans="1:3" ht="43.5" customHeight="1" x14ac:dyDescent="0.2">
      <c r="A5" s="161">
        <v>41468</v>
      </c>
      <c r="B5" s="155" t="s">
        <v>846</v>
      </c>
      <c r="C5" s="157" t="s">
        <v>856</v>
      </c>
    </row>
    <row r="6" spans="1:3" ht="38.25" x14ac:dyDescent="0.2">
      <c r="A6" s="517">
        <v>41572</v>
      </c>
      <c r="B6" s="157" t="s">
        <v>860</v>
      </c>
      <c r="C6" s="157" t="s">
        <v>861</v>
      </c>
    </row>
    <row r="7" spans="1:3" x14ac:dyDescent="0.2">
      <c r="A7" s="517"/>
      <c r="B7" s="155" t="s">
        <v>862</v>
      </c>
      <c r="C7" s="157" t="s">
        <v>863</v>
      </c>
    </row>
    <row r="8" spans="1:3" x14ac:dyDescent="0.2">
      <c r="A8" s="517"/>
      <c r="B8" s="155" t="s">
        <v>864</v>
      </c>
      <c r="C8" s="157" t="s">
        <v>865</v>
      </c>
    </row>
    <row r="9" spans="1:3" x14ac:dyDescent="0.2">
      <c r="A9" s="517"/>
      <c r="B9" s="155" t="s">
        <v>866</v>
      </c>
      <c r="C9" s="155" t="s">
        <v>867</v>
      </c>
    </row>
    <row r="10" spans="1:3" x14ac:dyDescent="0.2">
      <c r="A10" s="517"/>
      <c r="B10" s="155" t="s">
        <v>868</v>
      </c>
      <c r="C10" s="155" t="s">
        <v>870</v>
      </c>
    </row>
    <row r="11" spans="1:3" x14ac:dyDescent="0.2">
      <c r="A11" s="161">
        <v>41584</v>
      </c>
      <c r="B11" s="155" t="s">
        <v>869</v>
      </c>
      <c r="C11" s="155" t="s">
        <v>871</v>
      </c>
    </row>
    <row r="12" spans="1:3" x14ac:dyDescent="0.2">
      <c r="A12" s="517">
        <v>41628</v>
      </c>
      <c r="B12" s="155" t="s">
        <v>872</v>
      </c>
      <c r="C12" s="155" t="s">
        <v>873</v>
      </c>
    </row>
    <row r="13" spans="1:3" x14ac:dyDescent="0.2">
      <c r="A13" s="517"/>
      <c r="B13" s="155" t="s">
        <v>874</v>
      </c>
      <c r="C13" s="155" t="s">
        <v>875</v>
      </c>
    </row>
    <row r="14" spans="1:3" x14ac:dyDescent="0.2">
      <c r="A14" s="517"/>
      <c r="B14" s="155" t="s">
        <v>876</v>
      </c>
      <c r="C14" s="157" t="s">
        <v>877</v>
      </c>
    </row>
  </sheetData>
  <mergeCells count="2">
    <mergeCell ref="A6:A10"/>
    <mergeCell ref="A12:A14"/>
  </mergeCells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Q328"/>
  <sheetViews>
    <sheetView showGridLines="0" zoomScale="85" zoomScaleNormal="85" zoomScaleSheetLayoutView="85" workbookViewId="0">
      <pane ySplit="1" topLeftCell="A2" activePane="bottomLeft" state="frozen"/>
      <selection pane="bottomLeft" activeCell="U6" sqref="U6"/>
    </sheetView>
  </sheetViews>
  <sheetFormatPr defaultColWidth="8.88671875" defaultRowHeight="15" outlineLevelCol="1" x14ac:dyDescent="0.25"/>
  <cols>
    <col min="1" max="1" width="17.88671875" style="231" customWidth="1"/>
    <col min="2" max="2" width="7.21875" style="231" customWidth="1"/>
    <col min="3" max="4" width="17.77734375" style="231" customWidth="1"/>
    <col min="5" max="5" width="9" style="231" bestFit="1" customWidth="1"/>
    <col min="6" max="6" width="9.77734375" style="231" customWidth="1"/>
    <col min="7" max="7" width="16" style="232" customWidth="1"/>
    <col min="8" max="8" width="9.77734375" style="232" hidden="1" customWidth="1" outlineLevel="1"/>
    <col min="9" max="16" width="8.88671875" style="232" hidden="1" customWidth="1" outlineLevel="1"/>
    <col min="17" max="17" width="8.88671875" style="232" collapsed="1"/>
    <col min="18" max="121" width="8.88671875" style="232"/>
    <col min="122" max="16384" width="8.88671875" style="231"/>
  </cols>
  <sheetData>
    <row r="1" spans="1:121" ht="18.75" x14ac:dyDescent="0.3">
      <c r="A1" s="229" t="s">
        <v>1051</v>
      </c>
      <c r="C1" s="230" t="s">
        <v>153</v>
      </c>
      <c r="D1" s="257">
        <v>42051</v>
      </c>
      <c r="G1" s="231"/>
    </row>
    <row r="2" spans="1:121" ht="18" customHeight="1" x14ac:dyDescent="0.25">
      <c r="G2" s="231"/>
    </row>
    <row r="3" spans="1:121" ht="18" customHeight="1" x14ac:dyDescent="0.25">
      <c r="A3" s="233" t="s">
        <v>192</v>
      </c>
      <c r="B3" s="234"/>
      <c r="C3" s="234"/>
      <c r="D3" s="235"/>
      <c r="E3" s="235"/>
      <c r="F3" s="235"/>
      <c r="G3" s="235"/>
    </row>
    <row r="4" spans="1:121" ht="18" customHeight="1" x14ac:dyDescent="0.25">
      <c r="A4" s="236" t="s">
        <v>1029</v>
      </c>
      <c r="B4" s="483">
        <f>PMT!B7</f>
        <v>0</v>
      </c>
      <c r="C4" s="236" t="s">
        <v>1030</v>
      </c>
      <c r="D4" s="484">
        <f>PMT!B8</f>
        <v>0</v>
      </c>
      <c r="E4" s="236" t="s">
        <v>1031</v>
      </c>
      <c r="F4" s="483">
        <f>PMT!B4</f>
        <v>0</v>
      </c>
      <c r="G4" s="485"/>
    </row>
    <row r="5" spans="1:121" ht="18" customHeight="1" x14ac:dyDescent="0.25">
      <c r="A5" s="236" t="s">
        <v>1032</v>
      </c>
      <c r="B5" s="486" t="str">
        <f>IF(PMT!B10="","",PMT!B10)</f>
        <v/>
      </c>
      <c r="C5" s="236" t="s">
        <v>1033</v>
      </c>
      <c r="D5" s="486" t="str">
        <f>IF(PMT!B11="","",PMT!B11)</f>
        <v/>
      </c>
      <c r="E5" s="236" t="s">
        <v>1098</v>
      </c>
      <c r="F5" s="486" t="str">
        <f>IF(PMT!B12="","",PMT!B12)</f>
        <v/>
      </c>
      <c r="G5" s="487"/>
    </row>
    <row r="6" spans="1:121" ht="18" customHeight="1" x14ac:dyDescent="0.25">
      <c r="A6" s="236" t="s">
        <v>1116</v>
      </c>
      <c r="B6" s="488">
        <f>PMT!B13</f>
        <v>0</v>
      </c>
      <c r="C6" s="236" t="s">
        <v>1037</v>
      </c>
      <c r="D6" s="489">
        <f>PMT!B14</f>
        <v>0</v>
      </c>
      <c r="E6" s="236" t="s">
        <v>1103</v>
      </c>
      <c r="F6" s="489">
        <f>PMT!B15</f>
        <v>0</v>
      </c>
      <c r="G6" s="490"/>
    </row>
    <row r="7" spans="1:121" ht="18" customHeight="1" x14ac:dyDescent="0.25">
      <c r="A7" s="236" t="s">
        <v>1104</v>
      </c>
      <c r="B7" s="488">
        <f>PMT!B16</f>
        <v>0</v>
      </c>
      <c r="C7" s="236" t="s">
        <v>1105</v>
      </c>
      <c r="D7" s="488">
        <f>PMT!B17</f>
        <v>0</v>
      </c>
      <c r="E7" s="236" t="s">
        <v>1106</v>
      </c>
      <c r="F7" s="488">
        <f>PMT!B18</f>
        <v>0</v>
      </c>
      <c r="G7" s="485"/>
    </row>
    <row r="8" spans="1:121" ht="18" customHeight="1" x14ac:dyDescent="0.25">
      <c r="A8" s="236" t="s">
        <v>1048</v>
      </c>
      <c r="B8" s="488">
        <f>PMT!B19</f>
        <v>0</v>
      </c>
      <c r="C8" s="236" t="s">
        <v>1049</v>
      </c>
      <c r="D8" s="488">
        <f>PMT!B20</f>
        <v>0</v>
      </c>
      <c r="E8" s="236" t="s">
        <v>1050</v>
      </c>
      <c r="F8" s="488">
        <f>PMT!B21</f>
        <v>0</v>
      </c>
      <c r="G8" s="485"/>
    </row>
    <row r="9" spans="1:121" ht="18" customHeight="1" x14ac:dyDescent="0.25">
      <c r="A9" s="236" t="s">
        <v>1082</v>
      </c>
      <c r="B9" s="488">
        <f>PMT!B22</f>
        <v>0</v>
      </c>
      <c r="C9" s="236" t="s">
        <v>1083</v>
      </c>
      <c r="D9" s="488">
        <f>PMT!B23</f>
        <v>0</v>
      </c>
      <c r="G9" s="485"/>
    </row>
    <row r="10" spans="1:121" ht="18" customHeight="1" x14ac:dyDescent="0.25">
      <c r="A10" s="236" t="s">
        <v>1035</v>
      </c>
      <c r="B10" s="488">
        <f>PMT!B24</f>
        <v>0</v>
      </c>
      <c r="C10" s="236" t="s">
        <v>1036</v>
      </c>
      <c r="D10" s="488">
        <f>PMT!B25</f>
        <v>0</v>
      </c>
      <c r="E10" s="236"/>
      <c r="F10" s="236"/>
      <c r="G10" s="236"/>
    </row>
    <row r="11" spans="1:121" ht="18" customHeight="1" x14ac:dyDescent="0.25">
      <c r="A11" s="238"/>
      <c r="G11" s="231"/>
    </row>
    <row r="12" spans="1:121" s="240" customFormat="1" ht="33" customHeight="1" x14ac:dyDescent="0.25">
      <c r="A12" s="291" t="s">
        <v>1080</v>
      </c>
      <c r="B12" s="292" t="s">
        <v>154</v>
      </c>
      <c r="C12" s="293" t="s">
        <v>1069</v>
      </c>
      <c r="D12" s="293" t="s">
        <v>176</v>
      </c>
      <c r="E12" s="292" t="s">
        <v>155</v>
      </c>
      <c r="F12" s="292" t="s">
        <v>156</v>
      </c>
      <c r="G12" s="292" t="s">
        <v>157</v>
      </c>
      <c r="H12" s="239"/>
      <c r="I12" s="232"/>
      <c r="J12" s="232"/>
      <c r="K12" s="232"/>
      <c r="L12" s="232"/>
      <c r="M12" s="232"/>
      <c r="N12" s="232"/>
      <c r="O12" s="239"/>
      <c r="P12" s="239"/>
      <c r="Q12" s="239"/>
      <c r="R12" s="239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39"/>
      <c r="AX12" s="239"/>
      <c r="AY12" s="239"/>
      <c r="AZ12" s="239"/>
      <c r="BA12" s="239"/>
      <c r="BB12" s="239"/>
      <c r="BC12" s="239"/>
      <c r="BD12" s="239"/>
      <c r="BE12" s="239"/>
      <c r="BF12" s="239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Q12" s="239"/>
      <c r="BR12" s="239"/>
      <c r="BS12" s="239"/>
      <c r="BT12" s="239"/>
      <c r="BU12" s="239"/>
      <c r="BV12" s="239"/>
      <c r="BW12" s="239"/>
      <c r="BX12" s="239"/>
      <c r="BY12" s="239"/>
      <c r="BZ12" s="239"/>
      <c r="CA12" s="239"/>
      <c r="CB12" s="239"/>
      <c r="CC12" s="239"/>
      <c r="CD12" s="239"/>
      <c r="CE12" s="239"/>
      <c r="CF12" s="239"/>
      <c r="CG12" s="239"/>
      <c r="CH12" s="239"/>
      <c r="CI12" s="239"/>
      <c r="CJ12" s="239"/>
      <c r="CK12" s="239"/>
      <c r="CL12" s="239"/>
      <c r="CM12" s="239"/>
      <c r="CN12" s="239"/>
      <c r="CO12" s="239"/>
      <c r="CP12" s="239"/>
      <c r="CQ12" s="239"/>
      <c r="CR12" s="239"/>
      <c r="CS12" s="239"/>
      <c r="CT12" s="239"/>
      <c r="CU12" s="239"/>
      <c r="CV12" s="239"/>
      <c r="CW12" s="239"/>
      <c r="CX12" s="239"/>
      <c r="CY12" s="239"/>
      <c r="CZ12" s="239"/>
      <c r="DA12" s="239"/>
      <c r="DB12" s="239"/>
      <c r="DC12" s="239"/>
      <c r="DD12" s="239"/>
      <c r="DE12" s="239"/>
      <c r="DF12" s="239"/>
      <c r="DG12" s="239"/>
      <c r="DH12" s="239"/>
      <c r="DI12" s="239"/>
      <c r="DJ12" s="239"/>
      <c r="DK12" s="239"/>
      <c r="DL12" s="239"/>
      <c r="DM12" s="239"/>
      <c r="DN12" s="239"/>
      <c r="DO12" s="239"/>
      <c r="DP12" s="239"/>
      <c r="DQ12" s="239"/>
    </row>
    <row r="13" spans="1:121" ht="18" customHeight="1" x14ac:dyDescent="0.25">
      <c r="A13" s="283" t="s">
        <v>1070</v>
      </c>
      <c r="B13" s="297" t="e">
        <f>'Main Store'!$G$172</f>
        <v>#N/A</v>
      </c>
      <c r="C13" s="297">
        <f>'Remote Kiosk'!$G$172</f>
        <v>0</v>
      </c>
      <c r="D13" s="297">
        <f>'Attached Kiosk'!$G$172</f>
        <v>0</v>
      </c>
      <c r="E13" s="297">
        <f>McCafe!$G$172</f>
        <v>0</v>
      </c>
      <c r="F13" s="297">
        <f>MDS!$G$172</f>
        <v>0</v>
      </c>
      <c r="G13" s="297" t="e">
        <f>TTL!$G$172</f>
        <v>#N/A</v>
      </c>
      <c r="I13" s="232" t="s">
        <v>486</v>
      </c>
      <c r="K13" s="232" t="s">
        <v>182</v>
      </c>
      <c r="L13" s="232" t="s">
        <v>195</v>
      </c>
      <c r="M13" s="232" t="s">
        <v>189</v>
      </c>
      <c r="N13" s="232">
        <v>1</v>
      </c>
      <c r="P13" s="232" t="s">
        <v>23</v>
      </c>
    </row>
    <row r="14" spans="1:121" ht="18" customHeight="1" x14ac:dyDescent="0.25">
      <c r="A14" s="284" t="s">
        <v>1071</v>
      </c>
      <c r="B14" s="295">
        <f>'Main Store'!$H$172</f>
        <v>0</v>
      </c>
      <c r="C14" s="295">
        <f>'Remote Kiosk'!$H$172</f>
        <v>0</v>
      </c>
      <c r="D14" s="295">
        <f>'Attached Kiosk'!$H$172</f>
        <v>0</v>
      </c>
      <c r="E14" s="295">
        <f>McCafe!$H$172</f>
        <v>0</v>
      </c>
      <c r="F14" s="295">
        <f>MDS!$H$172</f>
        <v>0</v>
      </c>
      <c r="G14" s="295">
        <f>TTL!$H$172</f>
        <v>0</v>
      </c>
    </row>
    <row r="15" spans="1:121" ht="18" customHeight="1" x14ac:dyDescent="0.25">
      <c r="A15" s="285" t="s">
        <v>1073</v>
      </c>
      <c r="B15" s="295" t="e">
        <f>B14-B13</f>
        <v>#N/A</v>
      </c>
      <c r="C15" s="295">
        <f t="shared" ref="C15:F15" si="0">C14-C13</f>
        <v>0</v>
      </c>
      <c r="D15" s="295">
        <f t="shared" si="0"/>
        <v>0</v>
      </c>
      <c r="E15" s="295">
        <f t="shared" si="0"/>
        <v>0</v>
      </c>
      <c r="F15" s="295">
        <f t="shared" si="0"/>
        <v>0</v>
      </c>
      <c r="G15" s="295" t="e">
        <f>G14-G13</f>
        <v>#N/A</v>
      </c>
      <c r="I15" s="232" t="s">
        <v>737</v>
      </c>
      <c r="K15" s="232" t="s">
        <v>183</v>
      </c>
      <c r="L15" s="232" t="s">
        <v>194</v>
      </c>
      <c r="M15" s="232" t="s">
        <v>758</v>
      </c>
      <c r="N15" s="232">
        <v>1</v>
      </c>
      <c r="O15" s="232" t="s">
        <v>221</v>
      </c>
      <c r="P15" s="232" t="s">
        <v>761</v>
      </c>
    </row>
    <row r="16" spans="1:121" ht="18" customHeight="1" x14ac:dyDescent="0.25">
      <c r="A16" s="284" t="s">
        <v>1072</v>
      </c>
      <c r="B16" s="295">
        <f>'Main Store'!$M$172</f>
        <v>0</v>
      </c>
      <c r="C16" s="295">
        <f>'Remote Kiosk'!$M$172</f>
        <v>0</v>
      </c>
      <c r="D16" s="295">
        <f>'Attached Kiosk'!$M$172</f>
        <v>0</v>
      </c>
      <c r="E16" s="295">
        <f>McCafe!$M$172</f>
        <v>0</v>
      </c>
      <c r="F16" s="295">
        <f>MDS!$M$172</f>
        <v>0</v>
      </c>
      <c r="G16" s="295">
        <f>TTL!$M$172</f>
        <v>0</v>
      </c>
    </row>
    <row r="17" spans="1:121" ht="18" customHeight="1" x14ac:dyDescent="0.25">
      <c r="A17" s="286" t="s">
        <v>1074</v>
      </c>
      <c r="B17" s="296">
        <f>B16-B14</f>
        <v>0</v>
      </c>
      <c r="C17" s="296">
        <f t="shared" ref="C17:F17" si="1">C16-C14</f>
        <v>0</v>
      </c>
      <c r="D17" s="296">
        <f t="shared" si="1"/>
        <v>0</v>
      </c>
      <c r="E17" s="296">
        <f t="shared" si="1"/>
        <v>0</v>
      </c>
      <c r="F17" s="296">
        <f t="shared" si="1"/>
        <v>0</v>
      </c>
      <c r="G17" s="296">
        <f>G16-G14</f>
        <v>0</v>
      </c>
      <c r="I17" s="232" t="s">
        <v>738</v>
      </c>
      <c r="M17" s="232" t="s">
        <v>759</v>
      </c>
      <c r="N17" s="232">
        <v>1</v>
      </c>
      <c r="O17" s="232" t="s">
        <v>185</v>
      </c>
      <c r="P17" s="232" t="s">
        <v>762</v>
      </c>
    </row>
    <row r="18" spans="1:121" ht="18" customHeight="1" x14ac:dyDescent="0.25">
      <c r="A18" s="237"/>
      <c r="B18" s="237"/>
      <c r="C18" s="237"/>
      <c r="D18" s="237"/>
      <c r="E18" s="237"/>
      <c r="F18" s="237"/>
      <c r="G18" s="231"/>
      <c r="I18" s="232" t="s">
        <v>474</v>
      </c>
      <c r="M18" s="232" t="s">
        <v>760</v>
      </c>
    </row>
    <row r="19" spans="1:121" ht="18" customHeight="1" x14ac:dyDescent="0.25">
      <c r="A19" s="261" t="s">
        <v>1076</v>
      </c>
      <c r="B19" s="282" t="str">
        <f>IFERROR(B17/B14,"")</f>
        <v/>
      </c>
      <c r="C19" s="281" t="s">
        <v>1163</v>
      </c>
      <c r="D19" s="265"/>
      <c r="E19" s="265"/>
      <c r="F19" s="294"/>
      <c r="G19" s="282" t="str">
        <f>IFERROR(G17/G14,"")</f>
        <v/>
      </c>
      <c r="H19" s="277"/>
      <c r="I19" s="278"/>
    </row>
    <row r="20" spans="1:121" ht="18" customHeight="1" x14ac:dyDescent="0.25">
      <c r="A20" s="263"/>
      <c r="B20" s="266"/>
      <c r="C20" s="267"/>
      <c r="D20" s="268"/>
      <c r="E20" s="268"/>
      <c r="F20" s="269"/>
      <c r="G20" s="270"/>
      <c r="H20" s="277"/>
      <c r="I20" s="278"/>
    </row>
    <row r="21" spans="1:121" ht="18" customHeight="1" x14ac:dyDescent="0.25">
      <c r="A21" s="263"/>
      <c r="B21" s="264"/>
      <c r="C21" s="271"/>
      <c r="D21" s="272"/>
      <c r="E21" s="272"/>
      <c r="F21" s="273"/>
      <c r="G21" s="274"/>
      <c r="H21" s="277"/>
      <c r="I21" s="279"/>
    </row>
    <row r="22" spans="1:121" ht="18" customHeight="1" x14ac:dyDescent="0.25">
      <c r="A22" s="261"/>
      <c r="B22" s="266"/>
      <c r="C22" s="266"/>
      <c r="D22" s="266"/>
      <c r="E22" s="266"/>
      <c r="F22" s="275" t="s">
        <v>1068</v>
      </c>
      <c r="G22" s="276">
        <f>TTL!R172</f>
        <v>0</v>
      </c>
      <c r="H22" s="277"/>
      <c r="I22" s="262"/>
    </row>
    <row r="23" spans="1:121" ht="18" customHeight="1" x14ac:dyDescent="0.25">
      <c r="A23" s="261"/>
      <c r="B23" s="266"/>
      <c r="C23" s="266"/>
      <c r="D23" s="266"/>
      <c r="E23" s="266"/>
      <c r="F23" s="275" t="s">
        <v>1206</v>
      </c>
      <c r="G23" s="276">
        <f>G22-G14</f>
        <v>0</v>
      </c>
      <c r="H23" s="280" t="s">
        <v>1075</v>
      </c>
      <c r="I23" s="262"/>
      <c r="Q23" s="319"/>
    </row>
    <row r="24" spans="1:121" ht="18" customHeight="1" x14ac:dyDescent="0.25">
      <c r="A24" s="262"/>
      <c r="B24" s="266"/>
      <c r="C24" s="266"/>
      <c r="D24" s="266"/>
      <c r="E24" s="266"/>
      <c r="F24" s="275" t="s">
        <v>1207</v>
      </c>
      <c r="G24" s="359" t="str">
        <f>IFERROR(G23/G14,"")</f>
        <v/>
      </c>
      <c r="H24" s="280"/>
      <c r="I24" s="262"/>
    </row>
    <row r="25" spans="1:121" ht="18" customHeight="1" x14ac:dyDescent="0.25">
      <c r="A25" s="287" t="s">
        <v>763</v>
      </c>
      <c r="B25" s="287"/>
      <c r="C25" s="287"/>
      <c r="D25" s="287"/>
      <c r="E25" s="287"/>
      <c r="F25" s="506" t="s">
        <v>1283</v>
      </c>
      <c r="G25" s="507"/>
      <c r="H25" s="280"/>
      <c r="I25" s="262"/>
    </row>
    <row r="26" spans="1:121" ht="18" customHeight="1" x14ac:dyDescent="0.25">
      <c r="A26" s="288"/>
      <c r="B26" s="289" t="s">
        <v>1312</v>
      </c>
      <c r="C26" s="289" t="s">
        <v>1081</v>
      </c>
      <c r="D26" s="289" t="s">
        <v>1084</v>
      </c>
      <c r="E26" s="289" t="s">
        <v>1085</v>
      </c>
      <c r="F26" s="508"/>
      <c r="G26" s="507"/>
      <c r="H26" s="280"/>
      <c r="I26" s="262"/>
    </row>
    <row r="27" spans="1:121" ht="18" customHeight="1" x14ac:dyDescent="0.25">
      <c r="A27" s="290" t="s">
        <v>1077</v>
      </c>
      <c r="B27" s="298">
        <f>TTL!$H$5</f>
        <v>0</v>
      </c>
      <c r="C27" s="298">
        <f>TTL!$M$5</f>
        <v>0</v>
      </c>
      <c r="D27" s="298">
        <f>C27-B27</f>
        <v>0</v>
      </c>
      <c r="E27" s="298" t="str">
        <f>IFERROR(D27/B27,"")</f>
        <v/>
      </c>
      <c r="F27" s="508"/>
      <c r="G27" s="507"/>
      <c r="H27" s="280"/>
      <c r="I27" s="262"/>
    </row>
    <row r="28" spans="1:121" ht="18" customHeight="1" x14ac:dyDescent="0.25">
      <c r="A28" s="290" t="s">
        <v>1078</v>
      </c>
      <c r="B28" s="298">
        <f>TTL!$H$20</f>
        <v>0</v>
      </c>
      <c r="C28" s="298">
        <f>TTL!$M$20</f>
        <v>0</v>
      </c>
      <c r="D28" s="298">
        <f t="shared" ref="D28:D30" si="2">C28-B28</f>
        <v>0</v>
      </c>
      <c r="E28" s="298" t="str">
        <f t="shared" ref="E28:E30" si="3">IFERROR(D28/B28,"")</f>
        <v/>
      </c>
      <c r="F28" s="508"/>
      <c r="G28" s="507"/>
      <c r="H28" s="280"/>
      <c r="I28" s="262"/>
    </row>
    <row r="29" spans="1:121" ht="18" customHeight="1" x14ac:dyDescent="0.25">
      <c r="A29" s="290" t="s">
        <v>1079</v>
      </c>
      <c r="B29" s="298">
        <f>TTL!$H$84</f>
        <v>0</v>
      </c>
      <c r="C29" s="298">
        <f>TTL!$M$84</f>
        <v>0</v>
      </c>
      <c r="D29" s="298">
        <f t="shared" si="2"/>
        <v>0</v>
      </c>
      <c r="E29" s="298" t="str">
        <f t="shared" si="3"/>
        <v/>
      </c>
      <c r="F29" s="508"/>
      <c r="G29" s="507"/>
      <c r="H29" s="280"/>
      <c r="I29" s="262"/>
    </row>
    <row r="30" spans="1:121" ht="18" customHeight="1" x14ac:dyDescent="0.25">
      <c r="A30" s="290" t="s">
        <v>157</v>
      </c>
      <c r="B30" s="298">
        <f>SUM(B27:B29)</f>
        <v>0</v>
      </c>
      <c r="C30" s="298">
        <f>SUM(C27:C29)</f>
        <v>0</v>
      </c>
      <c r="D30" s="298">
        <f t="shared" si="2"/>
        <v>0</v>
      </c>
      <c r="E30" s="298" t="str">
        <f t="shared" si="3"/>
        <v/>
      </c>
      <c r="F30" s="508"/>
      <c r="G30" s="507"/>
      <c r="H30" s="280"/>
      <c r="I30" s="262"/>
    </row>
    <row r="31" spans="1:121" s="241" customFormat="1" x14ac:dyDescent="0.25">
      <c r="A31" s="231"/>
      <c r="B31" s="231"/>
      <c r="C31" s="231"/>
      <c r="D31" s="231"/>
      <c r="E31" s="231"/>
      <c r="F31" s="231"/>
      <c r="G31" s="231"/>
      <c r="H31" s="232"/>
      <c r="I31" s="232" t="s">
        <v>490</v>
      </c>
      <c r="J31" s="232"/>
      <c r="K31" s="232"/>
      <c r="L31" s="232"/>
      <c r="M31" s="232"/>
      <c r="N31" s="232"/>
      <c r="O31" s="232"/>
      <c r="P31" s="232"/>
      <c r="Q31" s="232"/>
      <c r="R31" s="232"/>
      <c r="S31" s="232"/>
      <c r="T31" s="232"/>
      <c r="U31" s="232"/>
      <c r="V31" s="232"/>
      <c r="W31" s="232"/>
      <c r="X31" s="232"/>
      <c r="Y31" s="232"/>
      <c r="Z31" s="232"/>
      <c r="AA31" s="232"/>
      <c r="AB31" s="232"/>
      <c r="AC31" s="232"/>
      <c r="AD31" s="232"/>
      <c r="AE31" s="232"/>
      <c r="AF31" s="232"/>
      <c r="AG31" s="232"/>
      <c r="AH31" s="232"/>
      <c r="AI31" s="232"/>
      <c r="AJ31" s="232"/>
      <c r="AK31" s="232"/>
      <c r="AL31" s="232"/>
      <c r="AM31" s="232"/>
      <c r="AN31" s="232"/>
      <c r="AO31" s="232"/>
      <c r="AP31" s="232"/>
      <c r="AQ31" s="232"/>
      <c r="AR31" s="232"/>
      <c r="AS31" s="232"/>
      <c r="AT31" s="232"/>
      <c r="AU31" s="232"/>
      <c r="AV31" s="232"/>
      <c r="AW31" s="232"/>
      <c r="AX31" s="232"/>
      <c r="AY31" s="232"/>
      <c r="AZ31" s="232"/>
      <c r="BA31" s="232"/>
      <c r="BB31" s="232"/>
      <c r="BC31" s="232"/>
      <c r="BD31" s="232"/>
      <c r="BE31" s="232"/>
      <c r="BF31" s="232"/>
      <c r="BG31" s="232"/>
      <c r="BH31" s="232"/>
      <c r="BI31" s="232"/>
      <c r="BJ31" s="232"/>
      <c r="BK31" s="232"/>
      <c r="BL31" s="232"/>
      <c r="BM31" s="232"/>
      <c r="BN31" s="232"/>
      <c r="BO31" s="232"/>
      <c r="BP31" s="232"/>
      <c r="BQ31" s="232"/>
      <c r="BR31" s="232"/>
      <c r="BS31" s="232"/>
      <c r="BT31" s="232"/>
      <c r="BU31" s="232"/>
      <c r="BV31" s="232"/>
      <c r="BW31" s="232"/>
      <c r="BX31" s="232"/>
      <c r="BY31" s="232"/>
      <c r="BZ31" s="232"/>
      <c r="CA31" s="232"/>
      <c r="CB31" s="232"/>
      <c r="CC31" s="232"/>
      <c r="CD31" s="232"/>
      <c r="CE31" s="232"/>
      <c r="CF31" s="232"/>
      <c r="CG31" s="232"/>
      <c r="CH31" s="232"/>
      <c r="CI31" s="232"/>
      <c r="CJ31" s="232"/>
      <c r="CK31" s="232"/>
      <c r="CL31" s="232"/>
      <c r="CM31" s="232"/>
      <c r="CN31" s="232"/>
      <c r="CO31" s="232"/>
      <c r="CP31" s="232"/>
      <c r="CQ31" s="232"/>
      <c r="CR31" s="232"/>
      <c r="CS31" s="232"/>
      <c r="CT31" s="232"/>
      <c r="CU31" s="232"/>
      <c r="CV31" s="232"/>
      <c r="CW31" s="232"/>
      <c r="CX31" s="232"/>
      <c r="CY31" s="232"/>
      <c r="CZ31" s="232"/>
      <c r="DA31" s="232"/>
      <c r="DB31" s="232"/>
      <c r="DC31" s="232"/>
      <c r="DD31" s="232"/>
      <c r="DE31" s="232"/>
      <c r="DF31" s="232"/>
      <c r="DG31" s="232"/>
      <c r="DH31" s="232"/>
      <c r="DI31" s="232"/>
      <c r="DJ31" s="232"/>
      <c r="DK31" s="232"/>
      <c r="DL31" s="232"/>
      <c r="DM31" s="232"/>
      <c r="DN31" s="232"/>
      <c r="DO31" s="232"/>
      <c r="DP31" s="232"/>
      <c r="DQ31" s="232"/>
    </row>
    <row r="32" spans="1:121" s="241" customFormat="1" ht="15.75" customHeight="1" x14ac:dyDescent="0.25">
      <c r="A32" s="287" t="s">
        <v>1166</v>
      </c>
      <c r="B32" s="287"/>
      <c r="C32" s="287"/>
      <c r="D32" s="287"/>
      <c r="E32" s="287"/>
      <c r="F32" s="287"/>
      <c r="G32" s="287"/>
      <c r="H32" s="232"/>
      <c r="I32" s="232" t="s">
        <v>577</v>
      </c>
      <c r="J32" s="232"/>
      <c r="K32" s="232"/>
      <c r="L32" s="232"/>
      <c r="M32" s="232"/>
      <c r="N32" s="232"/>
      <c r="O32" s="232"/>
      <c r="P32" s="232"/>
      <c r="Q32" s="232"/>
      <c r="R32" s="232"/>
      <c r="S32" s="232"/>
      <c r="T32" s="232"/>
      <c r="U32" s="232"/>
      <c r="V32" s="232"/>
      <c r="W32" s="232"/>
      <c r="X32" s="232"/>
      <c r="Y32" s="232"/>
      <c r="Z32" s="232"/>
      <c r="AA32" s="232"/>
      <c r="AB32" s="232"/>
      <c r="AC32" s="232"/>
      <c r="AD32" s="232"/>
      <c r="AE32" s="232"/>
      <c r="AF32" s="232"/>
      <c r="AG32" s="232"/>
      <c r="AH32" s="232"/>
      <c r="AI32" s="232"/>
      <c r="AJ32" s="232"/>
      <c r="AK32" s="232"/>
      <c r="AL32" s="232"/>
      <c r="AM32" s="232"/>
      <c r="AN32" s="232"/>
      <c r="AO32" s="232"/>
      <c r="AP32" s="232"/>
      <c r="AQ32" s="232"/>
      <c r="AR32" s="232"/>
      <c r="AS32" s="232"/>
      <c r="AT32" s="232"/>
      <c r="AU32" s="232"/>
      <c r="AV32" s="232"/>
      <c r="AW32" s="232"/>
      <c r="AX32" s="232"/>
      <c r="AY32" s="232"/>
      <c r="AZ32" s="232"/>
      <c r="BA32" s="232"/>
      <c r="BB32" s="232"/>
      <c r="BC32" s="232"/>
      <c r="BD32" s="232"/>
      <c r="BE32" s="232"/>
      <c r="BF32" s="232"/>
      <c r="BG32" s="232"/>
      <c r="BH32" s="232"/>
      <c r="BI32" s="232"/>
      <c r="BJ32" s="232"/>
      <c r="BK32" s="232"/>
      <c r="BL32" s="232"/>
      <c r="BM32" s="232"/>
      <c r="BN32" s="232"/>
      <c r="BO32" s="232"/>
      <c r="BP32" s="232"/>
      <c r="BQ32" s="232"/>
      <c r="BR32" s="232"/>
      <c r="BS32" s="232"/>
      <c r="BT32" s="232"/>
      <c r="BU32" s="232"/>
      <c r="BV32" s="232"/>
      <c r="BW32" s="232"/>
      <c r="BX32" s="232"/>
      <c r="BY32" s="232"/>
      <c r="BZ32" s="232"/>
      <c r="CA32" s="232"/>
      <c r="CB32" s="232"/>
      <c r="CC32" s="232"/>
      <c r="CD32" s="232"/>
      <c r="CE32" s="232"/>
      <c r="CF32" s="232"/>
      <c r="CG32" s="232"/>
      <c r="CH32" s="232"/>
      <c r="CI32" s="232"/>
      <c r="CJ32" s="232"/>
      <c r="CK32" s="232"/>
      <c r="CL32" s="232"/>
      <c r="CM32" s="232"/>
      <c r="CN32" s="232"/>
      <c r="CO32" s="232"/>
      <c r="CP32" s="232"/>
      <c r="CQ32" s="232"/>
      <c r="CR32" s="232"/>
      <c r="CS32" s="232"/>
      <c r="CT32" s="232"/>
      <c r="CU32" s="232"/>
      <c r="CV32" s="232"/>
      <c r="CW32" s="232"/>
      <c r="CX32" s="232"/>
      <c r="CY32" s="232"/>
      <c r="CZ32" s="232"/>
      <c r="DA32" s="232"/>
      <c r="DB32" s="232"/>
      <c r="DC32" s="232"/>
      <c r="DD32" s="232"/>
      <c r="DE32" s="232"/>
      <c r="DF32" s="232"/>
      <c r="DG32" s="232"/>
      <c r="DH32" s="232"/>
      <c r="DI32" s="232"/>
      <c r="DJ32" s="232"/>
      <c r="DK32" s="232"/>
      <c r="DL32" s="232"/>
      <c r="DM32" s="232"/>
      <c r="DN32" s="232"/>
      <c r="DO32" s="232"/>
      <c r="DP32" s="232"/>
      <c r="DQ32" s="232"/>
    </row>
    <row r="33" spans="1:121" s="241" customFormat="1" ht="15.75" customHeight="1" x14ac:dyDescent="0.25">
      <c r="A33" s="511"/>
      <c r="B33" s="512"/>
      <c r="C33" s="289" t="s">
        <v>1312</v>
      </c>
      <c r="D33" s="289" t="s">
        <v>1072</v>
      </c>
      <c r="E33" s="289" t="s">
        <v>1084</v>
      </c>
      <c r="F33" s="289" t="s">
        <v>1085</v>
      </c>
      <c r="G33" s="289" t="s">
        <v>1309</v>
      </c>
      <c r="H33" s="232"/>
      <c r="I33" s="232" t="s">
        <v>704</v>
      </c>
      <c r="J33" s="232"/>
      <c r="K33" s="232"/>
      <c r="L33" s="232"/>
      <c r="M33" s="232"/>
      <c r="N33" s="232"/>
      <c r="O33" s="232"/>
      <c r="P33" s="232"/>
      <c r="Q33" s="232"/>
      <c r="R33" s="232"/>
      <c r="S33" s="232"/>
      <c r="T33" s="232"/>
      <c r="U33" s="232"/>
      <c r="V33" s="232"/>
      <c r="W33" s="232"/>
      <c r="X33" s="232"/>
      <c r="Y33" s="232"/>
      <c r="Z33" s="232"/>
      <c r="AA33" s="232"/>
      <c r="AB33" s="232"/>
      <c r="AC33" s="232"/>
      <c r="AD33" s="232"/>
      <c r="AE33" s="232"/>
      <c r="AF33" s="232"/>
      <c r="AG33" s="232"/>
      <c r="AH33" s="232"/>
      <c r="AI33" s="232"/>
      <c r="AJ33" s="232"/>
      <c r="AK33" s="232"/>
      <c r="AL33" s="232"/>
      <c r="AM33" s="232"/>
      <c r="AN33" s="232"/>
      <c r="AO33" s="232"/>
      <c r="AP33" s="232"/>
      <c r="AQ33" s="232"/>
      <c r="AR33" s="232"/>
      <c r="AS33" s="232"/>
      <c r="AT33" s="232"/>
      <c r="AU33" s="232"/>
      <c r="AV33" s="232"/>
      <c r="AW33" s="232"/>
      <c r="AX33" s="232"/>
      <c r="AY33" s="232"/>
      <c r="AZ33" s="232"/>
      <c r="BA33" s="232"/>
      <c r="BB33" s="232"/>
      <c r="BC33" s="232"/>
      <c r="BD33" s="232"/>
      <c r="BE33" s="232"/>
      <c r="BF33" s="232"/>
      <c r="BG33" s="232"/>
      <c r="BH33" s="232"/>
      <c r="BI33" s="232"/>
      <c r="BJ33" s="232"/>
      <c r="BK33" s="232"/>
      <c r="BL33" s="232"/>
      <c r="BM33" s="232"/>
      <c r="BN33" s="232"/>
      <c r="BO33" s="232"/>
      <c r="BP33" s="232"/>
      <c r="BQ33" s="232"/>
      <c r="BR33" s="232"/>
      <c r="BS33" s="232"/>
      <c r="BT33" s="232"/>
      <c r="BU33" s="232"/>
      <c r="BV33" s="232"/>
      <c r="BW33" s="232"/>
      <c r="BX33" s="232"/>
      <c r="BY33" s="232"/>
      <c r="BZ33" s="232"/>
      <c r="CA33" s="232"/>
      <c r="CB33" s="232"/>
      <c r="CC33" s="232"/>
      <c r="CD33" s="232"/>
      <c r="CE33" s="232"/>
      <c r="CF33" s="232"/>
      <c r="CG33" s="232"/>
      <c r="CH33" s="232"/>
      <c r="CI33" s="232"/>
      <c r="CJ33" s="232"/>
      <c r="CK33" s="232"/>
      <c r="CL33" s="232"/>
      <c r="CM33" s="232"/>
      <c r="CN33" s="232"/>
      <c r="CO33" s="232"/>
      <c r="CP33" s="232"/>
      <c r="CQ33" s="232"/>
      <c r="CR33" s="232"/>
      <c r="CS33" s="232"/>
      <c r="CT33" s="232"/>
      <c r="CU33" s="232"/>
      <c r="CV33" s="232"/>
      <c r="CW33" s="232"/>
      <c r="CX33" s="232"/>
      <c r="CY33" s="232"/>
      <c r="CZ33" s="232"/>
      <c r="DA33" s="232"/>
      <c r="DB33" s="232"/>
      <c r="DC33" s="232"/>
      <c r="DD33" s="232"/>
      <c r="DE33" s="232"/>
      <c r="DF33" s="232"/>
      <c r="DG33" s="232"/>
      <c r="DH33" s="232"/>
      <c r="DI33" s="232"/>
      <c r="DJ33" s="232"/>
      <c r="DK33" s="232"/>
      <c r="DL33" s="232"/>
      <c r="DM33" s="232"/>
      <c r="DN33" s="232"/>
      <c r="DO33" s="232"/>
      <c r="DP33" s="232"/>
      <c r="DQ33" s="232"/>
    </row>
    <row r="34" spans="1:121" s="241" customFormat="1" ht="15.75" customHeight="1" x14ac:dyDescent="0.25">
      <c r="A34" s="504" t="s">
        <v>1494</v>
      </c>
      <c r="B34" s="513"/>
      <c r="C34" s="381">
        <f>'Main Store'!H8</f>
        <v>0</v>
      </c>
      <c r="D34" s="381">
        <f>'Main Store'!M8</f>
        <v>0</v>
      </c>
      <c r="E34" s="381">
        <f>D34-C34</f>
        <v>0</v>
      </c>
      <c r="F34" s="382" t="str">
        <f>IFERROR(E34/C34,"")</f>
        <v/>
      </c>
      <c r="G34" s="381">
        <f>TTL!R8</f>
        <v>0</v>
      </c>
      <c r="H34" s="232"/>
      <c r="I34" s="232" t="s">
        <v>691</v>
      </c>
      <c r="J34" s="232"/>
      <c r="K34" s="232"/>
      <c r="L34" s="232"/>
      <c r="M34" s="232"/>
      <c r="N34" s="232"/>
      <c r="O34" s="232"/>
      <c r="P34" s="232"/>
      <c r="Q34" s="232"/>
      <c r="R34" s="232"/>
      <c r="S34" s="232"/>
      <c r="T34" s="232"/>
      <c r="U34" s="232"/>
      <c r="V34" s="232"/>
      <c r="W34" s="232"/>
      <c r="X34" s="232"/>
      <c r="Y34" s="232"/>
      <c r="Z34" s="232"/>
      <c r="AA34" s="232"/>
      <c r="AB34" s="232"/>
      <c r="AC34" s="232"/>
      <c r="AD34" s="232"/>
      <c r="AE34" s="232"/>
      <c r="AF34" s="232"/>
      <c r="AG34" s="232"/>
      <c r="AH34" s="232"/>
      <c r="AI34" s="232"/>
      <c r="AJ34" s="232"/>
      <c r="AK34" s="232"/>
      <c r="AL34" s="232"/>
      <c r="AM34" s="232"/>
      <c r="AN34" s="232"/>
      <c r="AO34" s="232"/>
      <c r="AP34" s="232"/>
      <c r="AQ34" s="232"/>
      <c r="AR34" s="232"/>
      <c r="AS34" s="232"/>
      <c r="AT34" s="232"/>
      <c r="AU34" s="232"/>
      <c r="AV34" s="232"/>
      <c r="AW34" s="232"/>
      <c r="AX34" s="232"/>
      <c r="AY34" s="232"/>
      <c r="AZ34" s="232"/>
      <c r="BA34" s="232"/>
      <c r="BB34" s="232"/>
      <c r="BC34" s="232"/>
      <c r="BD34" s="232"/>
      <c r="BE34" s="232"/>
      <c r="BF34" s="232"/>
      <c r="BG34" s="232"/>
      <c r="BH34" s="232"/>
      <c r="BI34" s="232"/>
      <c r="BJ34" s="232"/>
      <c r="BK34" s="232"/>
      <c r="BL34" s="232"/>
      <c r="BM34" s="232"/>
      <c r="BN34" s="232"/>
      <c r="BO34" s="232"/>
      <c r="BP34" s="232"/>
      <c r="BQ34" s="232"/>
      <c r="BR34" s="232"/>
      <c r="BS34" s="232"/>
      <c r="BT34" s="232"/>
      <c r="BU34" s="232"/>
      <c r="BV34" s="232"/>
      <c r="BW34" s="232"/>
      <c r="BX34" s="232"/>
      <c r="BY34" s="232"/>
      <c r="BZ34" s="232"/>
      <c r="CA34" s="232"/>
      <c r="CB34" s="232"/>
      <c r="CC34" s="232"/>
      <c r="CD34" s="232"/>
      <c r="CE34" s="232"/>
      <c r="CF34" s="232"/>
      <c r="CG34" s="232"/>
      <c r="CH34" s="232"/>
      <c r="CI34" s="232"/>
      <c r="CJ34" s="232"/>
      <c r="CK34" s="232"/>
      <c r="CL34" s="232"/>
      <c r="CM34" s="232"/>
      <c r="CN34" s="232"/>
      <c r="CO34" s="232"/>
      <c r="CP34" s="232"/>
      <c r="CQ34" s="232"/>
      <c r="CR34" s="232"/>
      <c r="CS34" s="232"/>
      <c r="CT34" s="232"/>
      <c r="CU34" s="232"/>
      <c r="CV34" s="232"/>
      <c r="CW34" s="232"/>
      <c r="CX34" s="232"/>
      <c r="CY34" s="232"/>
      <c r="CZ34" s="232"/>
      <c r="DA34" s="232"/>
      <c r="DB34" s="232"/>
      <c r="DC34" s="232"/>
      <c r="DD34" s="232"/>
      <c r="DE34" s="232"/>
      <c r="DF34" s="232"/>
      <c r="DG34" s="232"/>
      <c r="DH34" s="232"/>
      <c r="DI34" s="232"/>
      <c r="DJ34" s="232"/>
      <c r="DK34" s="232"/>
      <c r="DL34" s="232"/>
      <c r="DM34" s="232"/>
      <c r="DN34" s="232"/>
      <c r="DO34" s="232"/>
      <c r="DP34" s="232"/>
      <c r="DQ34" s="232"/>
    </row>
    <row r="35" spans="1:121" s="241" customFormat="1" ht="15.75" customHeight="1" x14ac:dyDescent="0.25">
      <c r="A35" s="504" t="s">
        <v>1469</v>
      </c>
      <c r="B35" s="513"/>
      <c r="C35" s="381">
        <f>'Main Store'!H21</f>
        <v>0</v>
      </c>
      <c r="D35" s="381">
        <f>'Main Store'!M21</f>
        <v>0</v>
      </c>
      <c r="E35" s="381">
        <f t="shared" ref="E35:E58" si="4">D35-C35</f>
        <v>0</v>
      </c>
      <c r="F35" s="382" t="str">
        <f t="shared" ref="F35:F58" si="5">IFERROR(E35/C35,"")</f>
        <v/>
      </c>
      <c r="G35" s="381">
        <f>TTL!R21</f>
        <v>0</v>
      </c>
      <c r="H35" s="232"/>
      <c r="I35" s="232" t="s">
        <v>664</v>
      </c>
      <c r="J35" s="232"/>
      <c r="K35" s="232"/>
      <c r="L35" s="232"/>
      <c r="M35" s="232"/>
      <c r="N35" s="232"/>
      <c r="O35" s="232"/>
      <c r="P35" s="232"/>
      <c r="Q35" s="232"/>
      <c r="R35" s="232"/>
      <c r="S35" s="232"/>
      <c r="T35" s="232"/>
      <c r="U35" s="232"/>
      <c r="V35" s="232"/>
      <c r="W35" s="232"/>
      <c r="X35" s="232"/>
      <c r="Y35" s="232"/>
      <c r="Z35" s="232"/>
      <c r="AA35" s="232"/>
      <c r="AB35" s="232"/>
      <c r="AC35" s="232"/>
      <c r="AD35" s="232"/>
      <c r="AE35" s="232"/>
      <c r="AF35" s="232"/>
      <c r="AG35" s="232"/>
      <c r="AH35" s="232"/>
      <c r="AI35" s="232"/>
      <c r="AJ35" s="232"/>
      <c r="AK35" s="232"/>
      <c r="AL35" s="232"/>
      <c r="AM35" s="232"/>
      <c r="AN35" s="232"/>
      <c r="AO35" s="232"/>
      <c r="AP35" s="232"/>
      <c r="AQ35" s="232"/>
      <c r="AR35" s="232"/>
      <c r="AS35" s="232"/>
      <c r="AT35" s="232"/>
      <c r="AU35" s="232"/>
      <c r="AV35" s="232"/>
      <c r="AW35" s="232"/>
      <c r="AX35" s="232"/>
      <c r="AY35" s="232"/>
      <c r="AZ35" s="232"/>
      <c r="BA35" s="232"/>
      <c r="BB35" s="232"/>
      <c r="BC35" s="232"/>
      <c r="BD35" s="232"/>
      <c r="BE35" s="232"/>
      <c r="BF35" s="232"/>
      <c r="BG35" s="232"/>
      <c r="BH35" s="232"/>
      <c r="BI35" s="232"/>
      <c r="BJ35" s="232"/>
      <c r="BK35" s="232"/>
      <c r="BL35" s="232"/>
      <c r="BM35" s="232"/>
      <c r="BN35" s="232"/>
      <c r="BO35" s="232"/>
      <c r="BP35" s="232"/>
      <c r="BQ35" s="232"/>
      <c r="BR35" s="232"/>
      <c r="BS35" s="232"/>
      <c r="BT35" s="232"/>
      <c r="BU35" s="232"/>
      <c r="BV35" s="232"/>
      <c r="BW35" s="232"/>
      <c r="BX35" s="232"/>
      <c r="BY35" s="232"/>
      <c r="BZ35" s="232"/>
      <c r="CA35" s="232"/>
      <c r="CB35" s="232"/>
      <c r="CC35" s="232"/>
      <c r="CD35" s="232"/>
      <c r="CE35" s="232"/>
      <c r="CF35" s="232"/>
      <c r="CG35" s="232"/>
      <c r="CH35" s="232"/>
      <c r="CI35" s="232"/>
      <c r="CJ35" s="232"/>
      <c r="CK35" s="232"/>
      <c r="CL35" s="232"/>
      <c r="CM35" s="232"/>
      <c r="CN35" s="232"/>
      <c r="CO35" s="232"/>
      <c r="CP35" s="232"/>
      <c r="CQ35" s="232"/>
      <c r="CR35" s="232"/>
      <c r="CS35" s="232"/>
      <c r="CT35" s="232"/>
      <c r="CU35" s="232"/>
      <c r="CV35" s="232"/>
      <c r="CW35" s="232"/>
      <c r="CX35" s="232"/>
      <c r="CY35" s="232"/>
      <c r="CZ35" s="232"/>
      <c r="DA35" s="232"/>
      <c r="DB35" s="232"/>
      <c r="DC35" s="232"/>
      <c r="DD35" s="232"/>
      <c r="DE35" s="232"/>
      <c r="DF35" s="232"/>
      <c r="DG35" s="232"/>
      <c r="DH35" s="232"/>
      <c r="DI35" s="232"/>
      <c r="DJ35" s="232"/>
      <c r="DK35" s="232"/>
      <c r="DL35" s="232"/>
      <c r="DM35" s="232"/>
      <c r="DN35" s="232"/>
      <c r="DO35" s="232"/>
      <c r="DP35" s="232"/>
      <c r="DQ35" s="232"/>
    </row>
    <row r="36" spans="1:121" s="241" customFormat="1" ht="15.75" customHeight="1" x14ac:dyDescent="0.25">
      <c r="A36" s="504" t="s">
        <v>1470</v>
      </c>
      <c r="B36" s="513"/>
      <c r="C36" s="381">
        <f>SUM('Main Store'!H27,'Main Store'!H30)</f>
        <v>0</v>
      </c>
      <c r="D36" s="381">
        <f>SUM('Main Store'!M27,'Main Store'!M30)</f>
        <v>0</v>
      </c>
      <c r="E36" s="381">
        <f t="shared" si="4"/>
        <v>0</v>
      </c>
      <c r="F36" s="382" t="str">
        <f t="shared" si="5"/>
        <v/>
      </c>
      <c r="G36" s="381">
        <f>SUM(TTL!R27,TTL!R30)</f>
        <v>0</v>
      </c>
      <c r="H36" s="232"/>
      <c r="I36" s="232" t="s">
        <v>615</v>
      </c>
      <c r="J36" s="232"/>
      <c r="K36" s="232"/>
      <c r="L36" s="232"/>
      <c r="M36" s="232"/>
      <c r="N36" s="232"/>
      <c r="O36" s="232"/>
      <c r="P36" s="232"/>
      <c r="Q36" s="232"/>
      <c r="R36" s="232"/>
      <c r="S36" s="232"/>
      <c r="T36" s="232"/>
      <c r="U36" s="232"/>
      <c r="V36" s="232"/>
      <c r="W36" s="232"/>
      <c r="X36" s="232"/>
      <c r="Y36" s="232"/>
      <c r="Z36" s="232"/>
      <c r="AA36" s="232"/>
      <c r="AB36" s="232"/>
      <c r="AC36" s="232"/>
      <c r="AD36" s="232"/>
      <c r="AE36" s="232"/>
      <c r="AF36" s="232"/>
      <c r="AG36" s="232"/>
      <c r="AH36" s="232"/>
      <c r="AI36" s="232"/>
      <c r="AJ36" s="232"/>
      <c r="AK36" s="232"/>
      <c r="AL36" s="232"/>
      <c r="AM36" s="232"/>
      <c r="AN36" s="232"/>
      <c r="AO36" s="232"/>
      <c r="AP36" s="232"/>
      <c r="AQ36" s="232"/>
      <c r="AR36" s="232"/>
      <c r="AS36" s="232"/>
      <c r="AT36" s="232"/>
      <c r="AU36" s="232"/>
      <c r="AV36" s="232"/>
      <c r="AW36" s="232"/>
      <c r="AX36" s="232"/>
      <c r="AY36" s="232"/>
      <c r="AZ36" s="232"/>
      <c r="BA36" s="232"/>
      <c r="BB36" s="232"/>
      <c r="BC36" s="232"/>
      <c r="BD36" s="232"/>
      <c r="BE36" s="232"/>
      <c r="BF36" s="232"/>
      <c r="BG36" s="232"/>
      <c r="BH36" s="232"/>
      <c r="BI36" s="232"/>
      <c r="BJ36" s="232"/>
      <c r="BK36" s="232"/>
      <c r="BL36" s="232"/>
      <c r="BM36" s="232"/>
      <c r="BN36" s="232"/>
      <c r="BO36" s="232"/>
      <c r="BP36" s="232"/>
      <c r="BQ36" s="232"/>
      <c r="BR36" s="232"/>
      <c r="BS36" s="232"/>
      <c r="BT36" s="232"/>
      <c r="BU36" s="232"/>
      <c r="BV36" s="232"/>
      <c r="BW36" s="232"/>
      <c r="BX36" s="232"/>
      <c r="BY36" s="232"/>
      <c r="BZ36" s="232"/>
      <c r="CA36" s="232"/>
      <c r="CB36" s="232"/>
      <c r="CC36" s="232"/>
      <c r="CD36" s="232"/>
      <c r="CE36" s="232"/>
      <c r="CF36" s="232"/>
      <c r="CG36" s="232"/>
      <c r="CH36" s="232"/>
      <c r="CI36" s="232"/>
      <c r="CJ36" s="232"/>
      <c r="CK36" s="232"/>
      <c r="CL36" s="232"/>
      <c r="CM36" s="232"/>
      <c r="CN36" s="232"/>
      <c r="CO36" s="232"/>
      <c r="CP36" s="232"/>
      <c r="CQ36" s="232"/>
      <c r="CR36" s="232"/>
      <c r="CS36" s="232"/>
      <c r="CT36" s="232"/>
      <c r="CU36" s="232"/>
      <c r="CV36" s="232"/>
      <c r="CW36" s="232"/>
      <c r="CX36" s="232"/>
      <c r="CY36" s="232"/>
      <c r="CZ36" s="232"/>
      <c r="DA36" s="232"/>
      <c r="DB36" s="232"/>
      <c r="DC36" s="232"/>
      <c r="DD36" s="232"/>
      <c r="DE36" s="232"/>
      <c r="DF36" s="232"/>
      <c r="DG36" s="232"/>
      <c r="DH36" s="232"/>
      <c r="DI36" s="232"/>
      <c r="DJ36" s="232"/>
      <c r="DK36" s="232"/>
      <c r="DL36" s="232"/>
      <c r="DM36" s="232"/>
      <c r="DN36" s="232"/>
      <c r="DO36" s="232"/>
      <c r="DP36" s="232"/>
      <c r="DQ36" s="232"/>
    </row>
    <row r="37" spans="1:121" s="241" customFormat="1" ht="15.75" customHeight="1" x14ac:dyDescent="0.25">
      <c r="A37" s="504" t="s">
        <v>1471</v>
      </c>
      <c r="B37" s="505"/>
      <c r="C37" s="381">
        <f>'Main Store'!H41</f>
        <v>0</v>
      </c>
      <c r="D37" s="381">
        <f>'Main Store'!M41</f>
        <v>0</v>
      </c>
      <c r="E37" s="381">
        <f t="shared" si="4"/>
        <v>0</v>
      </c>
      <c r="F37" s="382" t="str">
        <f t="shared" si="5"/>
        <v/>
      </c>
      <c r="G37" s="381">
        <f>TTL!R41</f>
        <v>0</v>
      </c>
      <c r="H37" s="232"/>
      <c r="I37" s="232" t="s">
        <v>578</v>
      </c>
      <c r="J37" s="232"/>
      <c r="K37" s="232"/>
      <c r="L37" s="232"/>
      <c r="M37" s="232"/>
      <c r="N37" s="232"/>
      <c r="O37" s="232"/>
      <c r="P37" s="232"/>
      <c r="Q37" s="232"/>
      <c r="R37" s="232"/>
      <c r="S37" s="232"/>
      <c r="T37" s="232"/>
      <c r="U37" s="232"/>
      <c r="V37" s="232"/>
      <c r="W37" s="232"/>
      <c r="X37" s="232"/>
      <c r="Y37" s="232"/>
      <c r="Z37" s="232"/>
      <c r="AA37" s="232"/>
      <c r="AB37" s="232"/>
      <c r="AC37" s="232"/>
      <c r="AD37" s="232"/>
      <c r="AE37" s="232"/>
      <c r="AF37" s="232"/>
      <c r="AG37" s="232"/>
      <c r="AH37" s="232"/>
      <c r="AI37" s="232"/>
      <c r="AJ37" s="232"/>
      <c r="AK37" s="232"/>
      <c r="AL37" s="232"/>
      <c r="AM37" s="232"/>
      <c r="AN37" s="232"/>
      <c r="AO37" s="232"/>
      <c r="AP37" s="232"/>
      <c r="AQ37" s="232"/>
      <c r="AR37" s="232"/>
      <c r="AS37" s="232"/>
      <c r="AT37" s="232"/>
      <c r="AU37" s="232"/>
      <c r="AV37" s="232"/>
      <c r="AW37" s="232"/>
      <c r="AX37" s="232"/>
      <c r="AY37" s="232"/>
      <c r="AZ37" s="232"/>
      <c r="BA37" s="232"/>
      <c r="BB37" s="232"/>
      <c r="BC37" s="232"/>
      <c r="BD37" s="232"/>
      <c r="BE37" s="232"/>
      <c r="BF37" s="232"/>
      <c r="BG37" s="232"/>
      <c r="BH37" s="232"/>
      <c r="BI37" s="232"/>
      <c r="BJ37" s="232"/>
      <c r="BK37" s="232"/>
      <c r="BL37" s="232"/>
      <c r="BM37" s="232"/>
      <c r="BN37" s="232"/>
      <c r="BO37" s="232"/>
      <c r="BP37" s="232"/>
      <c r="BQ37" s="232"/>
      <c r="BR37" s="232"/>
      <c r="BS37" s="232"/>
      <c r="BT37" s="232"/>
      <c r="BU37" s="232"/>
      <c r="BV37" s="232"/>
      <c r="BW37" s="232"/>
      <c r="BX37" s="232"/>
      <c r="BY37" s="232"/>
      <c r="BZ37" s="232"/>
      <c r="CA37" s="232"/>
      <c r="CB37" s="232"/>
      <c r="CC37" s="232"/>
      <c r="CD37" s="232"/>
      <c r="CE37" s="232"/>
      <c r="CF37" s="232"/>
      <c r="CG37" s="232"/>
      <c r="CH37" s="232"/>
      <c r="CI37" s="232"/>
      <c r="CJ37" s="232"/>
      <c r="CK37" s="232"/>
      <c r="CL37" s="232"/>
      <c r="CM37" s="232"/>
      <c r="CN37" s="232"/>
      <c r="CO37" s="232"/>
      <c r="CP37" s="232"/>
      <c r="CQ37" s="232"/>
      <c r="CR37" s="232"/>
      <c r="CS37" s="232"/>
      <c r="CT37" s="232"/>
      <c r="CU37" s="232"/>
      <c r="CV37" s="232"/>
      <c r="CW37" s="232"/>
      <c r="CX37" s="232"/>
      <c r="CY37" s="232"/>
      <c r="CZ37" s="232"/>
      <c r="DA37" s="232"/>
      <c r="DB37" s="232"/>
      <c r="DC37" s="232"/>
      <c r="DD37" s="232"/>
      <c r="DE37" s="232"/>
      <c r="DF37" s="232"/>
      <c r="DG37" s="232"/>
      <c r="DH37" s="232"/>
      <c r="DI37" s="232"/>
      <c r="DJ37" s="232"/>
      <c r="DK37" s="232"/>
      <c r="DL37" s="232"/>
      <c r="DM37" s="232"/>
      <c r="DN37" s="232"/>
      <c r="DO37" s="232"/>
      <c r="DP37" s="232"/>
      <c r="DQ37" s="232"/>
    </row>
    <row r="38" spans="1:121" s="241" customFormat="1" ht="15.75" customHeight="1" x14ac:dyDescent="0.25">
      <c r="A38" s="504" t="s">
        <v>1472</v>
      </c>
      <c r="B38" s="505"/>
      <c r="C38" s="381">
        <f>'Main Store'!H45-'Main Store'!H47</f>
        <v>0</v>
      </c>
      <c r="D38" s="381">
        <f>'Main Store'!M45-'Main Store'!M47</f>
        <v>0</v>
      </c>
      <c r="E38" s="381">
        <f t="shared" si="4"/>
        <v>0</v>
      </c>
      <c r="F38" s="382" t="str">
        <f t="shared" si="5"/>
        <v/>
      </c>
      <c r="G38" s="381">
        <f>TTL!R45-TTL!R47</f>
        <v>0</v>
      </c>
      <c r="H38" s="232"/>
      <c r="I38" s="232" t="s">
        <v>545</v>
      </c>
      <c r="J38" s="232"/>
      <c r="K38" s="232"/>
      <c r="L38" s="232"/>
      <c r="M38" s="232"/>
      <c r="N38" s="232"/>
      <c r="O38" s="232"/>
      <c r="P38" s="232"/>
      <c r="Q38" s="232"/>
      <c r="R38" s="232"/>
      <c r="S38" s="232"/>
      <c r="T38" s="232"/>
      <c r="U38" s="232"/>
      <c r="V38" s="232"/>
      <c r="W38" s="232"/>
      <c r="X38" s="232"/>
      <c r="Y38" s="232"/>
      <c r="Z38" s="232"/>
      <c r="AA38" s="232"/>
      <c r="AB38" s="232"/>
      <c r="AC38" s="232"/>
      <c r="AD38" s="232"/>
      <c r="AE38" s="232"/>
      <c r="AF38" s="232"/>
      <c r="AG38" s="232"/>
      <c r="AH38" s="232"/>
      <c r="AI38" s="232"/>
      <c r="AJ38" s="232"/>
      <c r="AK38" s="232"/>
      <c r="AL38" s="232"/>
      <c r="AM38" s="232"/>
      <c r="AN38" s="232"/>
      <c r="AO38" s="232"/>
      <c r="AP38" s="232"/>
      <c r="AQ38" s="232"/>
      <c r="AR38" s="232"/>
      <c r="AS38" s="232"/>
      <c r="AT38" s="232"/>
      <c r="AU38" s="232"/>
      <c r="AV38" s="232"/>
      <c r="AW38" s="232"/>
      <c r="AX38" s="232"/>
      <c r="AY38" s="232"/>
      <c r="AZ38" s="232"/>
      <c r="BA38" s="232"/>
      <c r="BB38" s="232"/>
      <c r="BC38" s="232"/>
      <c r="BD38" s="232"/>
      <c r="BE38" s="232"/>
      <c r="BF38" s="232"/>
      <c r="BG38" s="232"/>
      <c r="BH38" s="232"/>
      <c r="BI38" s="232"/>
      <c r="BJ38" s="232"/>
      <c r="BK38" s="232"/>
      <c r="BL38" s="232"/>
      <c r="BM38" s="232"/>
      <c r="BN38" s="232"/>
      <c r="BO38" s="232"/>
      <c r="BP38" s="232"/>
      <c r="BQ38" s="232"/>
      <c r="BR38" s="232"/>
      <c r="BS38" s="232"/>
      <c r="BT38" s="232"/>
      <c r="BU38" s="232"/>
      <c r="BV38" s="232"/>
      <c r="BW38" s="232"/>
      <c r="BX38" s="232"/>
      <c r="BY38" s="232"/>
      <c r="BZ38" s="232"/>
      <c r="CA38" s="232"/>
      <c r="CB38" s="232"/>
      <c r="CC38" s="232"/>
      <c r="CD38" s="232"/>
      <c r="CE38" s="232"/>
      <c r="CF38" s="232"/>
      <c r="CG38" s="232"/>
      <c r="CH38" s="232"/>
      <c r="CI38" s="232"/>
      <c r="CJ38" s="232"/>
      <c r="CK38" s="232"/>
      <c r="CL38" s="232"/>
      <c r="CM38" s="232"/>
      <c r="CN38" s="232"/>
      <c r="CO38" s="232"/>
      <c r="CP38" s="232"/>
      <c r="CQ38" s="232"/>
      <c r="CR38" s="232"/>
      <c r="CS38" s="232"/>
      <c r="CT38" s="232"/>
      <c r="CU38" s="232"/>
      <c r="CV38" s="232"/>
      <c r="CW38" s="232"/>
      <c r="CX38" s="232"/>
      <c r="CY38" s="232"/>
      <c r="CZ38" s="232"/>
      <c r="DA38" s="232"/>
      <c r="DB38" s="232"/>
      <c r="DC38" s="232"/>
      <c r="DD38" s="232"/>
      <c r="DE38" s="232"/>
      <c r="DF38" s="232"/>
      <c r="DG38" s="232"/>
      <c r="DH38" s="232"/>
      <c r="DI38" s="232"/>
      <c r="DJ38" s="232"/>
      <c r="DK38" s="232"/>
      <c r="DL38" s="232"/>
      <c r="DM38" s="232"/>
      <c r="DN38" s="232"/>
      <c r="DO38" s="232"/>
      <c r="DP38" s="232"/>
      <c r="DQ38" s="232"/>
    </row>
    <row r="39" spans="1:121" s="241" customFormat="1" ht="15.75" customHeight="1" x14ac:dyDescent="0.25">
      <c r="A39" s="504" t="s">
        <v>1473</v>
      </c>
      <c r="B39" s="505"/>
      <c r="C39" s="381">
        <f>SUM('Main Store'!H58:H69,'Main Store'!H82)</f>
        <v>0</v>
      </c>
      <c r="D39" s="381">
        <f>SUM('Main Store'!M58:M69,'Main Store'!M82)</f>
        <v>0</v>
      </c>
      <c r="E39" s="381">
        <f t="shared" si="4"/>
        <v>0</v>
      </c>
      <c r="F39" s="382" t="str">
        <f t="shared" si="5"/>
        <v/>
      </c>
      <c r="G39" s="381">
        <f>SUM(TTL!R58:R69,TTL!R82)</f>
        <v>0</v>
      </c>
      <c r="H39" s="232"/>
      <c r="I39" s="232" t="s">
        <v>433</v>
      </c>
      <c r="J39" s="232"/>
      <c r="K39" s="232"/>
      <c r="L39" s="232"/>
      <c r="M39" s="232"/>
      <c r="N39" s="232"/>
      <c r="O39" s="232"/>
      <c r="P39" s="232"/>
      <c r="Q39" s="232"/>
      <c r="R39" s="232"/>
      <c r="S39" s="232"/>
      <c r="T39" s="232"/>
      <c r="U39" s="232"/>
      <c r="V39" s="232"/>
      <c r="W39" s="232"/>
      <c r="X39" s="232"/>
      <c r="Y39" s="232"/>
      <c r="Z39" s="232"/>
      <c r="AA39" s="232"/>
      <c r="AB39" s="232"/>
      <c r="AC39" s="232"/>
      <c r="AD39" s="232"/>
      <c r="AE39" s="232"/>
      <c r="AF39" s="232"/>
      <c r="AG39" s="232"/>
      <c r="AH39" s="232"/>
      <c r="AI39" s="232"/>
      <c r="AJ39" s="232"/>
      <c r="AK39" s="232"/>
      <c r="AL39" s="232"/>
      <c r="AM39" s="232"/>
      <c r="AN39" s="232"/>
      <c r="AO39" s="232"/>
      <c r="AP39" s="232"/>
      <c r="AQ39" s="232"/>
      <c r="AR39" s="232"/>
      <c r="AS39" s="232"/>
      <c r="AT39" s="232"/>
      <c r="AU39" s="232"/>
      <c r="AV39" s="232"/>
      <c r="AW39" s="232"/>
      <c r="AX39" s="232"/>
      <c r="AY39" s="232"/>
      <c r="AZ39" s="232"/>
      <c r="BA39" s="232"/>
      <c r="BB39" s="232"/>
      <c r="BC39" s="232"/>
      <c r="BD39" s="232"/>
      <c r="BE39" s="232"/>
      <c r="BF39" s="232"/>
      <c r="BG39" s="232"/>
      <c r="BH39" s="232"/>
      <c r="BI39" s="232"/>
      <c r="BJ39" s="232"/>
      <c r="BK39" s="232"/>
      <c r="BL39" s="232"/>
      <c r="BM39" s="232"/>
      <c r="BN39" s="232"/>
      <c r="BO39" s="232"/>
      <c r="BP39" s="232"/>
      <c r="BQ39" s="232"/>
      <c r="BR39" s="232"/>
      <c r="BS39" s="232"/>
      <c r="BT39" s="232"/>
      <c r="BU39" s="232"/>
      <c r="BV39" s="232"/>
      <c r="BW39" s="232"/>
      <c r="BX39" s="232"/>
      <c r="BY39" s="232"/>
      <c r="BZ39" s="232"/>
      <c r="CA39" s="232"/>
      <c r="CB39" s="232"/>
      <c r="CC39" s="232"/>
      <c r="CD39" s="232"/>
      <c r="CE39" s="232"/>
      <c r="CF39" s="232"/>
      <c r="CG39" s="232"/>
      <c r="CH39" s="232"/>
      <c r="CI39" s="232"/>
      <c r="CJ39" s="232"/>
      <c r="CK39" s="232"/>
      <c r="CL39" s="232"/>
      <c r="CM39" s="232"/>
      <c r="CN39" s="232"/>
      <c r="CO39" s="232"/>
      <c r="CP39" s="232"/>
      <c r="CQ39" s="232"/>
      <c r="CR39" s="232"/>
      <c r="CS39" s="232"/>
      <c r="CT39" s="232"/>
      <c r="CU39" s="232"/>
      <c r="CV39" s="232"/>
      <c r="CW39" s="232"/>
      <c r="CX39" s="232"/>
      <c r="CY39" s="232"/>
      <c r="CZ39" s="232"/>
      <c r="DA39" s="232"/>
      <c r="DB39" s="232"/>
      <c r="DC39" s="232"/>
      <c r="DD39" s="232"/>
      <c r="DE39" s="232"/>
      <c r="DF39" s="232"/>
      <c r="DG39" s="232"/>
      <c r="DH39" s="232"/>
      <c r="DI39" s="232"/>
      <c r="DJ39" s="232"/>
      <c r="DK39" s="232"/>
      <c r="DL39" s="232"/>
      <c r="DM39" s="232"/>
      <c r="DN39" s="232"/>
      <c r="DO39" s="232"/>
      <c r="DP39" s="232"/>
      <c r="DQ39" s="232"/>
    </row>
    <row r="40" spans="1:121" s="241" customFormat="1" ht="15.75" customHeight="1" x14ac:dyDescent="0.25">
      <c r="A40" s="504" t="s">
        <v>1474</v>
      </c>
      <c r="B40" s="513"/>
      <c r="C40" s="381">
        <f>SUM('Main Store'!H70,'Main Store'!H71)</f>
        <v>0</v>
      </c>
      <c r="D40" s="381">
        <f>SUM('Main Store'!M70,'Main Store'!M71)</f>
        <v>0</v>
      </c>
      <c r="E40" s="381">
        <f t="shared" si="4"/>
        <v>0</v>
      </c>
      <c r="F40" s="382" t="str">
        <f t="shared" si="5"/>
        <v/>
      </c>
      <c r="G40" s="381">
        <f>SUM(TTL!R70,TTL!R71)</f>
        <v>0</v>
      </c>
      <c r="H40" s="232"/>
      <c r="I40" s="232" t="s">
        <v>432</v>
      </c>
      <c r="J40" s="232"/>
      <c r="K40" s="232"/>
      <c r="L40" s="232"/>
      <c r="M40" s="232"/>
      <c r="N40" s="232"/>
      <c r="O40" s="232"/>
      <c r="P40" s="232"/>
      <c r="Q40" s="232"/>
      <c r="R40" s="232"/>
      <c r="S40" s="232"/>
      <c r="T40" s="232"/>
      <c r="U40" s="232"/>
      <c r="V40" s="232"/>
      <c r="W40" s="232"/>
      <c r="X40" s="232"/>
      <c r="Y40" s="232"/>
      <c r="Z40" s="232"/>
      <c r="AA40" s="232"/>
      <c r="AB40" s="232"/>
      <c r="AC40" s="232"/>
      <c r="AD40" s="232"/>
      <c r="AE40" s="232"/>
      <c r="AF40" s="232"/>
      <c r="AG40" s="232"/>
      <c r="AH40" s="232"/>
      <c r="AI40" s="232"/>
      <c r="AJ40" s="232"/>
      <c r="AK40" s="232"/>
      <c r="AL40" s="232"/>
      <c r="AM40" s="232"/>
      <c r="AN40" s="232"/>
      <c r="AO40" s="232"/>
      <c r="AP40" s="232"/>
      <c r="AQ40" s="232"/>
      <c r="AR40" s="232"/>
      <c r="AS40" s="232"/>
      <c r="AT40" s="232"/>
      <c r="AU40" s="232"/>
      <c r="AV40" s="232"/>
      <c r="AW40" s="232"/>
      <c r="AX40" s="232"/>
      <c r="AY40" s="232"/>
      <c r="AZ40" s="232"/>
      <c r="BA40" s="232"/>
      <c r="BB40" s="232"/>
      <c r="BC40" s="232"/>
      <c r="BD40" s="232"/>
      <c r="BE40" s="232"/>
      <c r="BF40" s="232"/>
      <c r="BG40" s="232"/>
      <c r="BH40" s="232"/>
      <c r="BI40" s="232"/>
      <c r="BJ40" s="232"/>
      <c r="BK40" s="232"/>
      <c r="BL40" s="232"/>
      <c r="BM40" s="232"/>
      <c r="BN40" s="232"/>
      <c r="BO40" s="232"/>
      <c r="BP40" s="232"/>
      <c r="BQ40" s="232"/>
      <c r="BR40" s="232"/>
      <c r="BS40" s="232"/>
      <c r="BT40" s="232"/>
      <c r="BU40" s="232"/>
      <c r="BV40" s="232"/>
      <c r="BW40" s="232"/>
      <c r="BX40" s="232"/>
      <c r="BY40" s="232"/>
      <c r="BZ40" s="232"/>
      <c r="CA40" s="232"/>
      <c r="CB40" s="232"/>
      <c r="CC40" s="232"/>
      <c r="CD40" s="232"/>
      <c r="CE40" s="232"/>
      <c r="CF40" s="232"/>
      <c r="CG40" s="232"/>
      <c r="CH40" s="232"/>
      <c r="CI40" s="232"/>
      <c r="CJ40" s="232"/>
      <c r="CK40" s="232"/>
      <c r="CL40" s="232"/>
      <c r="CM40" s="232"/>
      <c r="CN40" s="232"/>
      <c r="CO40" s="232"/>
      <c r="CP40" s="232"/>
      <c r="CQ40" s="232"/>
      <c r="CR40" s="232"/>
      <c r="CS40" s="232"/>
      <c r="CT40" s="232"/>
      <c r="CU40" s="232"/>
      <c r="CV40" s="232"/>
      <c r="CW40" s="232"/>
      <c r="CX40" s="232"/>
      <c r="CY40" s="232"/>
      <c r="CZ40" s="232"/>
      <c r="DA40" s="232"/>
      <c r="DB40" s="232"/>
      <c r="DC40" s="232"/>
      <c r="DD40" s="232"/>
      <c r="DE40" s="232"/>
      <c r="DF40" s="232"/>
      <c r="DG40" s="232"/>
      <c r="DH40" s="232"/>
      <c r="DI40" s="232"/>
      <c r="DJ40" s="232"/>
      <c r="DK40" s="232"/>
      <c r="DL40" s="232"/>
      <c r="DM40" s="232"/>
      <c r="DN40" s="232"/>
      <c r="DO40" s="232"/>
      <c r="DP40" s="232"/>
      <c r="DQ40" s="232"/>
    </row>
    <row r="41" spans="1:121" s="241" customFormat="1" ht="15.75" customHeight="1" x14ac:dyDescent="0.25">
      <c r="A41" s="504" t="s">
        <v>1475</v>
      </c>
      <c r="B41" s="513"/>
      <c r="C41" s="381">
        <f>'Main Store'!H75</f>
        <v>0</v>
      </c>
      <c r="D41" s="381">
        <f>'Main Store'!M75</f>
        <v>0</v>
      </c>
      <c r="E41" s="381">
        <f t="shared" si="4"/>
        <v>0</v>
      </c>
      <c r="F41" s="382" t="str">
        <f t="shared" si="5"/>
        <v/>
      </c>
      <c r="G41" s="381">
        <f>TTL!R75</f>
        <v>0</v>
      </c>
      <c r="H41" s="232"/>
      <c r="I41" s="232" t="s">
        <v>638</v>
      </c>
      <c r="J41" s="232"/>
      <c r="K41" s="232"/>
      <c r="L41" s="232"/>
      <c r="M41" s="232"/>
      <c r="N41" s="232"/>
      <c r="O41" s="232"/>
      <c r="P41" s="232"/>
      <c r="Q41" s="232"/>
      <c r="R41" s="232"/>
      <c r="S41" s="232"/>
      <c r="T41" s="232"/>
      <c r="U41" s="232"/>
      <c r="V41" s="232"/>
      <c r="W41" s="232"/>
      <c r="X41" s="232"/>
      <c r="Y41" s="232"/>
      <c r="Z41" s="232"/>
      <c r="AA41" s="232"/>
      <c r="AB41" s="232"/>
      <c r="AC41" s="232"/>
      <c r="AD41" s="232"/>
      <c r="AE41" s="232"/>
      <c r="AF41" s="232"/>
      <c r="AG41" s="232"/>
      <c r="AH41" s="232"/>
      <c r="AI41" s="232"/>
      <c r="AJ41" s="232"/>
      <c r="AK41" s="232"/>
      <c r="AL41" s="232"/>
      <c r="AM41" s="232"/>
      <c r="AN41" s="232"/>
      <c r="AO41" s="232"/>
      <c r="AP41" s="232"/>
      <c r="AQ41" s="232"/>
      <c r="AR41" s="232"/>
      <c r="AS41" s="232"/>
      <c r="AT41" s="232"/>
      <c r="AU41" s="232"/>
      <c r="AV41" s="232"/>
      <c r="AW41" s="232"/>
      <c r="AX41" s="232"/>
      <c r="AY41" s="232"/>
      <c r="AZ41" s="232"/>
      <c r="BA41" s="232"/>
      <c r="BB41" s="232"/>
      <c r="BC41" s="232"/>
      <c r="BD41" s="232"/>
      <c r="BE41" s="232"/>
      <c r="BF41" s="232"/>
      <c r="BG41" s="232"/>
      <c r="BH41" s="232"/>
      <c r="BI41" s="232"/>
      <c r="BJ41" s="232"/>
      <c r="BK41" s="232"/>
      <c r="BL41" s="232"/>
      <c r="BM41" s="232"/>
      <c r="BN41" s="232"/>
      <c r="BO41" s="232"/>
      <c r="BP41" s="232"/>
      <c r="BQ41" s="232"/>
      <c r="BR41" s="232"/>
      <c r="BS41" s="232"/>
      <c r="BT41" s="232"/>
      <c r="BU41" s="232"/>
      <c r="BV41" s="232"/>
      <c r="BW41" s="232"/>
      <c r="BX41" s="232"/>
      <c r="BY41" s="232"/>
      <c r="BZ41" s="232"/>
      <c r="CA41" s="232"/>
      <c r="CB41" s="232"/>
      <c r="CC41" s="232"/>
      <c r="CD41" s="232"/>
      <c r="CE41" s="232"/>
      <c r="CF41" s="232"/>
      <c r="CG41" s="232"/>
      <c r="CH41" s="232"/>
      <c r="CI41" s="232"/>
      <c r="CJ41" s="232"/>
      <c r="CK41" s="232"/>
      <c r="CL41" s="232"/>
      <c r="CM41" s="232"/>
      <c r="CN41" s="232"/>
      <c r="CO41" s="232"/>
      <c r="CP41" s="232"/>
      <c r="CQ41" s="232"/>
      <c r="CR41" s="232"/>
      <c r="CS41" s="232"/>
      <c r="CT41" s="232"/>
      <c r="CU41" s="232"/>
      <c r="CV41" s="232"/>
      <c r="CW41" s="232"/>
      <c r="CX41" s="232"/>
      <c r="CY41" s="232"/>
      <c r="CZ41" s="232"/>
      <c r="DA41" s="232"/>
      <c r="DB41" s="232"/>
      <c r="DC41" s="232"/>
      <c r="DD41" s="232"/>
      <c r="DE41" s="232"/>
      <c r="DF41" s="232"/>
      <c r="DG41" s="232"/>
      <c r="DH41" s="232"/>
      <c r="DI41" s="232"/>
      <c r="DJ41" s="232"/>
      <c r="DK41" s="232"/>
      <c r="DL41" s="232"/>
      <c r="DM41" s="232"/>
      <c r="DN41" s="232"/>
      <c r="DO41" s="232"/>
      <c r="DP41" s="232"/>
      <c r="DQ41" s="232"/>
    </row>
    <row r="42" spans="1:121" s="241" customFormat="1" ht="15.75" customHeight="1" x14ac:dyDescent="0.25">
      <c r="A42" s="504" t="s">
        <v>1476</v>
      </c>
      <c r="B42" s="505"/>
      <c r="C42" s="381">
        <f>'Main Store'!H85</f>
        <v>0</v>
      </c>
      <c r="D42" s="381">
        <f>'Main Store'!M85</f>
        <v>0</v>
      </c>
      <c r="E42" s="381">
        <f t="shared" si="4"/>
        <v>0</v>
      </c>
      <c r="F42" s="382" t="str">
        <f t="shared" si="5"/>
        <v/>
      </c>
      <c r="G42" s="381">
        <f>TTL!R85</f>
        <v>0</v>
      </c>
      <c r="H42" s="232"/>
      <c r="I42" s="232" t="s">
        <v>616</v>
      </c>
      <c r="J42" s="232"/>
      <c r="K42" s="232"/>
      <c r="L42" s="232"/>
      <c r="M42" s="232"/>
      <c r="N42" s="232"/>
      <c r="O42" s="232"/>
      <c r="P42" s="232"/>
      <c r="Q42" s="232"/>
      <c r="R42" s="232"/>
      <c r="S42" s="232"/>
      <c r="T42" s="232"/>
      <c r="U42" s="232"/>
      <c r="V42" s="232"/>
      <c r="W42" s="232"/>
      <c r="X42" s="232"/>
      <c r="Y42" s="232"/>
      <c r="Z42" s="232"/>
      <c r="AA42" s="232"/>
      <c r="AB42" s="232"/>
      <c r="AC42" s="232"/>
      <c r="AD42" s="232"/>
      <c r="AE42" s="232"/>
      <c r="AF42" s="232"/>
      <c r="AG42" s="232"/>
      <c r="AH42" s="232"/>
      <c r="AI42" s="232"/>
      <c r="AJ42" s="232"/>
      <c r="AK42" s="232"/>
      <c r="AL42" s="232"/>
      <c r="AM42" s="232"/>
      <c r="AN42" s="232"/>
      <c r="AO42" s="232"/>
      <c r="AP42" s="232"/>
      <c r="AQ42" s="232"/>
      <c r="AR42" s="232"/>
      <c r="AS42" s="232"/>
      <c r="AT42" s="232"/>
      <c r="AU42" s="232"/>
      <c r="AV42" s="232"/>
      <c r="AW42" s="232"/>
      <c r="AX42" s="232"/>
      <c r="AY42" s="232"/>
      <c r="AZ42" s="232"/>
      <c r="BA42" s="232"/>
      <c r="BB42" s="232"/>
      <c r="BC42" s="232"/>
      <c r="BD42" s="232"/>
      <c r="BE42" s="232"/>
      <c r="BF42" s="232"/>
      <c r="BG42" s="232"/>
      <c r="BH42" s="232"/>
      <c r="BI42" s="232"/>
      <c r="BJ42" s="232"/>
      <c r="BK42" s="232"/>
      <c r="BL42" s="232"/>
      <c r="BM42" s="232"/>
      <c r="BN42" s="232"/>
      <c r="BO42" s="232"/>
      <c r="BP42" s="232"/>
      <c r="BQ42" s="232"/>
      <c r="BR42" s="232"/>
      <c r="BS42" s="232"/>
      <c r="BT42" s="232"/>
      <c r="BU42" s="232"/>
      <c r="BV42" s="232"/>
      <c r="BW42" s="232"/>
      <c r="BX42" s="232"/>
      <c r="BY42" s="232"/>
      <c r="BZ42" s="232"/>
      <c r="CA42" s="232"/>
      <c r="CB42" s="232"/>
      <c r="CC42" s="232"/>
      <c r="CD42" s="232"/>
      <c r="CE42" s="232"/>
      <c r="CF42" s="232"/>
      <c r="CG42" s="232"/>
      <c r="CH42" s="232"/>
      <c r="CI42" s="232"/>
      <c r="CJ42" s="232"/>
      <c r="CK42" s="232"/>
      <c r="CL42" s="232"/>
      <c r="CM42" s="232"/>
      <c r="CN42" s="232"/>
      <c r="CO42" s="232"/>
      <c r="CP42" s="232"/>
      <c r="CQ42" s="232"/>
      <c r="CR42" s="232"/>
      <c r="CS42" s="232"/>
      <c r="CT42" s="232"/>
      <c r="CU42" s="232"/>
      <c r="CV42" s="232"/>
      <c r="CW42" s="232"/>
      <c r="CX42" s="232"/>
      <c r="CY42" s="232"/>
      <c r="CZ42" s="232"/>
      <c r="DA42" s="232"/>
      <c r="DB42" s="232"/>
      <c r="DC42" s="232"/>
      <c r="DD42" s="232"/>
      <c r="DE42" s="232"/>
      <c r="DF42" s="232"/>
      <c r="DG42" s="232"/>
      <c r="DH42" s="232"/>
      <c r="DI42" s="232"/>
      <c r="DJ42" s="232"/>
      <c r="DK42" s="232"/>
      <c r="DL42" s="232"/>
      <c r="DM42" s="232"/>
      <c r="DN42" s="232"/>
      <c r="DO42" s="232"/>
      <c r="DP42" s="232"/>
      <c r="DQ42" s="232"/>
    </row>
    <row r="43" spans="1:121" s="241" customFormat="1" ht="15.75" customHeight="1" x14ac:dyDescent="0.25">
      <c r="A43" s="504" t="s">
        <v>1483</v>
      </c>
      <c r="B43" s="505"/>
      <c r="C43" s="381">
        <f>SUM('Main Store'!H155,'Main Store'!H160)</f>
        <v>0</v>
      </c>
      <c r="D43" s="381">
        <f>SUM('Main Store'!M155,'Main Store'!M160)</f>
        <v>0</v>
      </c>
      <c r="E43" s="381">
        <f t="shared" si="4"/>
        <v>0</v>
      </c>
      <c r="F43" s="382" t="str">
        <f t="shared" si="5"/>
        <v/>
      </c>
      <c r="G43" s="381">
        <f>SUM(TTL!R155,TTL!R160)</f>
        <v>0</v>
      </c>
      <c r="H43" s="232"/>
      <c r="I43" s="232" t="s">
        <v>567</v>
      </c>
      <c r="J43" s="232"/>
      <c r="K43" s="232"/>
      <c r="L43" s="232"/>
      <c r="M43" s="232"/>
      <c r="N43" s="232"/>
      <c r="O43" s="232"/>
      <c r="P43" s="232"/>
      <c r="Q43" s="232"/>
      <c r="R43" s="232"/>
      <c r="S43" s="232"/>
      <c r="T43" s="232"/>
      <c r="U43" s="232"/>
      <c r="V43" s="232"/>
      <c r="W43" s="232"/>
      <c r="X43" s="232"/>
      <c r="Y43" s="232"/>
      <c r="Z43" s="232"/>
      <c r="AA43" s="232"/>
      <c r="AB43" s="232"/>
      <c r="AC43" s="232"/>
      <c r="AD43" s="232"/>
      <c r="AE43" s="232"/>
      <c r="AF43" s="232"/>
      <c r="AG43" s="232"/>
      <c r="AH43" s="232"/>
      <c r="AI43" s="232"/>
      <c r="AJ43" s="232"/>
      <c r="AK43" s="232"/>
      <c r="AL43" s="232"/>
      <c r="AM43" s="232"/>
      <c r="AN43" s="232"/>
      <c r="AO43" s="232"/>
      <c r="AP43" s="232"/>
      <c r="AQ43" s="232"/>
      <c r="AR43" s="232"/>
      <c r="AS43" s="232"/>
      <c r="AT43" s="232"/>
      <c r="AU43" s="232"/>
      <c r="AV43" s="232"/>
      <c r="AW43" s="232"/>
      <c r="AX43" s="232"/>
      <c r="AY43" s="232"/>
      <c r="AZ43" s="232"/>
      <c r="BA43" s="232"/>
      <c r="BB43" s="232"/>
      <c r="BC43" s="232"/>
      <c r="BD43" s="232"/>
      <c r="BE43" s="232"/>
      <c r="BF43" s="232"/>
      <c r="BG43" s="232"/>
      <c r="BH43" s="232"/>
      <c r="BI43" s="232"/>
      <c r="BJ43" s="232"/>
      <c r="BK43" s="232"/>
      <c r="BL43" s="232"/>
      <c r="BM43" s="232"/>
      <c r="BN43" s="232"/>
      <c r="BO43" s="232"/>
      <c r="BP43" s="232"/>
      <c r="BQ43" s="232"/>
      <c r="BR43" s="232"/>
      <c r="BS43" s="232"/>
      <c r="BT43" s="232"/>
      <c r="BU43" s="232"/>
      <c r="BV43" s="232"/>
      <c r="BW43" s="232"/>
      <c r="BX43" s="232"/>
      <c r="BY43" s="232"/>
      <c r="BZ43" s="232"/>
      <c r="CA43" s="232"/>
      <c r="CB43" s="232"/>
      <c r="CC43" s="232"/>
      <c r="CD43" s="232"/>
      <c r="CE43" s="232"/>
      <c r="CF43" s="232"/>
      <c r="CG43" s="232"/>
      <c r="CH43" s="232"/>
      <c r="CI43" s="232"/>
      <c r="CJ43" s="232"/>
      <c r="CK43" s="232"/>
      <c r="CL43" s="232"/>
      <c r="CM43" s="232"/>
      <c r="CN43" s="232"/>
      <c r="CO43" s="232"/>
      <c r="CP43" s="232"/>
      <c r="CQ43" s="232"/>
      <c r="CR43" s="232"/>
      <c r="CS43" s="232"/>
      <c r="CT43" s="232"/>
      <c r="CU43" s="232"/>
      <c r="CV43" s="232"/>
      <c r="CW43" s="232"/>
      <c r="CX43" s="232"/>
      <c r="CY43" s="232"/>
      <c r="CZ43" s="232"/>
      <c r="DA43" s="232"/>
      <c r="DB43" s="232"/>
      <c r="DC43" s="232"/>
      <c r="DD43" s="232"/>
      <c r="DE43" s="232"/>
      <c r="DF43" s="232"/>
      <c r="DG43" s="232"/>
      <c r="DH43" s="232"/>
      <c r="DI43" s="232"/>
      <c r="DJ43" s="232"/>
      <c r="DK43" s="232"/>
      <c r="DL43" s="232"/>
      <c r="DM43" s="232"/>
      <c r="DN43" s="232"/>
      <c r="DO43" s="232"/>
      <c r="DP43" s="232"/>
      <c r="DQ43" s="232"/>
    </row>
    <row r="44" spans="1:121" s="241" customFormat="1" ht="15.75" customHeight="1" x14ac:dyDescent="0.25">
      <c r="A44" s="504" t="s">
        <v>1484</v>
      </c>
      <c r="B44" s="505"/>
      <c r="C44" s="381">
        <f>'Main Store'!H153</f>
        <v>0</v>
      </c>
      <c r="D44" s="381">
        <f>'Main Store'!M153</f>
        <v>0</v>
      </c>
      <c r="E44" s="381">
        <f t="shared" si="4"/>
        <v>0</v>
      </c>
      <c r="F44" s="382" t="str">
        <f t="shared" si="5"/>
        <v/>
      </c>
      <c r="G44" s="381">
        <f>TTL!R153</f>
        <v>0</v>
      </c>
      <c r="H44" s="232"/>
      <c r="I44" s="232" t="s">
        <v>568</v>
      </c>
      <c r="J44" s="232"/>
      <c r="K44" s="232"/>
      <c r="L44" s="232"/>
      <c r="M44" s="232"/>
      <c r="N44" s="232"/>
      <c r="O44" s="232"/>
      <c r="P44" s="232"/>
      <c r="Q44" s="232"/>
      <c r="R44" s="232"/>
      <c r="S44" s="232"/>
      <c r="T44" s="232"/>
      <c r="U44" s="232"/>
      <c r="V44" s="232"/>
      <c r="W44" s="232"/>
      <c r="X44" s="232"/>
      <c r="Y44" s="232"/>
      <c r="Z44" s="232"/>
      <c r="AA44" s="232"/>
      <c r="AB44" s="232"/>
      <c r="AC44" s="232"/>
      <c r="AD44" s="232"/>
      <c r="AE44" s="232"/>
      <c r="AF44" s="232"/>
      <c r="AG44" s="232"/>
      <c r="AH44" s="232"/>
      <c r="AI44" s="232"/>
      <c r="AJ44" s="232"/>
      <c r="AK44" s="232"/>
      <c r="AL44" s="232"/>
      <c r="AM44" s="232"/>
      <c r="AN44" s="232"/>
      <c r="AO44" s="232"/>
      <c r="AP44" s="232"/>
      <c r="AQ44" s="232"/>
      <c r="AR44" s="232"/>
      <c r="AS44" s="232"/>
      <c r="AT44" s="232"/>
      <c r="AU44" s="232"/>
      <c r="AV44" s="232"/>
      <c r="AW44" s="232"/>
      <c r="AX44" s="232"/>
      <c r="AY44" s="232"/>
      <c r="AZ44" s="232"/>
      <c r="BA44" s="232"/>
      <c r="BB44" s="232"/>
      <c r="BC44" s="232"/>
      <c r="BD44" s="232"/>
      <c r="BE44" s="232"/>
      <c r="BF44" s="232"/>
      <c r="BG44" s="232"/>
      <c r="BH44" s="232"/>
      <c r="BI44" s="232"/>
      <c r="BJ44" s="232"/>
      <c r="BK44" s="232"/>
      <c r="BL44" s="232"/>
      <c r="BM44" s="232"/>
      <c r="BN44" s="232"/>
      <c r="BO44" s="232"/>
      <c r="BP44" s="232"/>
      <c r="BQ44" s="232"/>
      <c r="BR44" s="232"/>
      <c r="BS44" s="232"/>
      <c r="BT44" s="232"/>
      <c r="BU44" s="232"/>
      <c r="BV44" s="232"/>
      <c r="BW44" s="232"/>
      <c r="BX44" s="232"/>
      <c r="BY44" s="232"/>
      <c r="BZ44" s="232"/>
      <c r="CA44" s="232"/>
      <c r="CB44" s="232"/>
      <c r="CC44" s="232"/>
      <c r="CD44" s="232"/>
      <c r="CE44" s="232"/>
      <c r="CF44" s="232"/>
      <c r="CG44" s="232"/>
      <c r="CH44" s="232"/>
      <c r="CI44" s="232"/>
      <c r="CJ44" s="232"/>
      <c r="CK44" s="232"/>
      <c r="CL44" s="232"/>
      <c r="CM44" s="232"/>
      <c r="CN44" s="232"/>
      <c r="CO44" s="232"/>
      <c r="CP44" s="232"/>
      <c r="CQ44" s="232"/>
      <c r="CR44" s="232"/>
      <c r="CS44" s="232"/>
      <c r="CT44" s="232"/>
      <c r="CU44" s="232"/>
      <c r="CV44" s="232"/>
      <c r="CW44" s="232"/>
      <c r="CX44" s="232"/>
      <c r="CY44" s="232"/>
      <c r="CZ44" s="232"/>
      <c r="DA44" s="232"/>
      <c r="DB44" s="232"/>
      <c r="DC44" s="232"/>
      <c r="DD44" s="232"/>
      <c r="DE44" s="232"/>
      <c r="DF44" s="232"/>
      <c r="DG44" s="232"/>
      <c r="DH44" s="232"/>
      <c r="DI44" s="232"/>
      <c r="DJ44" s="232"/>
      <c r="DK44" s="232"/>
      <c r="DL44" s="232"/>
      <c r="DM44" s="232"/>
      <c r="DN44" s="232"/>
      <c r="DO44" s="232"/>
      <c r="DP44" s="232"/>
      <c r="DQ44" s="232"/>
    </row>
    <row r="45" spans="1:121" s="241" customFormat="1" ht="15.75" customHeight="1" x14ac:dyDescent="0.25">
      <c r="A45" s="504" t="s">
        <v>1485</v>
      </c>
      <c r="B45" s="505"/>
      <c r="C45" s="381">
        <f>SUM('Main Store'!H142:H143)</f>
        <v>0</v>
      </c>
      <c r="D45" s="381">
        <f>SUM('Main Store'!M142:M143)</f>
        <v>0</v>
      </c>
      <c r="E45" s="381">
        <f t="shared" si="4"/>
        <v>0</v>
      </c>
      <c r="F45" s="382" t="str">
        <f t="shared" si="5"/>
        <v/>
      </c>
      <c r="G45" s="381">
        <f>SUM(TTL!R142:R143)</f>
        <v>0</v>
      </c>
      <c r="H45" s="232"/>
      <c r="I45" s="232" t="s">
        <v>402</v>
      </c>
      <c r="J45" s="232"/>
      <c r="K45" s="232"/>
      <c r="L45" s="232"/>
      <c r="M45" s="232"/>
      <c r="N45" s="232"/>
      <c r="O45" s="232"/>
      <c r="P45" s="232"/>
      <c r="Q45" s="232"/>
      <c r="R45" s="232"/>
      <c r="S45" s="232"/>
      <c r="T45" s="232"/>
      <c r="U45" s="232"/>
      <c r="V45" s="232"/>
      <c r="W45" s="232"/>
      <c r="X45" s="232"/>
      <c r="Y45" s="232"/>
      <c r="Z45" s="232"/>
      <c r="AA45" s="232"/>
      <c r="AB45" s="232"/>
      <c r="AC45" s="232"/>
      <c r="AD45" s="232"/>
      <c r="AE45" s="232"/>
      <c r="AF45" s="232"/>
      <c r="AG45" s="232"/>
      <c r="AH45" s="232"/>
      <c r="AI45" s="232"/>
      <c r="AJ45" s="232"/>
      <c r="AK45" s="232"/>
      <c r="AL45" s="232"/>
      <c r="AM45" s="232"/>
      <c r="AN45" s="232"/>
      <c r="AO45" s="232"/>
      <c r="AP45" s="232"/>
      <c r="AQ45" s="232"/>
      <c r="AR45" s="232"/>
      <c r="AS45" s="232"/>
      <c r="AT45" s="232"/>
      <c r="AU45" s="232"/>
      <c r="AV45" s="232"/>
      <c r="AW45" s="232"/>
      <c r="AX45" s="232"/>
      <c r="AY45" s="232"/>
      <c r="AZ45" s="232"/>
      <c r="BA45" s="232"/>
      <c r="BB45" s="232"/>
      <c r="BC45" s="232"/>
      <c r="BD45" s="232"/>
      <c r="BE45" s="232"/>
      <c r="BF45" s="232"/>
      <c r="BG45" s="232"/>
      <c r="BH45" s="232"/>
      <c r="BI45" s="232"/>
      <c r="BJ45" s="232"/>
      <c r="BK45" s="232"/>
      <c r="BL45" s="232"/>
      <c r="BM45" s="232"/>
      <c r="BN45" s="232"/>
      <c r="BO45" s="232"/>
      <c r="BP45" s="232"/>
      <c r="BQ45" s="232"/>
      <c r="BR45" s="232"/>
      <c r="BS45" s="232"/>
      <c r="BT45" s="232"/>
      <c r="BU45" s="232"/>
      <c r="BV45" s="232"/>
      <c r="BW45" s="232"/>
      <c r="BX45" s="232"/>
      <c r="BY45" s="232"/>
      <c r="BZ45" s="232"/>
      <c r="CA45" s="232"/>
      <c r="CB45" s="232"/>
      <c r="CC45" s="232"/>
      <c r="CD45" s="232"/>
      <c r="CE45" s="232"/>
      <c r="CF45" s="232"/>
      <c r="CG45" s="232"/>
      <c r="CH45" s="232"/>
      <c r="CI45" s="232"/>
      <c r="CJ45" s="232"/>
      <c r="CK45" s="232"/>
      <c r="CL45" s="232"/>
      <c r="CM45" s="232"/>
      <c r="CN45" s="232"/>
      <c r="CO45" s="232"/>
      <c r="CP45" s="232"/>
      <c r="CQ45" s="232"/>
      <c r="CR45" s="232"/>
      <c r="CS45" s="232"/>
      <c r="CT45" s="232"/>
      <c r="CU45" s="232"/>
      <c r="CV45" s="232"/>
      <c r="CW45" s="232"/>
      <c r="CX45" s="232"/>
      <c r="CY45" s="232"/>
      <c r="CZ45" s="232"/>
      <c r="DA45" s="232"/>
      <c r="DB45" s="232"/>
      <c r="DC45" s="232"/>
      <c r="DD45" s="232"/>
      <c r="DE45" s="232"/>
      <c r="DF45" s="232"/>
      <c r="DG45" s="232"/>
      <c r="DH45" s="232"/>
      <c r="DI45" s="232"/>
      <c r="DJ45" s="232"/>
      <c r="DK45" s="232"/>
      <c r="DL45" s="232"/>
      <c r="DM45" s="232"/>
      <c r="DN45" s="232"/>
      <c r="DO45" s="232"/>
      <c r="DP45" s="232"/>
      <c r="DQ45" s="232"/>
    </row>
    <row r="46" spans="1:121" s="241" customFormat="1" ht="15.75" customHeight="1" x14ac:dyDescent="0.25">
      <c r="A46" s="504" t="s">
        <v>1486</v>
      </c>
      <c r="B46" s="505"/>
      <c r="C46" s="381">
        <f>'Remote Kiosk'!H172</f>
        <v>0</v>
      </c>
      <c r="D46" s="381">
        <f>'Remote Kiosk'!M172</f>
        <v>0</v>
      </c>
      <c r="E46" s="381">
        <f t="shared" si="4"/>
        <v>0</v>
      </c>
      <c r="F46" s="382" t="str">
        <f t="shared" si="5"/>
        <v/>
      </c>
      <c r="G46" s="403">
        <f>0</f>
        <v>0</v>
      </c>
      <c r="H46" s="232"/>
      <c r="I46" s="232" t="s">
        <v>605</v>
      </c>
      <c r="J46" s="232"/>
      <c r="K46" s="232"/>
      <c r="L46" s="232"/>
      <c r="M46" s="232"/>
      <c r="N46" s="232"/>
      <c r="O46" s="232"/>
      <c r="P46" s="232"/>
      <c r="Q46" s="232"/>
      <c r="R46" s="232"/>
      <c r="S46" s="232"/>
      <c r="T46" s="232"/>
      <c r="U46" s="232"/>
      <c r="V46" s="232"/>
      <c r="W46" s="232"/>
      <c r="X46" s="232"/>
      <c r="Y46" s="232"/>
      <c r="Z46" s="232"/>
      <c r="AA46" s="232"/>
      <c r="AB46" s="232"/>
      <c r="AC46" s="232"/>
      <c r="AD46" s="232"/>
      <c r="AE46" s="232"/>
      <c r="AF46" s="232"/>
      <c r="AG46" s="232"/>
      <c r="AH46" s="232"/>
      <c r="AI46" s="232"/>
      <c r="AJ46" s="232"/>
      <c r="AK46" s="232"/>
      <c r="AL46" s="232"/>
      <c r="AM46" s="232"/>
      <c r="AN46" s="232"/>
      <c r="AO46" s="232"/>
      <c r="AP46" s="232"/>
      <c r="AQ46" s="232"/>
      <c r="AR46" s="232"/>
      <c r="AS46" s="232"/>
      <c r="AT46" s="232"/>
      <c r="AU46" s="232"/>
      <c r="AV46" s="232"/>
      <c r="AW46" s="232"/>
      <c r="AX46" s="232"/>
      <c r="AY46" s="232"/>
      <c r="AZ46" s="232"/>
      <c r="BA46" s="232"/>
      <c r="BB46" s="232"/>
      <c r="BC46" s="232"/>
      <c r="BD46" s="232"/>
      <c r="BE46" s="232"/>
      <c r="BF46" s="232"/>
      <c r="BG46" s="232"/>
      <c r="BH46" s="232"/>
      <c r="BI46" s="232"/>
      <c r="BJ46" s="232"/>
      <c r="BK46" s="232"/>
      <c r="BL46" s="232"/>
      <c r="BM46" s="232"/>
      <c r="BN46" s="232"/>
      <c r="BO46" s="232"/>
      <c r="BP46" s="232"/>
      <c r="BQ46" s="232"/>
      <c r="BR46" s="232"/>
      <c r="BS46" s="232"/>
      <c r="BT46" s="232"/>
      <c r="BU46" s="232"/>
      <c r="BV46" s="232"/>
      <c r="BW46" s="232"/>
      <c r="BX46" s="232"/>
      <c r="BY46" s="232"/>
      <c r="BZ46" s="232"/>
      <c r="CA46" s="232"/>
      <c r="CB46" s="232"/>
      <c r="CC46" s="232"/>
      <c r="CD46" s="232"/>
      <c r="CE46" s="232"/>
      <c r="CF46" s="232"/>
      <c r="CG46" s="232"/>
      <c r="CH46" s="232"/>
      <c r="CI46" s="232"/>
      <c r="CJ46" s="232"/>
      <c r="CK46" s="232"/>
      <c r="CL46" s="232"/>
      <c r="CM46" s="232"/>
      <c r="CN46" s="232"/>
      <c r="CO46" s="232"/>
      <c r="CP46" s="232"/>
      <c r="CQ46" s="232"/>
      <c r="CR46" s="232"/>
      <c r="CS46" s="232"/>
      <c r="CT46" s="232"/>
      <c r="CU46" s="232"/>
      <c r="CV46" s="232"/>
      <c r="CW46" s="232"/>
      <c r="CX46" s="232"/>
      <c r="CY46" s="232"/>
      <c r="CZ46" s="232"/>
      <c r="DA46" s="232"/>
      <c r="DB46" s="232"/>
      <c r="DC46" s="232"/>
      <c r="DD46" s="232"/>
      <c r="DE46" s="232"/>
      <c r="DF46" s="232"/>
      <c r="DG46" s="232"/>
      <c r="DH46" s="232"/>
      <c r="DI46" s="232"/>
      <c r="DJ46" s="232"/>
      <c r="DK46" s="232"/>
      <c r="DL46" s="232"/>
      <c r="DM46" s="232"/>
      <c r="DN46" s="232"/>
      <c r="DO46" s="232"/>
      <c r="DP46" s="232"/>
      <c r="DQ46" s="232"/>
    </row>
    <row r="47" spans="1:121" s="241" customFormat="1" ht="15.75" customHeight="1" x14ac:dyDescent="0.25">
      <c r="A47" s="504" t="s">
        <v>1487</v>
      </c>
      <c r="B47" s="505"/>
      <c r="C47" s="381">
        <f>'Attached Kiosk'!H172</f>
        <v>0</v>
      </c>
      <c r="D47" s="381">
        <f>'Attached Kiosk'!M172</f>
        <v>0</v>
      </c>
      <c r="E47" s="381">
        <f t="shared" si="4"/>
        <v>0</v>
      </c>
      <c r="F47" s="382" t="str">
        <f t="shared" si="5"/>
        <v/>
      </c>
      <c r="G47" s="403">
        <f>0</f>
        <v>0</v>
      </c>
      <c r="H47" s="232"/>
      <c r="I47" s="232" t="s">
        <v>676</v>
      </c>
      <c r="J47" s="232"/>
      <c r="K47" s="232"/>
      <c r="L47" s="232"/>
      <c r="M47" s="232"/>
      <c r="N47" s="232"/>
      <c r="O47" s="232"/>
      <c r="P47" s="232"/>
      <c r="Q47" s="232"/>
      <c r="R47" s="232"/>
      <c r="S47" s="232"/>
      <c r="T47" s="232"/>
      <c r="U47" s="232"/>
      <c r="V47" s="232"/>
      <c r="W47" s="232"/>
      <c r="X47" s="232"/>
      <c r="Y47" s="232"/>
      <c r="Z47" s="232"/>
      <c r="AA47" s="232"/>
      <c r="AB47" s="232"/>
      <c r="AC47" s="232"/>
      <c r="AD47" s="232"/>
      <c r="AE47" s="232"/>
      <c r="AF47" s="232"/>
      <c r="AG47" s="232"/>
      <c r="AH47" s="232"/>
      <c r="AI47" s="232"/>
      <c r="AJ47" s="232"/>
      <c r="AK47" s="232"/>
      <c r="AL47" s="232"/>
      <c r="AM47" s="232"/>
      <c r="AN47" s="232"/>
      <c r="AO47" s="232"/>
      <c r="AP47" s="232"/>
      <c r="AQ47" s="232"/>
      <c r="AR47" s="232"/>
      <c r="AS47" s="232"/>
      <c r="AT47" s="232"/>
      <c r="AU47" s="232"/>
      <c r="AV47" s="232"/>
      <c r="AW47" s="232"/>
      <c r="AX47" s="232"/>
      <c r="AY47" s="232"/>
      <c r="AZ47" s="232"/>
      <c r="BA47" s="232"/>
      <c r="BB47" s="232"/>
      <c r="BC47" s="232"/>
      <c r="BD47" s="232"/>
      <c r="BE47" s="232"/>
      <c r="BF47" s="232"/>
      <c r="BG47" s="232"/>
      <c r="BH47" s="232"/>
      <c r="BI47" s="232"/>
      <c r="BJ47" s="232"/>
      <c r="BK47" s="232"/>
      <c r="BL47" s="232"/>
      <c r="BM47" s="232"/>
      <c r="BN47" s="232"/>
      <c r="BO47" s="232"/>
      <c r="BP47" s="232"/>
      <c r="BQ47" s="232"/>
      <c r="BR47" s="232"/>
      <c r="BS47" s="232"/>
      <c r="BT47" s="232"/>
      <c r="BU47" s="232"/>
      <c r="BV47" s="232"/>
      <c r="BW47" s="232"/>
      <c r="BX47" s="232"/>
      <c r="BY47" s="232"/>
      <c r="BZ47" s="232"/>
      <c r="CA47" s="232"/>
      <c r="CB47" s="232"/>
      <c r="CC47" s="232"/>
      <c r="CD47" s="232"/>
      <c r="CE47" s="232"/>
      <c r="CF47" s="232"/>
      <c r="CG47" s="232"/>
      <c r="CH47" s="232"/>
      <c r="CI47" s="232"/>
      <c r="CJ47" s="232"/>
      <c r="CK47" s="232"/>
      <c r="CL47" s="232"/>
      <c r="CM47" s="232"/>
      <c r="CN47" s="232"/>
      <c r="CO47" s="232"/>
      <c r="CP47" s="232"/>
      <c r="CQ47" s="232"/>
      <c r="CR47" s="232"/>
      <c r="CS47" s="232"/>
      <c r="CT47" s="232"/>
      <c r="CU47" s="232"/>
      <c r="CV47" s="232"/>
      <c r="CW47" s="232"/>
      <c r="CX47" s="232"/>
      <c r="CY47" s="232"/>
      <c r="CZ47" s="232"/>
      <c r="DA47" s="232"/>
      <c r="DB47" s="232"/>
      <c r="DC47" s="232"/>
      <c r="DD47" s="232"/>
      <c r="DE47" s="232"/>
      <c r="DF47" s="232"/>
      <c r="DG47" s="232"/>
      <c r="DH47" s="232"/>
      <c r="DI47" s="232"/>
      <c r="DJ47" s="232"/>
      <c r="DK47" s="232"/>
      <c r="DL47" s="232"/>
      <c r="DM47" s="232"/>
      <c r="DN47" s="232"/>
      <c r="DO47" s="232"/>
      <c r="DP47" s="232"/>
      <c r="DQ47" s="232"/>
    </row>
    <row r="48" spans="1:121" s="241" customFormat="1" ht="15.75" customHeight="1" x14ac:dyDescent="0.25">
      <c r="A48" s="504" t="s">
        <v>1488</v>
      </c>
      <c r="B48" s="505"/>
      <c r="C48" s="381">
        <f>McCafe!H172</f>
        <v>0</v>
      </c>
      <c r="D48" s="381">
        <f>McCafe!M172</f>
        <v>0</v>
      </c>
      <c r="E48" s="381">
        <f t="shared" si="4"/>
        <v>0</v>
      </c>
      <c r="F48" s="382" t="str">
        <f t="shared" si="5"/>
        <v/>
      </c>
      <c r="G48" s="403">
        <f>0</f>
        <v>0</v>
      </c>
      <c r="H48" s="232"/>
      <c r="I48" s="232" t="s">
        <v>677</v>
      </c>
      <c r="J48" s="232"/>
      <c r="K48" s="232"/>
      <c r="L48" s="232"/>
      <c r="M48" s="232"/>
      <c r="N48" s="232"/>
      <c r="O48" s="232"/>
      <c r="P48" s="232"/>
      <c r="Q48" s="232"/>
      <c r="R48" s="232"/>
      <c r="S48" s="232"/>
      <c r="T48" s="232"/>
      <c r="U48" s="232"/>
      <c r="V48" s="232"/>
      <c r="W48" s="232"/>
      <c r="X48" s="232"/>
      <c r="Y48" s="232"/>
      <c r="Z48" s="232"/>
      <c r="AA48" s="232"/>
      <c r="AB48" s="232"/>
      <c r="AC48" s="232"/>
      <c r="AD48" s="232"/>
      <c r="AE48" s="232"/>
      <c r="AF48" s="232"/>
      <c r="AG48" s="232"/>
      <c r="AH48" s="232"/>
      <c r="AI48" s="232"/>
      <c r="AJ48" s="232"/>
      <c r="AK48" s="232"/>
      <c r="AL48" s="232"/>
      <c r="AM48" s="232"/>
      <c r="AN48" s="232"/>
      <c r="AO48" s="232"/>
      <c r="AP48" s="232"/>
      <c r="AQ48" s="232"/>
      <c r="AR48" s="232"/>
      <c r="AS48" s="232"/>
      <c r="AT48" s="232"/>
      <c r="AU48" s="232"/>
      <c r="AV48" s="232"/>
      <c r="AW48" s="232"/>
      <c r="AX48" s="232"/>
      <c r="AY48" s="232"/>
      <c r="AZ48" s="232"/>
      <c r="BA48" s="232"/>
      <c r="BB48" s="232"/>
      <c r="BC48" s="232"/>
      <c r="BD48" s="232"/>
      <c r="BE48" s="232"/>
      <c r="BF48" s="232"/>
      <c r="BG48" s="232"/>
      <c r="BH48" s="232"/>
      <c r="BI48" s="232"/>
      <c r="BJ48" s="232"/>
      <c r="BK48" s="232"/>
      <c r="BL48" s="232"/>
      <c r="BM48" s="232"/>
      <c r="BN48" s="232"/>
      <c r="BO48" s="232"/>
      <c r="BP48" s="232"/>
      <c r="BQ48" s="232"/>
      <c r="BR48" s="232"/>
      <c r="BS48" s="232"/>
      <c r="BT48" s="232"/>
      <c r="BU48" s="232"/>
      <c r="BV48" s="232"/>
      <c r="BW48" s="232"/>
      <c r="BX48" s="232"/>
      <c r="BY48" s="232"/>
      <c r="BZ48" s="232"/>
      <c r="CA48" s="232"/>
      <c r="CB48" s="232"/>
      <c r="CC48" s="232"/>
      <c r="CD48" s="232"/>
      <c r="CE48" s="232"/>
      <c r="CF48" s="232"/>
      <c r="CG48" s="232"/>
      <c r="CH48" s="232"/>
      <c r="CI48" s="232"/>
      <c r="CJ48" s="232"/>
      <c r="CK48" s="232"/>
      <c r="CL48" s="232"/>
      <c r="CM48" s="232"/>
      <c r="CN48" s="232"/>
      <c r="CO48" s="232"/>
      <c r="CP48" s="232"/>
      <c r="CQ48" s="232"/>
      <c r="CR48" s="232"/>
      <c r="CS48" s="232"/>
      <c r="CT48" s="232"/>
      <c r="CU48" s="232"/>
      <c r="CV48" s="232"/>
      <c r="CW48" s="232"/>
      <c r="CX48" s="232"/>
      <c r="CY48" s="232"/>
      <c r="CZ48" s="232"/>
      <c r="DA48" s="232"/>
      <c r="DB48" s="232"/>
      <c r="DC48" s="232"/>
      <c r="DD48" s="232"/>
      <c r="DE48" s="232"/>
      <c r="DF48" s="232"/>
      <c r="DG48" s="232"/>
      <c r="DH48" s="232"/>
      <c r="DI48" s="232"/>
      <c r="DJ48" s="232"/>
      <c r="DK48" s="232"/>
      <c r="DL48" s="232"/>
      <c r="DM48" s="232"/>
      <c r="DN48" s="232"/>
      <c r="DO48" s="232"/>
      <c r="DP48" s="232"/>
      <c r="DQ48" s="232"/>
    </row>
    <row r="49" spans="1:121" s="241" customFormat="1" ht="15.75" customHeight="1" x14ac:dyDescent="0.25">
      <c r="A49" s="504" t="s">
        <v>1489</v>
      </c>
      <c r="B49" s="505"/>
      <c r="C49" s="381">
        <f>MDS!H172</f>
        <v>0</v>
      </c>
      <c r="D49" s="381">
        <f>MDS!M172</f>
        <v>0</v>
      </c>
      <c r="E49" s="381">
        <f t="shared" si="4"/>
        <v>0</v>
      </c>
      <c r="F49" s="382" t="str">
        <f t="shared" si="5"/>
        <v/>
      </c>
      <c r="G49" s="403">
        <f>0</f>
        <v>0</v>
      </c>
      <c r="H49" s="232"/>
      <c r="I49" s="232" t="s">
        <v>491</v>
      </c>
      <c r="J49" s="232"/>
      <c r="K49" s="232"/>
      <c r="L49" s="232"/>
      <c r="M49" s="232"/>
      <c r="N49" s="232"/>
      <c r="O49" s="232"/>
      <c r="P49" s="232"/>
      <c r="Q49" s="232"/>
      <c r="R49" s="232"/>
      <c r="S49" s="232"/>
      <c r="T49" s="232"/>
      <c r="U49" s="232"/>
      <c r="V49" s="232"/>
      <c r="W49" s="232"/>
      <c r="X49" s="232"/>
      <c r="Y49" s="232"/>
      <c r="Z49" s="232"/>
      <c r="AA49" s="232"/>
      <c r="AB49" s="232"/>
      <c r="AC49" s="232"/>
      <c r="AD49" s="232"/>
      <c r="AE49" s="232"/>
      <c r="AF49" s="232"/>
      <c r="AG49" s="232"/>
      <c r="AH49" s="232"/>
      <c r="AI49" s="232"/>
      <c r="AJ49" s="232"/>
      <c r="AK49" s="232"/>
      <c r="AL49" s="232"/>
      <c r="AM49" s="232"/>
      <c r="AN49" s="232"/>
      <c r="AO49" s="232"/>
      <c r="AP49" s="232"/>
      <c r="AQ49" s="232"/>
      <c r="AR49" s="232"/>
      <c r="AS49" s="232"/>
      <c r="AT49" s="232"/>
      <c r="AU49" s="232"/>
      <c r="AV49" s="232"/>
      <c r="AW49" s="232"/>
      <c r="AX49" s="232"/>
      <c r="AY49" s="232"/>
      <c r="AZ49" s="232"/>
      <c r="BA49" s="232"/>
      <c r="BB49" s="232"/>
      <c r="BC49" s="232"/>
      <c r="BD49" s="232"/>
      <c r="BE49" s="232"/>
      <c r="BF49" s="232"/>
      <c r="BG49" s="232"/>
      <c r="BH49" s="232"/>
      <c r="BI49" s="232"/>
      <c r="BJ49" s="232"/>
      <c r="BK49" s="232"/>
      <c r="BL49" s="232"/>
      <c r="BM49" s="232"/>
      <c r="BN49" s="232"/>
      <c r="BO49" s="232"/>
      <c r="BP49" s="232"/>
      <c r="BQ49" s="232"/>
      <c r="BR49" s="232"/>
      <c r="BS49" s="232"/>
      <c r="BT49" s="232"/>
      <c r="BU49" s="232"/>
      <c r="BV49" s="232"/>
      <c r="BW49" s="232"/>
      <c r="BX49" s="232"/>
      <c r="BY49" s="232"/>
      <c r="BZ49" s="232"/>
      <c r="CA49" s="232"/>
      <c r="CB49" s="232"/>
      <c r="CC49" s="232"/>
      <c r="CD49" s="232"/>
      <c r="CE49" s="232"/>
      <c r="CF49" s="232"/>
      <c r="CG49" s="232"/>
      <c r="CH49" s="232"/>
      <c r="CI49" s="232"/>
      <c r="CJ49" s="232"/>
      <c r="CK49" s="232"/>
      <c r="CL49" s="232"/>
      <c r="CM49" s="232"/>
      <c r="CN49" s="232"/>
      <c r="CO49" s="232"/>
      <c r="CP49" s="232"/>
      <c r="CQ49" s="232"/>
      <c r="CR49" s="232"/>
      <c r="CS49" s="232"/>
      <c r="CT49" s="232"/>
      <c r="CU49" s="232"/>
      <c r="CV49" s="232"/>
      <c r="CW49" s="232"/>
      <c r="CX49" s="232"/>
      <c r="CY49" s="232"/>
      <c r="CZ49" s="232"/>
      <c r="DA49" s="232"/>
      <c r="DB49" s="232"/>
      <c r="DC49" s="232"/>
      <c r="DD49" s="232"/>
      <c r="DE49" s="232"/>
      <c r="DF49" s="232"/>
      <c r="DG49" s="232"/>
      <c r="DH49" s="232"/>
      <c r="DI49" s="232"/>
      <c r="DJ49" s="232"/>
      <c r="DK49" s="232"/>
      <c r="DL49" s="232"/>
      <c r="DM49" s="232"/>
      <c r="DN49" s="232"/>
      <c r="DO49" s="232"/>
      <c r="DP49" s="232"/>
      <c r="DQ49" s="232"/>
    </row>
    <row r="50" spans="1:121" s="241" customFormat="1" ht="15.75" customHeight="1" x14ac:dyDescent="0.25">
      <c r="A50" s="509" t="s">
        <v>1477</v>
      </c>
      <c r="B50" s="510"/>
      <c r="C50" s="381">
        <f>SUM(C34:C49)</f>
        <v>0</v>
      </c>
      <c r="D50" s="381">
        <f>SUM(D34:D49)</f>
        <v>0</v>
      </c>
      <c r="E50" s="381">
        <f t="shared" si="4"/>
        <v>0</v>
      </c>
      <c r="F50" s="382" t="str">
        <f t="shared" si="5"/>
        <v/>
      </c>
      <c r="G50" s="381">
        <f>SUM(G34:G49)</f>
        <v>0</v>
      </c>
      <c r="H50" s="232"/>
      <c r="I50" s="232" t="s">
        <v>492</v>
      </c>
      <c r="J50" s="232"/>
      <c r="K50" s="232"/>
      <c r="L50" s="232"/>
      <c r="M50" s="232"/>
      <c r="N50" s="232"/>
      <c r="O50" s="232"/>
      <c r="P50" s="232"/>
      <c r="Q50" s="232"/>
      <c r="R50" s="232"/>
      <c r="S50" s="232"/>
      <c r="T50" s="232"/>
      <c r="U50" s="232"/>
      <c r="V50" s="232"/>
      <c r="W50" s="232"/>
      <c r="X50" s="232"/>
      <c r="Y50" s="232"/>
      <c r="Z50" s="232"/>
      <c r="AA50" s="232"/>
      <c r="AB50" s="232"/>
      <c r="AC50" s="232"/>
      <c r="AD50" s="232"/>
      <c r="AE50" s="232"/>
      <c r="AF50" s="232"/>
      <c r="AG50" s="232"/>
      <c r="AH50" s="232"/>
      <c r="AI50" s="232"/>
      <c r="AJ50" s="232"/>
      <c r="AK50" s="232"/>
      <c r="AL50" s="232"/>
      <c r="AM50" s="232"/>
      <c r="AN50" s="232"/>
      <c r="AO50" s="232"/>
      <c r="AP50" s="232"/>
      <c r="AQ50" s="232"/>
      <c r="AR50" s="232"/>
      <c r="AS50" s="232"/>
      <c r="AT50" s="232"/>
      <c r="AU50" s="232"/>
      <c r="AV50" s="232"/>
      <c r="AW50" s="232"/>
      <c r="AX50" s="232"/>
      <c r="AY50" s="232"/>
      <c r="AZ50" s="232"/>
      <c r="BA50" s="232"/>
      <c r="BB50" s="232"/>
      <c r="BC50" s="232"/>
      <c r="BD50" s="232"/>
      <c r="BE50" s="232"/>
      <c r="BF50" s="232"/>
      <c r="BG50" s="232"/>
      <c r="BH50" s="232"/>
      <c r="BI50" s="232"/>
      <c r="BJ50" s="232"/>
      <c r="BK50" s="232"/>
      <c r="BL50" s="232"/>
      <c r="BM50" s="232"/>
      <c r="BN50" s="232"/>
      <c r="BO50" s="232"/>
      <c r="BP50" s="232"/>
      <c r="BQ50" s="232"/>
      <c r="BR50" s="232"/>
      <c r="BS50" s="232"/>
      <c r="BT50" s="232"/>
      <c r="BU50" s="232"/>
      <c r="BV50" s="232"/>
      <c r="BW50" s="232"/>
      <c r="BX50" s="232"/>
      <c r="BY50" s="232"/>
      <c r="BZ50" s="232"/>
      <c r="CA50" s="232"/>
      <c r="CB50" s="232"/>
      <c r="CC50" s="232"/>
      <c r="CD50" s="232"/>
      <c r="CE50" s="232"/>
      <c r="CF50" s="232"/>
      <c r="CG50" s="232"/>
      <c r="CH50" s="232"/>
      <c r="CI50" s="232"/>
      <c r="CJ50" s="232"/>
      <c r="CK50" s="232"/>
      <c r="CL50" s="232"/>
      <c r="CM50" s="232"/>
      <c r="CN50" s="232"/>
      <c r="CO50" s="232"/>
      <c r="CP50" s="232"/>
      <c r="CQ50" s="232"/>
      <c r="CR50" s="232"/>
      <c r="CS50" s="232"/>
      <c r="CT50" s="232"/>
      <c r="CU50" s="232"/>
      <c r="CV50" s="232"/>
      <c r="CW50" s="232"/>
      <c r="CX50" s="232"/>
      <c r="CY50" s="232"/>
      <c r="CZ50" s="232"/>
      <c r="DA50" s="232"/>
      <c r="DB50" s="232"/>
      <c r="DC50" s="232"/>
      <c r="DD50" s="232"/>
      <c r="DE50" s="232"/>
      <c r="DF50" s="232"/>
      <c r="DG50" s="232"/>
      <c r="DH50" s="232"/>
      <c r="DI50" s="232"/>
      <c r="DJ50" s="232"/>
      <c r="DK50" s="232"/>
      <c r="DL50" s="232"/>
      <c r="DM50" s="232"/>
      <c r="DN50" s="232"/>
      <c r="DO50" s="232"/>
      <c r="DP50" s="232"/>
      <c r="DQ50" s="232"/>
    </row>
    <row r="51" spans="1:121" s="241" customFormat="1" ht="15.75" customHeight="1" x14ac:dyDescent="0.25">
      <c r="A51" s="504" t="s">
        <v>1479</v>
      </c>
      <c r="B51" s="505"/>
      <c r="C51" s="381">
        <f>'Main Store'!H57</f>
        <v>0</v>
      </c>
      <c r="D51" s="381">
        <f>'Main Store'!M57</f>
        <v>0</v>
      </c>
      <c r="E51" s="381">
        <f t="shared" si="4"/>
        <v>0</v>
      </c>
      <c r="F51" s="382" t="str">
        <f t="shared" si="5"/>
        <v/>
      </c>
      <c r="G51" s="381">
        <f>TTL!R57</f>
        <v>0</v>
      </c>
      <c r="H51" s="232"/>
      <c r="I51" s="232" t="s">
        <v>493</v>
      </c>
      <c r="J51" s="232"/>
      <c r="K51" s="232"/>
      <c r="L51" s="232"/>
      <c r="M51" s="232"/>
      <c r="N51" s="232"/>
      <c r="O51" s="232"/>
      <c r="P51" s="232"/>
      <c r="Q51" s="232"/>
      <c r="R51" s="232"/>
      <c r="S51" s="232"/>
      <c r="T51" s="232"/>
      <c r="U51" s="232"/>
      <c r="V51" s="232"/>
      <c r="W51" s="232"/>
      <c r="X51" s="232"/>
      <c r="Y51" s="232"/>
      <c r="Z51" s="232"/>
      <c r="AA51" s="232"/>
      <c r="AB51" s="232"/>
      <c r="AC51" s="232"/>
      <c r="AD51" s="232"/>
      <c r="AE51" s="232"/>
      <c r="AF51" s="232"/>
      <c r="AG51" s="232"/>
      <c r="AH51" s="232"/>
      <c r="AI51" s="232"/>
      <c r="AJ51" s="232"/>
      <c r="AK51" s="232"/>
      <c r="AL51" s="232"/>
      <c r="AM51" s="232"/>
      <c r="AN51" s="232"/>
      <c r="AO51" s="232"/>
      <c r="AP51" s="232"/>
      <c r="AQ51" s="232"/>
      <c r="AR51" s="232"/>
      <c r="AS51" s="232"/>
      <c r="AT51" s="232"/>
      <c r="AU51" s="232"/>
      <c r="AV51" s="232"/>
      <c r="AW51" s="232"/>
      <c r="AX51" s="232"/>
      <c r="AY51" s="232"/>
      <c r="AZ51" s="232"/>
      <c r="BA51" s="232"/>
      <c r="BB51" s="232"/>
      <c r="BC51" s="232"/>
      <c r="BD51" s="232"/>
      <c r="BE51" s="232"/>
      <c r="BF51" s="232"/>
      <c r="BG51" s="232"/>
      <c r="BH51" s="232"/>
      <c r="BI51" s="232"/>
      <c r="BJ51" s="232"/>
      <c r="BK51" s="232"/>
      <c r="BL51" s="232"/>
      <c r="BM51" s="232"/>
      <c r="BN51" s="232"/>
      <c r="BO51" s="232"/>
      <c r="BP51" s="232"/>
      <c r="BQ51" s="232"/>
      <c r="BR51" s="232"/>
      <c r="BS51" s="232"/>
      <c r="BT51" s="232"/>
      <c r="BU51" s="232"/>
      <c r="BV51" s="232"/>
      <c r="BW51" s="232"/>
      <c r="BX51" s="232"/>
      <c r="BY51" s="232"/>
      <c r="BZ51" s="232"/>
      <c r="CA51" s="232"/>
      <c r="CB51" s="232"/>
      <c r="CC51" s="232"/>
      <c r="CD51" s="232"/>
      <c r="CE51" s="232"/>
      <c r="CF51" s="232"/>
      <c r="CG51" s="232"/>
      <c r="CH51" s="232"/>
      <c r="CI51" s="232"/>
      <c r="CJ51" s="232"/>
      <c r="CK51" s="232"/>
      <c r="CL51" s="232"/>
      <c r="CM51" s="232"/>
      <c r="CN51" s="232"/>
      <c r="CO51" s="232"/>
      <c r="CP51" s="232"/>
      <c r="CQ51" s="232"/>
      <c r="CR51" s="232"/>
      <c r="CS51" s="232"/>
      <c r="CT51" s="232"/>
      <c r="CU51" s="232"/>
      <c r="CV51" s="232"/>
      <c r="CW51" s="232"/>
      <c r="CX51" s="232"/>
      <c r="CY51" s="232"/>
      <c r="CZ51" s="232"/>
      <c r="DA51" s="232"/>
      <c r="DB51" s="232"/>
      <c r="DC51" s="232"/>
      <c r="DD51" s="232"/>
      <c r="DE51" s="232"/>
      <c r="DF51" s="232"/>
      <c r="DG51" s="232"/>
      <c r="DH51" s="232"/>
      <c r="DI51" s="232"/>
      <c r="DJ51" s="232"/>
      <c r="DK51" s="232"/>
      <c r="DL51" s="232"/>
      <c r="DM51" s="232"/>
      <c r="DN51" s="232"/>
      <c r="DO51" s="232"/>
      <c r="DP51" s="232"/>
      <c r="DQ51" s="232"/>
    </row>
    <row r="52" spans="1:121" s="241" customFormat="1" ht="15.75" customHeight="1" x14ac:dyDescent="0.25">
      <c r="A52" s="504" t="s">
        <v>1480</v>
      </c>
      <c r="B52" s="505"/>
      <c r="C52" s="381">
        <f>'Main Store'!H90-'Main Store'!H142-'Main Store'!H143-'Main Store'!H146-'Main Store'!H153-'Main Store'!H136</f>
        <v>0</v>
      </c>
      <c r="D52" s="381">
        <f>'Main Store'!M90-'Main Store'!M142-'Main Store'!M143-'Main Store'!M146-'Main Store'!M153-'Main Store'!M136</f>
        <v>0</v>
      </c>
      <c r="E52" s="381">
        <f t="shared" si="4"/>
        <v>0</v>
      </c>
      <c r="F52" s="382" t="str">
        <f t="shared" si="5"/>
        <v/>
      </c>
      <c r="G52" s="381">
        <f>TTL!R90-TTL!R142-TTL!R143-TTL!R146-TTL!R153-TTL!R136</f>
        <v>0</v>
      </c>
      <c r="H52" s="232"/>
      <c r="I52" s="232" t="s">
        <v>617</v>
      </c>
      <c r="J52" s="232"/>
      <c r="K52" s="232"/>
      <c r="L52" s="232"/>
      <c r="M52" s="232"/>
      <c r="N52" s="232"/>
      <c r="O52" s="232"/>
      <c r="P52" s="232"/>
      <c r="Q52" s="232"/>
      <c r="R52" s="232"/>
      <c r="S52" s="232"/>
      <c r="T52" s="232"/>
      <c r="U52" s="232"/>
      <c r="V52" s="232"/>
      <c r="W52" s="232"/>
      <c r="X52" s="232"/>
      <c r="Y52" s="232"/>
      <c r="Z52" s="232"/>
      <c r="AA52" s="232"/>
      <c r="AB52" s="232"/>
      <c r="AC52" s="232"/>
      <c r="AD52" s="232"/>
      <c r="AE52" s="232"/>
      <c r="AF52" s="232"/>
      <c r="AG52" s="232"/>
      <c r="AH52" s="232"/>
      <c r="AI52" s="232"/>
      <c r="AJ52" s="232"/>
      <c r="AK52" s="232"/>
      <c r="AL52" s="232"/>
      <c r="AM52" s="232"/>
      <c r="AN52" s="232"/>
      <c r="AO52" s="232"/>
      <c r="AP52" s="232"/>
      <c r="AQ52" s="232"/>
      <c r="AR52" s="232"/>
      <c r="AS52" s="232"/>
      <c r="AT52" s="232"/>
      <c r="AU52" s="232"/>
      <c r="AV52" s="232"/>
      <c r="AW52" s="232"/>
      <c r="AX52" s="232"/>
      <c r="AY52" s="232"/>
      <c r="AZ52" s="232"/>
      <c r="BA52" s="232"/>
      <c r="BB52" s="232"/>
      <c r="BC52" s="232"/>
      <c r="BD52" s="232"/>
      <c r="BE52" s="232"/>
      <c r="BF52" s="232"/>
      <c r="BG52" s="232"/>
      <c r="BH52" s="232"/>
      <c r="BI52" s="232"/>
      <c r="BJ52" s="232"/>
      <c r="BK52" s="232"/>
      <c r="BL52" s="232"/>
      <c r="BM52" s="232"/>
      <c r="BN52" s="232"/>
      <c r="BO52" s="232"/>
      <c r="BP52" s="232"/>
      <c r="BQ52" s="232"/>
      <c r="BR52" s="232"/>
      <c r="BS52" s="232"/>
      <c r="BT52" s="232"/>
      <c r="BU52" s="232"/>
      <c r="BV52" s="232"/>
      <c r="BW52" s="232"/>
      <c r="BX52" s="232"/>
      <c r="BY52" s="232"/>
      <c r="BZ52" s="232"/>
      <c r="CA52" s="232"/>
      <c r="CB52" s="232"/>
      <c r="CC52" s="232"/>
      <c r="CD52" s="232"/>
      <c r="CE52" s="232"/>
      <c r="CF52" s="232"/>
      <c r="CG52" s="232"/>
      <c r="CH52" s="232"/>
      <c r="CI52" s="232"/>
      <c r="CJ52" s="232"/>
      <c r="CK52" s="232"/>
      <c r="CL52" s="232"/>
      <c r="CM52" s="232"/>
      <c r="CN52" s="232"/>
      <c r="CO52" s="232"/>
      <c r="CP52" s="232"/>
      <c r="CQ52" s="232"/>
      <c r="CR52" s="232"/>
      <c r="CS52" s="232"/>
      <c r="CT52" s="232"/>
      <c r="CU52" s="232"/>
      <c r="CV52" s="232"/>
      <c r="CW52" s="232"/>
      <c r="CX52" s="232"/>
      <c r="CY52" s="232"/>
      <c r="CZ52" s="232"/>
      <c r="DA52" s="232"/>
      <c r="DB52" s="232"/>
      <c r="DC52" s="232"/>
      <c r="DD52" s="232"/>
      <c r="DE52" s="232"/>
      <c r="DF52" s="232"/>
      <c r="DG52" s="232"/>
      <c r="DH52" s="232"/>
      <c r="DI52" s="232"/>
      <c r="DJ52" s="232"/>
      <c r="DK52" s="232"/>
      <c r="DL52" s="232"/>
      <c r="DM52" s="232"/>
      <c r="DN52" s="232"/>
      <c r="DO52" s="232"/>
      <c r="DP52" s="232"/>
      <c r="DQ52" s="232"/>
    </row>
    <row r="53" spans="1:121" s="241" customFormat="1" ht="15.75" customHeight="1" x14ac:dyDescent="0.25">
      <c r="A53" s="504" t="s">
        <v>1481</v>
      </c>
      <c r="B53" s="505"/>
      <c r="C53" s="381">
        <f>'Main Store'!H146</f>
        <v>0</v>
      </c>
      <c r="D53" s="381">
        <f>'Main Store'!M146</f>
        <v>0</v>
      </c>
      <c r="E53" s="381">
        <f t="shared" si="4"/>
        <v>0</v>
      </c>
      <c r="F53" s="382" t="str">
        <f t="shared" si="5"/>
        <v/>
      </c>
      <c r="G53" s="381">
        <f>TTL!R146</f>
        <v>0</v>
      </c>
      <c r="H53" s="232"/>
      <c r="I53" s="232" t="s">
        <v>639</v>
      </c>
      <c r="J53" s="232"/>
      <c r="K53" s="232"/>
      <c r="L53" s="232"/>
      <c r="M53" s="232"/>
      <c r="N53" s="232"/>
      <c r="O53" s="232"/>
      <c r="P53" s="232"/>
      <c r="Q53" s="232"/>
      <c r="R53" s="232"/>
      <c r="S53" s="232"/>
      <c r="T53" s="232"/>
      <c r="U53" s="232"/>
      <c r="V53" s="232"/>
      <c r="W53" s="232"/>
      <c r="X53" s="232"/>
      <c r="Y53" s="232"/>
      <c r="Z53" s="232"/>
      <c r="AA53" s="232"/>
      <c r="AB53" s="232"/>
      <c r="AC53" s="232"/>
      <c r="AD53" s="232"/>
      <c r="AE53" s="232"/>
      <c r="AF53" s="232"/>
      <c r="AG53" s="232"/>
      <c r="AH53" s="232"/>
      <c r="AI53" s="232"/>
      <c r="AJ53" s="232"/>
      <c r="AK53" s="232"/>
      <c r="AL53" s="232"/>
      <c r="AM53" s="232"/>
      <c r="AN53" s="232"/>
      <c r="AO53" s="232"/>
      <c r="AP53" s="232"/>
      <c r="AQ53" s="232"/>
      <c r="AR53" s="232"/>
      <c r="AS53" s="232"/>
      <c r="AT53" s="232"/>
      <c r="AU53" s="232"/>
      <c r="AV53" s="232"/>
      <c r="AW53" s="232"/>
      <c r="AX53" s="232"/>
      <c r="AY53" s="232"/>
      <c r="AZ53" s="232"/>
      <c r="BA53" s="232"/>
      <c r="BB53" s="232"/>
      <c r="BC53" s="232"/>
      <c r="BD53" s="232"/>
      <c r="BE53" s="232"/>
      <c r="BF53" s="232"/>
      <c r="BG53" s="232"/>
      <c r="BH53" s="232"/>
      <c r="BI53" s="232"/>
      <c r="BJ53" s="232"/>
      <c r="BK53" s="232"/>
      <c r="BL53" s="232"/>
      <c r="BM53" s="232"/>
      <c r="BN53" s="232"/>
      <c r="BO53" s="232"/>
      <c r="BP53" s="232"/>
      <c r="BQ53" s="232"/>
      <c r="BR53" s="232"/>
      <c r="BS53" s="232"/>
      <c r="BT53" s="232"/>
      <c r="BU53" s="232"/>
      <c r="BV53" s="232"/>
      <c r="BW53" s="232"/>
      <c r="BX53" s="232"/>
      <c r="BY53" s="232"/>
      <c r="BZ53" s="232"/>
      <c r="CA53" s="232"/>
      <c r="CB53" s="232"/>
      <c r="CC53" s="232"/>
      <c r="CD53" s="232"/>
      <c r="CE53" s="232"/>
      <c r="CF53" s="232"/>
      <c r="CG53" s="232"/>
      <c r="CH53" s="232"/>
      <c r="CI53" s="232"/>
      <c r="CJ53" s="232"/>
      <c r="CK53" s="232"/>
      <c r="CL53" s="232"/>
      <c r="CM53" s="232"/>
      <c r="CN53" s="232"/>
      <c r="CO53" s="232"/>
      <c r="CP53" s="232"/>
      <c r="CQ53" s="232"/>
      <c r="CR53" s="232"/>
      <c r="CS53" s="232"/>
      <c r="CT53" s="232"/>
      <c r="CU53" s="232"/>
      <c r="CV53" s="232"/>
      <c r="CW53" s="232"/>
      <c r="CX53" s="232"/>
      <c r="CY53" s="232"/>
      <c r="CZ53" s="232"/>
      <c r="DA53" s="232"/>
      <c r="DB53" s="232"/>
      <c r="DC53" s="232"/>
      <c r="DD53" s="232"/>
      <c r="DE53" s="232"/>
      <c r="DF53" s="232"/>
      <c r="DG53" s="232"/>
      <c r="DH53" s="232"/>
      <c r="DI53" s="232"/>
      <c r="DJ53" s="232"/>
      <c r="DK53" s="232"/>
      <c r="DL53" s="232"/>
      <c r="DM53" s="232"/>
      <c r="DN53" s="232"/>
      <c r="DO53" s="232"/>
      <c r="DP53" s="232"/>
      <c r="DQ53" s="232"/>
    </row>
    <row r="54" spans="1:121" s="241" customFormat="1" ht="15.75" customHeight="1" x14ac:dyDescent="0.25">
      <c r="A54" s="504" t="s">
        <v>1490</v>
      </c>
      <c r="B54" s="505"/>
      <c r="C54" s="381">
        <f>'Main Store'!H74</f>
        <v>0</v>
      </c>
      <c r="D54" s="381">
        <f>'Main Store'!M74</f>
        <v>0</v>
      </c>
      <c r="E54" s="381">
        <f t="shared" si="4"/>
        <v>0</v>
      </c>
      <c r="F54" s="382" t="str">
        <f t="shared" si="5"/>
        <v/>
      </c>
      <c r="G54" s="381">
        <f>TTL!R74</f>
        <v>0</v>
      </c>
      <c r="H54" s="232"/>
      <c r="I54" s="232" t="s">
        <v>640</v>
      </c>
      <c r="J54" s="232"/>
      <c r="K54" s="232"/>
      <c r="L54" s="232"/>
      <c r="M54" s="232"/>
      <c r="N54" s="232"/>
      <c r="O54" s="232"/>
      <c r="P54" s="232"/>
      <c r="Q54" s="232"/>
      <c r="R54" s="232"/>
      <c r="S54" s="232"/>
      <c r="T54" s="232"/>
      <c r="U54" s="232"/>
      <c r="V54" s="232"/>
      <c r="W54" s="232"/>
      <c r="X54" s="232"/>
      <c r="Y54" s="232"/>
      <c r="Z54" s="232"/>
      <c r="AA54" s="232"/>
      <c r="AB54" s="232"/>
      <c r="AC54" s="232"/>
      <c r="AD54" s="232"/>
      <c r="AE54" s="232"/>
      <c r="AF54" s="232"/>
      <c r="AG54" s="232"/>
      <c r="AH54" s="232"/>
      <c r="AI54" s="232"/>
      <c r="AJ54" s="232"/>
      <c r="AK54" s="232"/>
      <c r="AL54" s="232"/>
      <c r="AM54" s="232"/>
      <c r="AN54" s="232"/>
      <c r="AO54" s="232"/>
      <c r="AP54" s="232"/>
      <c r="AQ54" s="232"/>
      <c r="AR54" s="232"/>
      <c r="AS54" s="232"/>
      <c r="AT54" s="232"/>
      <c r="AU54" s="232"/>
      <c r="AV54" s="232"/>
      <c r="AW54" s="232"/>
      <c r="AX54" s="232"/>
      <c r="AY54" s="232"/>
      <c r="AZ54" s="232"/>
      <c r="BA54" s="232"/>
      <c r="BB54" s="232"/>
      <c r="BC54" s="232"/>
      <c r="BD54" s="232"/>
      <c r="BE54" s="232"/>
      <c r="BF54" s="232"/>
      <c r="BG54" s="232"/>
      <c r="BH54" s="232"/>
      <c r="BI54" s="232"/>
      <c r="BJ54" s="232"/>
      <c r="BK54" s="232"/>
      <c r="BL54" s="232"/>
      <c r="BM54" s="232"/>
      <c r="BN54" s="232"/>
      <c r="BO54" s="232"/>
      <c r="BP54" s="232"/>
      <c r="BQ54" s="232"/>
      <c r="BR54" s="232"/>
      <c r="BS54" s="232"/>
      <c r="BT54" s="232"/>
      <c r="BU54" s="232"/>
      <c r="BV54" s="232"/>
      <c r="BW54" s="232"/>
      <c r="BX54" s="232"/>
      <c r="BY54" s="232"/>
      <c r="BZ54" s="232"/>
      <c r="CA54" s="232"/>
      <c r="CB54" s="232"/>
      <c r="CC54" s="232"/>
      <c r="CD54" s="232"/>
      <c r="CE54" s="232"/>
      <c r="CF54" s="232"/>
      <c r="CG54" s="232"/>
      <c r="CH54" s="232"/>
      <c r="CI54" s="232"/>
      <c r="CJ54" s="232"/>
      <c r="CK54" s="232"/>
      <c r="CL54" s="232"/>
      <c r="CM54" s="232"/>
      <c r="CN54" s="232"/>
      <c r="CO54" s="232"/>
      <c r="CP54" s="232"/>
      <c r="CQ54" s="232"/>
      <c r="CR54" s="232"/>
      <c r="CS54" s="232"/>
      <c r="CT54" s="232"/>
      <c r="CU54" s="232"/>
      <c r="CV54" s="232"/>
      <c r="CW54" s="232"/>
      <c r="CX54" s="232"/>
      <c r="CY54" s="232"/>
      <c r="CZ54" s="232"/>
      <c r="DA54" s="232"/>
      <c r="DB54" s="232"/>
      <c r="DC54" s="232"/>
      <c r="DD54" s="232"/>
      <c r="DE54" s="232"/>
      <c r="DF54" s="232"/>
      <c r="DG54" s="232"/>
      <c r="DH54" s="232"/>
      <c r="DI54" s="232"/>
      <c r="DJ54" s="232"/>
      <c r="DK54" s="232"/>
      <c r="DL54" s="232"/>
      <c r="DM54" s="232"/>
      <c r="DN54" s="232"/>
      <c r="DO54" s="232"/>
      <c r="DP54" s="232"/>
      <c r="DQ54" s="232"/>
    </row>
    <row r="55" spans="1:121" s="241" customFormat="1" ht="15.75" customHeight="1" x14ac:dyDescent="0.25">
      <c r="A55" s="504" t="s">
        <v>1482</v>
      </c>
      <c r="B55" s="505"/>
      <c r="C55" s="381">
        <f>'Main Store'!H136</f>
        <v>0</v>
      </c>
      <c r="D55" s="381">
        <f>'Main Store'!M136</f>
        <v>0</v>
      </c>
      <c r="E55" s="381">
        <f t="shared" si="4"/>
        <v>0</v>
      </c>
      <c r="F55" s="382" t="str">
        <f t="shared" si="5"/>
        <v/>
      </c>
      <c r="G55" s="381">
        <f>TTL!R136</f>
        <v>0</v>
      </c>
      <c r="H55" s="232"/>
      <c r="I55" s="232" t="s">
        <v>651</v>
      </c>
      <c r="J55" s="232"/>
      <c r="K55" s="232"/>
      <c r="L55" s="232"/>
      <c r="M55" s="232"/>
      <c r="N55" s="232"/>
      <c r="O55" s="232"/>
      <c r="P55" s="232"/>
      <c r="Q55" s="232"/>
      <c r="R55" s="232"/>
      <c r="S55" s="232"/>
      <c r="T55" s="232"/>
      <c r="U55" s="232"/>
      <c r="V55" s="232"/>
      <c r="W55" s="232"/>
      <c r="X55" s="232"/>
      <c r="Y55" s="232"/>
      <c r="Z55" s="232"/>
      <c r="AA55" s="232"/>
      <c r="AB55" s="232"/>
      <c r="AC55" s="232"/>
      <c r="AD55" s="232"/>
      <c r="AE55" s="232"/>
      <c r="AF55" s="232"/>
      <c r="AG55" s="232"/>
      <c r="AH55" s="232"/>
      <c r="AI55" s="232"/>
      <c r="AJ55" s="232"/>
      <c r="AK55" s="232"/>
      <c r="AL55" s="232"/>
      <c r="AM55" s="232"/>
      <c r="AN55" s="232"/>
      <c r="AO55" s="232"/>
      <c r="AP55" s="232"/>
      <c r="AQ55" s="232"/>
      <c r="AR55" s="232"/>
      <c r="AS55" s="232"/>
      <c r="AT55" s="232"/>
      <c r="AU55" s="232"/>
      <c r="AV55" s="232"/>
      <c r="AW55" s="232"/>
      <c r="AX55" s="232"/>
      <c r="AY55" s="232"/>
      <c r="AZ55" s="232"/>
      <c r="BA55" s="232"/>
      <c r="BB55" s="232"/>
      <c r="BC55" s="232"/>
      <c r="BD55" s="232"/>
      <c r="BE55" s="232"/>
      <c r="BF55" s="232"/>
      <c r="BG55" s="232"/>
      <c r="BH55" s="232"/>
      <c r="BI55" s="232"/>
      <c r="BJ55" s="232"/>
      <c r="BK55" s="232"/>
      <c r="BL55" s="232"/>
      <c r="BM55" s="232"/>
      <c r="BN55" s="232"/>
      <c r="BO55" s="232"/>
      <c r="BP55" s="232"/>
      <c r="BQ55" s="232"/>
      <c r="BR55" s="232"/>
      <c r="BS55" s="232"/>
      <c r="BT55" s="232"/>
      <c r="BU55" s="232"/>
      <c r="BV55" s="232"/>
      <c r="BW55" s="232"/>
      <c r="BX55" s="232"/>
      <c r="BY55" s="232"/>
      <c r="BZ55" s="232"/>
      <c r="CA55" s="232"/>
      <c r="CB55" s="232"/>
      <c r="CC55" s="232"/>
      <c r="CD55" s="232"/>
      <c r="CE55" s="232"/>
      <c r="CF55" s="232"/>
      <c r="CG55" s="232"/>
      <c r="CH55" s="232"/>
      <c r="CI55" s="232"/>
      <c r="CJ55" s="232"/>
      <c r="CK55" s="232"/>
      <c r="CL55" s="232"/>
      <c r="CM55" s="232"/>
      <c r="CN55" s="232"/>
      <c r="CO55" s="232"/>
      <c r="CP55" s="232"/>
      <c r="CQ55" s="232"/>
      <c r="CR55" s="232"/>
      <c r="CS55" s="232"/>
      <c r="CT55" s="232"/>
      <c r="CU55" s="232"/>
      <c r="CV55" s="232"/>
      <c r="CW55" s="232"/>
      <c r="CX55" s="232"/>
      <c r="CY55" s="232"/>
      <c r="CZ55" s="232"/>
      <c r="DA55" s="232"/>
      <c r="DB55" s="232"/>
      <c r="DC55" s="232"/>
      <c r="DD55" s="232"/>
      <c r="DE55" s="232"/>
      <c r="DF55" s="232"/>
      <c r="DG55" s="232"/>
      <c r="DH55" s="232"/>
      <c r="DI55" s="232"/>
      <c r="DJ55" s="232"/>
      <c r="DK55" s="232"/>
      <c r="DL55" s="232"/>
      <c r="DM55" s="232"/>
      <c r="DN55" s="232"/>
      <c r="DO55" s="232"/>
      <c r="DP55" s="232"/>
      <c r="DQ55" s="232"/>
    </row>
    <row r="56" spans="1:121" s="241" customFormat="1" ht="15.75" customHeight="1" x14ac:dyDescent="0.25">
      <c r="A56" s="504" t="s">
        <v>1492</v>
      </c>
      <c r="B56" s="505"/>
      <c r="C56" s="381">
        <f>'Main Store'!H47</f>
        <v>0</v>
      </c>
      <c r="D56" s="381">
        <f>'Main Store'!M47</f>
        <v>0</v>
      </c>
      <c r="E56" s="381">
        <f t="shared" si="4"/>
        <v>0</v>
      </c>
      <c r="F56" s="382" t="str">
        <f t="shared" si="5"/>
        <v/>
      </c>
      <c r="G56" s="381">
        <f>TTL!R47</f>
        <v>0</v>
      </c>
      <c r="H56" s="232"/>
      <c r="I56" s="232" t="s">
        <v>722</v>
      </c>
      <c r="J56" s="232"/>
      <c r="K56" s="232"/>
      <c r="L56" s="232"/>
      <c r="M56" s="232"/>
      <c r="N56" s="232"/>
      <c r="O56" s="232"/>
      <c r="P56" s="232"/>
      <c r="Q56" s="232"/>
      <c r="R56" s="232"/>
      <c r="S56" s="232"/>
      <c r="T56" s="232"/>
      <c r="U56" s="232"/>
      <c r="V56" s="232"/>
      <c r="W56" s="232"/>
      <c r="X56" s="232"/>
      <c r="Y56" s="232"/>
      <c r="Z56" s="232"/>
      <c r="AA56" s="232"/>
      <c r="AB56" s="232"/>
      <c r="AC56" s="232"/>
      <c r="AD56" s="232"/>
      <c r="AE56" s="232"/>
      <c r="AF56" s="232"/>
      <c r="AG56" s="232"/>
      <c r="AH56" s="232"/>
      <c r="AI56" s="232"/>
      <c r="AJ56" s="232"/>
      <c r="AK56" s="232"/>
      <c r="AL56" s="232"/>
      <c r="AM56" s="232"/>
      <c r="AN56" s="232"/>
      <c r="AO56" s="232"/>
      <c r="AP56" s="232"/>
      <c r="AQ56" s="232"/>
      <c r="AR56" s="232"/>
      <c r="AS56" s="232"/>
      <c r="AT56" s="232"/>
      <c r="AU56" s="232"/>
      <c r="AV56" s="232"/>
      <c r="AW56" s="232"/>
      <c r="AX56" s="232"/>
      <c r="AY56" s="232"/>
      <c r="AZ56" s="232"/>
      <c r="BA56" s="232"/>
      <c r="BB56" s="232"/>
      <c r="BC56" s="232"/>
      <c r="BD56" s="232"/>
      <c r="BE56" s="232"/>
      <c r="BF56" s="232"/>
      <c r="BG56" s="232"/>
      <c r="BH56" s="232"/>
      <c r="BI56" s="232"/>
      <c r="BJ56" s="232"/>
      <c r="BK56" s="232"/>
      <c r="BL56" s="232"/>
      <c r="BM56" s="232"/>
      <c r="BN56" s="232"/>
      <c r="BO56" s="232"/>
      <c r="BP56" s="232"/>
      <c r="BQ56" s="232"/>
      <c r="BR56" s="232"/>
      <c r="BS56" s="232"/>
      <c r="BT56" s="232"/>
      <c r="BU56" s="232"/>
      <c r="BV56" s="232"/>
      <c r="BW56" s="232"/>
      <c r="BX56" s="232"/>
      <c r="BY56" s="232"/>
      <c r="BZ56" s="232"/>
      <c r="CA56" s="232"/>
      <c r="CB56" s="232"/>
      <c r="CC56" s="232"/>
      <c r="CD56" s="232"/>
      <c r="CE56" s="232"/>
      <c r="CF56" s="232"/>
      <c r="CG56" s="232"/>
      <c r="CH56" s="232"/>
      <c r="CI56" s="232"/>
      <c r="CJ56" s="232"/>
      <c r="CK56" s="232"/>
      <c r="CL56" s="232"/>
      <c r="CM56" s="232"/>
      <c r="CN56" s="232"/>
      <c r="CO56" s="232"/>
      <c r="CP56" s="232"/>
      <c r="CQ56" s="232"/>
      <c r="CR56" s="232"/>
      <c r="CS56" s="232"/>
      <c r="CT56" s="232"/>
      <c r="CU56" s="232"/>
      <c r="CV56" s="232"/>
      <c r="CW56" s="232"/>
      <c r="CX56" s="232"/>
      <c r="CY56" s="232"/>
      <c r="CZ56" s="232"/>
      <c r="DA56" s="232"/>
      <c r="DB56" s="232"/>
      <c r="DC56" s="232"/>
      <c r="DD56" s="232"/>
      <c r="DE56" s="232"/>
      <c r="DF56" s="232"/>
      <c r="DG56" s="232"/>
      <c r="DH56" s="232"/>
      <c r="DI56" s="232"/>
      <c r="DJ56" s="232"/>
      <c r="DK56" s="232"/>
      <c r="DL56" s="232"/>
      <c r="DM56" s="232"/>
      <c r="DN56" s="232"/>
      <c r="DO56" s="232"/>
      <c r="DP56" s="232"/>
      <c r="DQ56" s="232"/>
    </row>
    <row r="57" spans="1:121" s="241" customFormat="1" ht="15.75" customHeight="1" x14ac:dyDescent="0.25">
      <c r="A57" s="504" t="s">
        <v>1493</v>
      </c>
      <c r="B57" s="505"/>
      <c r="C57" s="381">
        <f>SUM('Main Store'!H76,'Main Store'!H81)</f>
        <v>0</v>
      </c>
      <c r="D57" s="381">
        <f>SUM('Main Store'!M76,'Main Store'!M81)</f>
        <v>0</v>
      </c>
      <c r="E57" s="381">
        <f t="shared" si="4"/>
        <v>0</v>
      </c>
      <c r="F57" s="382" t="str">
        <f t="shared" si="5"/>
        <v/>
      </c>
      <c r="G57" s="381">
        <f>SUM(TTL!R76,TTL!R81)</f>
        <v>0</v>
      </c>
      <c r="H57" s="232"/>
      <c r="I57" s="232" t="s">
        <v>717</v>
      </c>
      <c r="J57" s="232"/>
      <c r="K57" s="232"/>
      <c r="L57" s="232"/>
      <c r="M57" s="232"/>
      <c r="N57" s="232"/>
      <c r="O57" s="232"/>
      <c r="P57" s="232"/>
      <c r="Q57" s="232"/>
      <c r="R57" s="232"/>
      <c r="S57" s="232"/>
      <c r="T57" s="232"/>
      <c r="U57" s="232"/>
      <c r="V57" s="232"/>
      <c r="W57" s="232"/>
      <c r="X57" s="232"/>
      <c r="Y57" s="232"/>
      <c r="Z57" s="232"/>
      <c r="AA57" s="232"/>
      <c r="AB57" s="232"/>
      <c r="AC57" s="232"/>
      <c r="AD57" s="232"/>
      <c r="AE57" s="232"/>
      <c r="AF57" s="232"/>
      <c r="AG57" s="232"/>
      <c r="AH57" s="232"/>
      <c r="AI57" s="232"/>
      <c r="AJ57" s="232"/>
      <c r="AK57" s="232"/>
      <c r="AL57" s="232"/>
      <c r="AM57" s="232"/>
      <c r="AN57" s="232"/>
      <c r="AO57" s="232"/>
      <c r="AP57" s="232"/>
      <c r="AQ57" s="232"/>
      <c r="AR57" s="232"/>
      <c r="AS57" s="232"/>
      <c r="AT57" s="232"/>
      <c r="AU57" s="232"/>
      <c r="AV57" s="232"/>
      <c r="AW57" s="232"/>
      <c r="AX57" s="232"/>
      <c r="AY57" s="232"/>
      <c r="AZ57" s="232"/>
      <c r="BA57" s="232"/>
      <c r="BB57" s="232"/>
      <c r="BC57" s="232"/>
      <c r="BD57" s="232"/>
      <c r="BE57" s="232"/>
      <c r="BF57" s="232"/>
      <c r="BG57" s="232"/>
      <c r="BH57" s="232"/>
      <c r="BI57" s="232"/>
      <c r="BJ57" s="232"/>
      <c r="BK57" s="232"/>
      <c r="BL57" s="232"/>
      <c r="BM57" s="232"/>
      <c r="BN57" s="232"/>
      <c r="BO57" s="232"/>
      <c r="BP57" s="232"/>
      <c r="BQ57" s="232"/>
      <c r="BR57" s="232"/>
      <c r="BS57" s="232"/>
      <c r="BT57" s="232"/>
      <c r="BU57" s="232"/>
      <c r="BV57" s="232"/>
      <c r="BW57" s="232"/>
      <c r="BX57" s="232"/>
      <c r="BY57" s="232"/>
      <c r="BZ57" s="232"/>
      <c r="CA57" s="232"/>
      <c r="CB57" s="232"/>
      <c r="CC57" s="232"/>
      <c r="CD57" s="232"/>
      <c r="CE57" s="232"/>
      <c r="CF57" s="232"/>
      <c r="CG57" s="232"/>
      <c r="CH57" s="232"/>
      <c r="CI57" s="232"/>
      <c r="CJ57" s="232"/>
      <c r="CK57" s="232"/>
      <c r="CL57" s="232"/>
      <c r="CM57" s="232"/>
      <c r="CN57" s="232"/>
      <c r="CO57" s="232"/>
      <c r="CP57" s="232"/>
      <c r="CQ57" s="232"/>
      <c r="CR57" s="232"/>
      <c r="CS57" s="232"/>
      <c r="CT57" s="232"/>
      <c r="CU57" s="232"/>
      <c r="CV57" s="232"/>
      <c r="CW57" s="232"/>
      <c r="CX57" s="232"/>
      <c r="CY57" s="232"/>
      <c r="CZ57" s="232"/>
      <c r="DA57" s="232"/>
      <c r="DB57" s="232"/>
      <c r="DC57" s="232"/>
      <c r="DD57" s="232"/>
      <c r="DE57" s="232"/>
      <c r="DF57" s="232"/>
      <c r="DG57" s="232"/>
      <c r="DH57" s="232"/>
      <c r="DI57" s="232"/>
      <c r="DJ57" s="232"/>
      <c r="DK57" s="232"/>
      <c r="DL57" s="232"/>
      <c r="DM57" s="232"/>
      <c r="DN57" s="232"/>
      <c r="DO57" s="232"/>
      <c r="DP57" s="232"/>
      <c r="DQ57" s="232"/>
    </row>
    <row r="58" spans="1:121" s="241" customFormat="1" ht="15.75" customHeight="1" x14ac:dyDescent="0.25">
      <c r="A58" s="509" t="s">
        <v>1478</v>
      </c>
      <c r="B58" s="510"/>
      <c r="C58" s="381">
        <f>SUM(C51:C57)</f>
        <v>0</v>
      </c>
      <c r="D58" s="381">
        <f>SUM(D51:D57)</f>
        <v>0</v>
      </c>
      <c r="E58" s="381">
        <f t="shared" si="4"/>
        <v>0</v>
      </c>
      <c r="F58" s="382" t="str">
        <f t="shared" si="5"/>
        <v/>
      </c>
      <c r="G58" s="381">
        <f>SUM(G51:G57)</f>
        <v>0</v>
      </c>
      <c r="H58" s="232"/>
      <c r="I58" s="232" t="s">
        <v>723</v>
      </c>
      <c r="J58" s="232"/>
      <c r="K58" s="232"/>
      <c r="L58" s="232"/>
      <c r="M58" s="232"/>
      <c r="N58" s="232"/>
      <c r="O58" s="232"/>
      <c r="P58" s="232"/>
      <c r="Q58" s="232"/>
      <c r="R58" s="232"/>
      <c r="S58" s="232"/>
      <c r="T58" s="232"/>
      <c r="U58" s="232"/>
      <c r="V58" s="232"/>
      <c r="W58" s="232"/>
      <c r="X58" s="232"/>
      <c r="Y58" s="232"/>
      <c r="Z58" s="232"/>
      <c r="AA58" s="232"/>
      <c r="AB58" s="232"/>
      <c r="AC58" s="232"/>
      <c r="AD58" s="232"/>
      <c r="AE58" s="232"/>
      <c r="AF58" s="232"/>
      <c r="AG58" s="232"/>
      <c r="AH58" s="232"/>
      <c r="AI58" s="232"/>
      <c r="AJ58" s="232"/>
      <c r="AK58" s="232"/>
      <c r="AL58" s="232"/>
      <c r="AM58" s="232"/>
      <c r="AN58" s="232"/>
      <c r="AO58" s="232"/>
      <c r="AP58" s="232"/>
      <c r="AQ58" s="232"/>
      <c r="AR58" s="232"/>
      <c r="AS58" s="232"/>
      <c r="AT58" s="232"/>
      <c r="AU58" s="232"/>
      <c r="AV58" s="232"/>
      <c r="AW58" s="232"/>
      <c r="AX58" s="232"/>
      <c r="AY58" s="232"/>
      <c r="AZ58" s="232"/>
      <c r="BA58" s="232"/>
      <c r="BB58" s="232"/>
      <c r="BC58" s="232"/>
      <c r="BD58" s="232"/>
      <c r="BE58" s="232"/>
      <c r="BF58" s="232"/>
      <c r="BG58" s="232"/>
      <c r="BH58" s="232"/>
      <c r="BI58" s="232"/>
      <c r="BJ58" s="232"/>
      <c r="BK58" s="232"/>
      <c r="BL58" s="232"/>
      <c r="BM58" s="232"/>
      <c r="BN58" s="232"/>
      <c r="BO58" s="232"/>
      <c r="BP58" s="232"/>
      <c r="BQ58" s="232"/>
      <c r="BR58" s="232"/>
      <c r="BS58" s="232"/>
      <c r="BT58" s="232"/>
      <c r="BU58" s="232"/>
      <c r="BV58" s="232"/>
      <c r="BW58" s="232"/>
      <c r="BX58" s="232"/>
      <c r="BY58" s="232"/>
      <c r="BZ58" s="232"/>
      <c r="CA58" s="232"/>
      <c r="CB58" s="232"/>
      <c r="CC58" s="232"/>
      <c r="CD58" s="232"/>
      <c r="CE58" s="232"/>
      <c r="CF58" s="232"/>
      <c r="CG58" s="232"/>
      <c r="CH58" s="232"/>
      <c r="CI58" s="232"/>
      <c r="CJ58" s="232"/>
      <c r="CK58" s="232"/>
      <c r="CL58" s="232"/>
      <c r="CM58" s="232"/>
      <c r="CN58" s="232"/>
      <c r="CO58" s="232"/>
      <c r="CP58" s="232"/>
      <c r="CQ58" s="232"/>
      <c r="CR58" s="232"/>
      <c r="CS58" s="232"/>
      <c r="CT58" s="232"/>
      <c r="CU58" s="232"/>
      <c r="CV58" s="232"/>
      <c r="CW58" s="232"/>
      <c r="CX58" s="232"/>
      <c r="CY58" s="232"/>
      <c r="CZ58" s="232"/>
      <c r="DA58" s="232"/>
      <c r="DB58" s="232"/>
      <c r="DC58" s="232"/>
      <c r="DD58" s="232"/>
      <c r="DE58" s="232"/>
      <c r="DF58" s="232"/>
      <c r="DG58" s="232"/>
      <c r="DH58" s="232"/>
      <c r="DI58" s="232"/>
      <c r="DJ58" s="232"/>
      <c r="DK58" s="232"/>
      <c r="DL58" s="232"/>
      <c r="DM58" s="232"/>
      <c r="DN58" s="232"/>
      <c r="DO58" s="232"/>
      <c r="DP58" s="232"/>
      <c r="DQ58" s="232"/>
    </row>
    <row r="59" spans="1:121" s="241" customFormat="1" x14ac:dyDescent="0.25">
      <c r="C59" s="380"/>
      <c r="G59" s="232"/>
      <c r="H59" s="232"/>
      <c r="I59" s="232" t="s">
        <v>724</v>
      </c>
      <c r="J59" s="232"/>
      <c r="K59" s="232"/>
      <c r="L59" s="232"/>
      <c r="M59" s="232"/>
      <c r="N59" s="232"/>
      <c r="O59" s="232"/>
      <c r="P59" s="232"/>
      <c r="Q59" s="232"/>
      <c r="R59" s="232"/>
      <c r="S59" s="232"/>
      <c r="T59" s="232"/>
      <c r="U59" s="232"/>
      <c r="V59" s="232"/>
      <c r="W59" s="232"/>
      <c r="X59" s="232"/>
      <c r="Y59" s="232"/>
      <c r="Z59" s="232"/>
      <c r="AA59" s="232"/>
      <c r="AB59" s="232"/>
      <c r="AC59" s="232"/>
      <c r="AD59" s="232"/>
      <c r="AE59" s="232"/>
      <c r="AF59" s="232"/>
      <c r="AG59" s="232"/>
      <c r="AH59" s="232"/>
      <c r="AI59" s="232"/>
      <c r="AJ59" s="232"/>
      <c r="AK59" s="232"/>
      <c r="AL59" s="232"/>
      <c r="AM59" s="232"/>
      <c r="AN59" s="232"/>
      <c r="AO59" s="232"/>
      <c r="AP59" s="232"/>
      <c r="AQ59" s="232"/>
      <c r="AR59" s="232"/>
      <c r="AS59" s="232"/>
      <c r="AT59" s="232"/>
      <c r="AU59" s="232"/>
      <c r="AV59" s="232"/>
      <c r="AW59" s="232"/>
      <c r="AX59" s="232"/>
      <c r="AY59" s="232"/>
      <c r="AZ59" s="232"/>
      <c r="BA59" s="232"/>
      <c r="BB59" s="232"/>
      <c r="BC59" s="232"/>
      <c r="BD59" s="232"/>
      <c r="BE59" s="232"/>
      <c r="BF59" s="232"/>
      <c r="BG59" s="232"/>
      <c r="BH59" s="232"/>
      <c r="BI59" s="232"/>
      <c r="BJ59" s="232"/>
      <c r="BK59" s="232"/>
      <c r="BL59" s="232"/>
      <c r="BM59" s="232"/>
      <c r="BN59" s="232"/>
      <c r="BO59" s="232"/>
      <c r="BP59" s="232"/>
      <c r="BQ59" s="232"/>
      <c r="BR59" s="232"/>
      <c r="BS59" s="232"/>
      <c r="BT59" s="232"/>
      <c r="BU59" s="232"/>
      <c r="BV59" s="232"/>
      <c r="BW59" s="232"/>
      <c r="BX59" s="232"/>
      <c r="BY59" s="232"/>
      <c r="BZ59" s="232"/>
      <c r="CA59" s="232"/>
      <c r="CB59" s="232"/>
      <c r="CC59" s="232"/>
      <c r="CD59" s="232"/>
      <c r="CE59" s="232"/>
      <c r="CF59" s="232"/>
      <c r="CG59" s="232"/>
      <c r="CH59" s="232"/>
      <c r="CI59" s="232"/>
      <c r="CJ59" s="232"/>
      <c r="CK59" s="232"/>
      <c r="CL59" s="232"/>
      <c r="CM59" s="232"/>
      <c r="CN59" s="232"/>
      <c r="CO59" s="232"/>
      <c r="CP59" s="232"/>
      <c r="CQ59" s="232"/>
      <c r="CR59" s="232"/>
      <c r="CS59" s="232"/>
      <c r="CT59" s="232"/>
      <c r="CU59" s="232"/>
      <c r="CV59" s="232"/>
      <c r="CW59" s="232"/>
      <c r="CX59" s="232"/>
      <c r="CY59" s="232"/>
      <c r="CZ59" s="232"/>
      <c r="DA59" s="232"/>
      <c r="DB59" s="232"/>
      <c r="DC59" s="232"/>
      <c r="DD59" s="232"/>
      <c r="DE59" s="232"/>
      <c r="DF59" s="232"/>
      <c r="DG59" s="232"/>
      <c r="DH59" s="232"/>
      <c r="DI59" s="232"/>
      <c r="DJ59" s="232"/>
      <c r="DK59" s="232"/>
      <c r="DL59" s="232"/>
      <c r="DM59" s="232"/>
      <c r="DN59" s="232"/>
      <c r="DO59" s="232"/>
      <c r="DP59" s="232"/>
      <c r="DQ59" s="232"/>
    </row>
    <row r="60" spans="1:121" s="241" customFormat="1" x14ac:dyDescent="0.25">
      <c r="G60" s="232"/>
      <c r="H60" s="232"/>
      <c r="I60" s="232" t="s">
        <v>665</v>
      </c>
      <c r="J60" s="232"/>
      <c r="K60" s="232"/>
      <c r="L60" s="232"/>
      <c r="M60" s="232"/>
      <c r="N60" s="232"/>
      <c r="O60" s="232"/>
      <c r="P60" s="232"/>
      <c r="Q60" s="232"/>
      <c r="R60" s="232"/>
      <c r="S60" s="232"/>
      <c r="T60" s="232"/>
      <c r="U60" s="232"/>
      <c r="V60" s="232"/>
      <c r="W60" s="232"/>
      <c r="X60" s="232"/>
      <c r="Y60" s="232"/>
      <c r="Z60" s="232"/>
      <c r="AA60" s="232"/>
      <c r="AB60" s="232"/>
      <c r="AC60" s="232"/>
      <c r="AD60" s="232"/>
      <c r="AE60" s="232"/>
      <c r="AF60" s="232"/>
      <c r="AG60" s="232"/>
      <c r="AH60" s="232"/>
      <c r="AI60" s="232"/>
      <c r="AJ60" s="232"/>
      <c r="AK60" s="232"/>
      <c r="AL60" s="232"/>
      <c r="AM60" s="232"/>
      <c r="AN60" s="232"/>
      <c r="AO60" s="232"/>
      <c r="AP60" s="232"/>
      <c r="AQ60" s="232"/>
      <c r="AR60" s="232"/>
      <c r="AS60" s="232"/>
      <c r="AT60" s="232"/>
      <c r="AU60" s="232"/>
      <c r="AV60" s="232"/>
      <c r="AW60" s="232"/>
      <c r="AX60" s="232"/>
      <c r="AY60" s="232"/>
      <c r="AZ60" s="232"/>
      <c r="BA60" s="232"/>
      <c r="BB60" s="232"/>
      <c r="BC60" s="232"/>
      <c r="BD60" s="232"/>
      <c r="BE60" s="232"/>
      <c r="BF60" s="232"/>
      <c r="BG60" s="232"/>
      <c r="BH60" s="232"/>
      <c r="BI60" s="232"/>
      <c r="BJ60" s="232"/>
      <c r="BK60" s="232"/>
      <c r="BL60" s="232"/>
      <c r="BM60" s="232"/>
      <c r="BN60" s="232"/>
      <c r="BO60" s="232"/>
      <c r="BP60" s="232"/>
      <c r="BQ60" s="232"/>
      <c r="BR60" s="232"/>
      <c r="BS60" s="232"/>
      <c r="BT60" s="232"/>
      <c r="BU60" s="232"/>
      <c r="BV60" s="232"/>
      <c r="BW60" s="232"/>
      <c r="BX60" s="232"/>
      <c r="BY60" s="232"/>
      <c r="BZ60" s="232"/>
      <c r="CA60" s="232"/>
      <c r="CB60" s="232"/>
      <c r="CC60" s="232"/>
      <c r="CD60" s="232"/>
      <c r="CE60" s="232"/>
      <c r="CF60" s="232"/>
      <c r="CG60" s="232"/>
      <c r="CH60" s="232"/>
      <c r="CI60" s="232"/>
      <c r="CJ60" s="232"/>
      <c r="CK60" s="232"/>
      <c r="CL60" s="232"/>
      <c r="CM60" s="232"/>
      <c r="CN60" s="232"/>
      <c r="CO60" s="232"/>
      <c r="CP60" s="232"/>
      <c r="CQ60" s="232"/>
      <c r="CR60" s="232"/>
      <c r="CS60" s="232"/>
      <c r="CT60" s="232"/>
      <c r="CU60" s="232"/>
      <c r="CV60" s="232"/>
      <c r="CW60" s="232"/>
      <c r="CX60" s="232"/>
      <c r="CY60" s="232"/>
      <c r="CZ60" s="232"/>
      <c r="DA60" s="232"/>
      <c r="DB60" s="232"/>
      <c r="DC60" s="232"/>
      <c r="DD60" s="232"/>
      <c r="DE60" s="232"/>
      <c r="DF60" s="232"/>
      <c r="DG60" s="232"/>
      <c r="DH60" s="232"/>
      <c r="DI60" s="232"/>
      <c r="DJ60" s="232"/>
      <c r="DK60" s="232"/>
      <c r="DL60" s="232"/>
      <c r="DM60" s="232"/>
      <c r="DN60" s="232"/>
      <c r="DO60" s="232"/>
      <c r="DP60" s="232"/>
      <c r="DQ60" s="232"/>
    </row>
    <row r="61" spans="1:121" s="241" customFormat="1" x14ac:dyDescent="0.25">
      <c r="G61" s="232"/>
      <c r="H61" s="232"/>
      <c r="I61" s="232" t="s">
        <v>725</v>
      </c>
      <c r="J61" s="232"/>
      <c r="K61" s="232"/>
      <c r="L61" s="232"/>
      <c r="M61" s="232"/>
      <c r="N61" s="232"/>
      <c r="O61" s="232"/>
      <c r="P61" s="232"/>
      <c r="Q61" s="232"/>
      <c r="R61" s="232"/>
      <c r="S61" s="232"/>
      <c r="T61" s="232"/>
      <c r="U61" s="232"/>
      <c r="V61" s="232"/>
      <c r="W61" s="232"/>
      <c r="X61" s="232"/>
      <c r="Y61" s="232"/>
      <c r="Z61" s="232"/>
      <c r="AA61" s="232"/>
      <c r="AB61" s="232"/>
      <c r="AC61" s="232"/>
      <c r="AD61" s="232"/>
      <c r="AE61" s="232"/>
      <c r="AF61" s="232"/>
      <c r="AG61" s="232"/>
      <c r="AH61" s="232"/>
      <c r="AI61" s="232"/>
      <c r="AJ61" s="232"/>
      <c r="AK61" s="232"/>
      <c r="AL61" s="232"/>
      <c r="AM61" s="232"/>
      <c r="AN61" s="232"/>
      <c r="AO61" s="232"/>
      <c r="AP61" s="232"/>
      <c r="AQ61" s="232"/>
      <c r="AR61" s="232"/>
      <c r="AS61" s="232"/>
      <c r="AT61" s="232"/>
      <c r="AU61" s="232"/>
      <c r="AV61" s="232"/>
      <c r="AW61" s="232"/>
      <c r="AX61" s="232"/>
      <c r="AY61" s="232"/>
      <c r="AZ61" s="232"/>
      <c r="BA61" s="232"/>
      <c r="BB61" s="232"/>
      <c r="BC61" s="232"/>
      <c r="BD61" s="232"/>
      <c r="BE61" s="232"/>
      <c r="BF61" s="232"/>
      <c r="BG61" s="232"/>
      <c r="BH61" s="232"/>
      <c r="BI61" s="232"/>
      <c r="BJ61" s="232"/>
      <c r="BK61" s="232"/>
      <c r="BL61" s="232"/>
      <c r="BM61" s="232"/>
      <c r="BN61" s="232"/>
      <c r="BO61" s="232"/>
      <c r="BP61" s="232"/>
      <c r="BQ61" s="232"/>
      <c r="BR61" s="232"/>
      <c r="BS61" s="232"/>
      <c r="BT61" s="232"/>
      <c r="BU61" s="232"/>
      <c r="BV61" s="232"/>
      <c r="BW61" s="232"/>
      <c r="BX61" s="232"/>
      <c r="BY61" s="232"/>
      <c r="BZ61" s="232"/>
      <c r="CA61" s="232"/>
      <c r="CB61" s="232"/>
      <c r="CC61" s="232"/>
      <c r="CD61" s="232"/>
      <c r="CE61" s="232"/>
      <c r="CF61" s="232"/>
      <c r="CG61" s="232"/>
      <c r="CH61" s="232"/>
      <c r="CI61" s="232"/>
      <c r="CJ61" s="232"/>
      <c r="CK61" s="232"/>
      <c r="CL61" s="232"/>
      <c r="CM61" s="232"/>
      <c r="CN61" s="232"/>
      <c r="CO61" s="232"/>
      <c r="CP61" s="232"/>
      <c r="CQ61" s="232"/>
      <c r="CR61" s="232"/>
      <c r="CS61" s="232"/>
      <c r="CT61" s="232"/>
      <c r="CU61" s="232"/>
      <c r="CV61" s="232"/>
      <c r="CW61" s="232"/>
      <c r="CX61" s="232"/>
      <c r="CY61" s="232"/>
      <c r="CZ61" s="232"/>
      <c r="DA61" s="232"/>
      <c r="DB61" s="232"/>
      <c r="DC61" s="232"/>
      <c r="DD61" s="232"/>
      <c r="DE61" s="232"/>
      <c r="DF61" s="232"/>
      <c r="DG61" s="232"/>
      <c r="DH61" s="232"/>
      <c r="DI61" s="232"/>
      <c r="DJ61" s="232"/>
      <c r="DK61" s="232"/>
      <c r="DL61" s="232"/>
      <c r="DM61" s="232"/>
      <c r="DN61" s="232"/>
      <c r="DO61" s="232"/>
      <c r="DP61" s="232"/>
      <c r="DQ61" s="232"/>
    </row>
    <row r="62" spans="1:121" s="241" customFormat="1" x14ac:dyDescent="0.25">
      <c r="G62" s="232"/>
      <c r="H62" s="232"/>
      <c r="I62" s="232" t="s">
        <v>726</v>
      </c>
      <c r="J62" s="232"/>
      <c r="K62" s="232"/>
      <c r="L62" s="232"/>
      <c r="M62" s="232"/>
      <c r="N62" s="232"/>
      <c r="O62" s="232"/>
      <c r="P62" s="232"/>
      <c r="Q62" s="232"/>
      <c r="R62" s="232"/>
      <c r="S62" s="232"/>
      <c r="T62" s="232"/>
      <c r="U62" s="232"/>
      <c r="V62" s="232"/>
      <c r="W62" s="232"/>
      <c r="X62" s="232"/>
      <c r="Y62" s="232"/>
      <c r="Z62" s="232"/>
      <c r="AA62" s="232"/>
      <c r="AB62" s="232"/>
      <c r="AC62" s="232"/>
      <c r="AD62" s="232"/>
      <c r="AE62" s="232"/>
      <c r="AF62" s="232"/>
      <c r="AG62" s="232"/>
      <c r="AH62" s="232"/>
      <c r="AI62" s="232"/>
      <c r="AJ62" s="232"/>
      <c r="AK62" s="232"/>
      <c r="AL62" s="232"/>
      <c r="AM62" s="232"/>
      <c r="AN62" s="232"/>
      <c r="AO62" s="232"/>
      <c r="AP62" s="232"/>
      <c r="AQ62" s="232"/>
      <c r="AR62" s="232"/>
      <c r="AS62" s="232"/>
      <c r="AT62" s="232"/>
      <c r="AU62" s="232"/>
      <c r="AV62" s="232"/>
      <c r="AW62" s="232"/>
      <c r="AX62" s="232"/>
      <c r="AY62" s="232"/>
      <c r="AZ62" s="232"/>
      <c r="BA62" s="232"/>
      <c r="BB62" s="232"/>
      <c r="BC62" s="232"/>
      <c r="BD62" s="232"/>
      <c r="BE62" s="232"/>
      <c r="BF62" s="232"/>
      <c r="BG62" s="232"/>
      <c r="BH62" s="232"/>
      <c r="BI62" s="232"/>
      <c r="BJ62" s="232"/>
      <c r="BK62" s="232"/>
      <c r="BL62" s="232"/>
      <c r="BM62" s="232"/>
      <c r="BN62" s="232"/>
      <c r="BO62" s="232"/>
      <c r="BP62" s="232"/>
      <c r="BQ62" s="232"/>
      <c r="BR62" s="232"/>
      <c r="BS62" s="232"/>
      <c r="BT62" s="232"/>
      <c r="BU62" s="232"/>
      <c r="BV62" s="232"/>
      <c r="BW62" s="232"/>
      <c r="BX62" s="232"/>
      <c r="BY62" s="232"/>
      <c r="BZ62" s="232"/>
      <c r="CA62" s="232"/>
      <c r="CB62" s="232"/>
      <c r="CC62" s="232"/>
      <c r="CD62" s="232"/>
      <c r="CE62" s="232"/>
      <c r="CF62" s="232"/>
      <c r="CG62" s="232"/>
      <c r="CH62" s="232"/>
      <c r="CI62" s="232"/>
      <c r="CJ62" s="232"/>
      <c r="CK62" s="232"/>
      <c r="CL62" s="232"/>
      <c r="CM62" s="232"/>
      <c r="CN62" s="232"/>
      <c r="CO62" s="232"/>
      <c r="CP62" s="232"/>
      <c r="CQ62" s="232"/>
      <c r="CR62" s="232"/>
      <c r="CS62" s="232"/>
      <c r="CT62" s="232"/>
      <c r="CU62" s="232"/>
      <c r="CV62" s="232"/>
      <c r="CW62" s="232"/>
      <c r="CX62" s="232"/>
      <c r="CY62" s="232"/>
      <c r="CZ62" s="232"/>
      <c r="DA62" s="232"/>
      <c r="DB62" s="232"/>
      <c r="DC62" s="232"/>
      <c r="DD62" s="232"/>
      <c r="DE62" s="232"/>
      <c r="DF62" s="232"/>
      <c r="DG62" s="232"/>
      <c r="DH62" s="232"/>
      <c r="DI62" s="232"/>
      <c r="DJ62" s="232"/>
      <c r="DK62" s="232"/>
      <c r="DL62" s="232"/>
      <c r="DM62" s="232"/>
      <c r="DN62" s="232"/>
      <c r="DO62" s="232"/>
      <c r="DP62" s="232"/>
      <c r="DQ62" s="232"/>
    </row>
    <row r="63" spans="1:121" s="241" customFormat="1" x14ac:dyDescent="0.25">
      <c r="G63" s="232"/>
      <c r="H63" s="232"/>
      <c r="I63" s="232" t="s">
        <v>743</v>
      </c>
      <c r="J63" s="232"/>
      <c r="K63" s="232"/>
      <c r="L63" s="232"/>
      <c r="M63" s="232"/>
      <c r="N63" s="232"/>
      <c r="O63" s="232"/>
      <c r="P63" s="232"/>
      <c r="Q63" s="232"/>
      <c r="R63" s="232"/>
      <c r="S63" s="232"/>
      <c r="T63" s="232"/>
      <c r="U63" s="232"/>
      <c r="V63" s="232"/>
      <c r="W63" s="232"/>
      <c r="X63" s="232"/>
      <c r="Y63" s="232"/>
      <c r="Z63" s="232"/>
      <c r="AA63" s="232"/>
      <c r="AB63" s="232"/>
      <c r="AC63" s="232"/>
      <c r="AD63" s="232"/>
      <c r="AE63" s="232"/>
      <c r="AF63" s="232"/>
      <c r="AG63" s="232"/>
      <c r="AH63" s="232"/>
      <c r="AI63" s="232"/>
      <c r="AJ63" s="232"/>
      <c r="AK63" s="232"/>
      <c r="AL63" s="232"/>
      <c r="AM63" s="232"/>
      <c r="AN63" s="232"/>
      <c r="AO63" s="232"/>
      <c r="AP63" s="232"/>
      <c r="AQ63" s="232"/>
      <c r="AR63" s="232"/>
      <c r="AS63" s="232"/>
      <c r="AT63" s="232"/>
      <c r="AU63" s="232"/>
      <c r="AV63" s="232"/>
      <c r="AW63" s="232"/>
      <c r="AX63" s="232"/>
      <c r="AY63" s="232"/>
      <c r="AZ63" s="232"/>
      <c r="BA63" s="232"/>
      <c r="BB63" s="232"/>
      <c r="BC63" s="232"/>
      <c r="BD63" s="232"/>
      <c r="BE63" s="232"/>
      <c r="BF63" s="232"/>
      <c r="BG63" s="232"/>
      <c r="BH63" s="232"/>
      <c r="BI63" s="232"/>
      <c r="BJ63" s="232"/>
      <c r="BK63" s="232"/>
      <c r="BL63" s="232"/>
      <c r="BM63" s="232"/>
      <c r="BN63" s="232"/>
      <c r="BO63" s="232"/>
      <c r="BP63" s="232"/>
      <c r="BQ63" s="232"/>
      <c r="BR63" s="232"/>
      <c r="BS63" s="232"/>
      <c r="BT63" s="232"/>
      <c r="BU63" s="232"/>
      <c r="BV63" s="232"/>
      <c r="BW63" s="232"/>
      <c r="BX63" s="232"/>
      <c r="BY63" s="232"/>
      <c r="BZ63" s="232"/>
      <c r="CA63" s="232"/>
      <c r="CB63" s="232"/>
      <c r="CC63" s="232"/>
      <c r="CD63" s="232"/>
      <c r="CE63" s="232"/>
      <c r="CF63" s="232"/>
      <c r="CG63" s="232"/>
      <c r="CH63" s="232"/>
      <c r="CI63" s="232"/>
      <c r="CJ63" s="232"/>
      <c r="CK63" s="232"/>
      <c r="CL63" s="232"/>
      <c r="CM63" s="232"/>
      <c r="CN63" s="232"/>
      <c r="CO63" s="232"/>
      <c r="CP63" s="232"/>
      <c r="CQ63" s="232"/>
      <c r="CR63" s="232"/>
      <c r="CS63" s="232"/>
      <c r="CT63" s="232"/>
      <c r="CU63" s="232"/>
      <c r="CV63" s="232"/>
      <c r="CW63" s="232"/>
      <c r="CX63" s="232"/>
      <c r="CY63" s="232"/>
      <c r="CZ63" s="232"/>
      <c r="DA63" s="232"/>
      <c r="DB63" s="232"/>
      <c r="DC63" s="232"/>
      <c r="DD63" s="232"/>
      <c r="DE63" s="232"/>
      <c r="DF63" s="232"/>
      <c r="DG63" s="232"/>
      <c r="DH63" s="232"/>
      <c r="DI63" s="232"/>
      <c r="DJ63" s="232"/>
      <c r="DK63" s="232"/>
      <c r="DL63" s="232"/>
      <c r="DM63" s="232"/>
      <c r="DN63" s="232"/>
      <c r="DO63" s="232"/>
      <c r="DP63" s="232"/>
      <c r="DQ63" s="232"/>
    </row>
    <row r="64" spans="1:121" s="241" customFormat="1" x14ac:dyDescent="0.25">
      <c r="G64" s="232"/>
      <c r="H64" s="232"/>
      <c r="I64" s="232" t="s">
        <v>521</v>
      </c>
      <c r="J64" s="232"/>
      <c r="K64" s="232"/>
      <c r="L64" s="232"/>
      <c r="M64" s="232"/>
      <c r="N64" s="232"/>
      <c r="O64" s="232"/>
      <c r="P64" s="232"/>
      <c r="Q64" s="232"/>
      <c r="R64" s="232"/>
      <c r="S64" s="232"/>
      <c r="T64" s="232"/>
      <c r="U64" s="232"/>
      <c r="V64" s="232"/>
      <c r="W64" s="232"/>
      <c r="X64" s="232"/>
      <c r="Y64" s="232"/>
      <c r="Z64" s="232"/>
      <c r="AA64" s="232"/>
      <c r="AB64" s="232"/>
      <c r="AC64" s="232"/>
      <c r="AD64" s="232"/>
      <c r="AE64" s="232"/>
      <c r="AF64" s="232"/>
      <c r="AG64" s="232"/>
      <c r="AH64" s="232"/>
      <c r="AI64" s="232"/>
      <c r="AJ64" s="232"/>
      <c r="AK64" s="232"/>
      <c r="AL64" s="232"/>
      <c r="AM64" s="232"/>
      <c r="AN64" s="232"/>
      <c r="AO64" s="232"/>
      <c r="AP64" s="232"/>
      <c r="AQ64" s="232"/>
      <c r="AR64" s="232"/>
      <c r="AS64" s="232"/>
      <c r="AT64" s="232"/>
      <c r="AU64" s="232"/>
      <c r="AV64" s="232"/>
      <c r="AW64" s="232"/>
      <c r="AX64" s="232"/>
      <c r="AY64" s="232"/>
      <c r="AZ64" s="232"/>
      <c r="BA64" s="232"/>
      <c r="BB64" s="232"/>
      <c r="BC64" s="232"/>
      <c r="BD64" s="232"/>
      <c r="BE64" s="232"/>
      <c r="BF64" s="232"/>
      <c r="BG64" s="232"/>
      <c r="BH64" s="232"/>
      <c r="BI64" s="232"/>
      <c r="BJ64" s="232"/>
      <c r="BK64" s="232"/>
      <c r="BL64" s="232"/>
      <c r="BM64" s="232"/>
      <c r="BN64" s="232"/>
      <c r="BO64" s="232"/>
      <c r="BP64" s="232"/>
      <c r="BQ64" s="232"/>
      <c r="BR64" s="232"/>
      <c r="BS64" s="232"/>
      <c r="BT64" s="232"/>
      <c r="BU64" s="232"/>
      <c r="BV64" s="232"/>
      <c r="BW64" s="232"/>
      <c r="BX64" s="232"/>
      <c r="BY64" s="232"/>
      <c r="BZ64" s="232"/>
      <c r="CA64" s="232"/>
      <c r="CB64" s="232"/>
      <c r="CC64" s="232"/>
      <c r="CD64" s="232"/>
      <c r="CE64" s="232"/>
      <c r="CF64" s="232"/>
      <c r="CG64" s="232"/>
      <c r="CH64" s="232"/>
      <c r="CI64" s="232"/>
      <c r="CJ64" s="232"/>
      <c r="CK64" s="232"/>
      <c r="CL64" s="232"/>
      <c r="CM64" s="232"/>
      <c r="CN64" s="232"/>
      <c r="CO64" s="232"/>
      <c r="CP64" s="232"/>
      <c r="CQ64" s="232"/>
      <c r="CR64" s="232"/>
      <c r="CS64" s="232"/>
      <c r="CT64" s="232"/>
      <c r="CU64" s="232"/>
      <c r="CV64" s="232"/>
      <c r="CW64" s="232"/>
      <c r="CX64" s="232"/>
      <c r="CY64" s="232"/>
      <c r="CZ64" s="232"/>
      <c r="DA64" s="232"/>
      <c r="DB64" s="232"/>
      <c r="DC64" s="232"/>
      <c r="DD64" s="232"/>
      <c r="DE64" s="232"/>
      <c r="DF64" s="232"/>
      <c r="DG64" s="232"/>
      <c r="DH64" s="232"/>
      <c r="DI64" s="232"/>
      <c r="DJ64" s="232"/>
      <c r="DK64" s="232"/>
      <c r="DL64" s="232"/>
      <c r="DM64" s="232"/>
      <c r="DN64" s="232"/>
      <c r="DO64" s="232"/>
      <c r="DP64" s="232"/>
      <c r="DQ64" s="232"/>
    </row>
    <row r="65" spans="7:121" s="241" customFormat="1" x14ac:dyDescent="0.25">
      <c r="G65" s="232"/>
      <c r="H65" s="232"/>
      <c r="I65" s="232" t="s">
        <v>507</v>
      </c>
      <c r="J65" s="232"/>
      <c r="K65" s="232"/>
      <c r="L65" s="232"/>
      <c r="M65" s="232"/>
      <c r="N65" s="232"/>
      <c r="O65" s="232"/>
      <c r="P65" s="232"/>
      <c r="Q65" s="232"/>
      <c r="R65" s="232"/>
      <c r="S65" s="232"/>
      <c r="T65" s="232"/>
      <c r="U65" s="232"/>
      <c r="V65" s="232"/>
      <c r="W65" s="232"/>
      <c r="X65" s="232"/>
      <c r="Y65" s="232"/>
      <c r="Z65" s="232"/>
      <c r="AA65" s="232"/>
      <c r="AB65" s="232"/>
      <c r="AC65" s="232"/>
      <c r="AD65" s="232"/>
      <c r="AE65" s="232"/>
      <c r="AF65" s="232"/>
      <c r="AG65" s="232"/>
      <c r="AH65" s="232"/>
      <c r="AI65" s="232"/>
      <c r="AJ65" s="232"/>
      <c r="AK65" s="232"/>
      <c r="AL65" s="232"/>
      <c r="AM65" s="232"/>
      <c r="AN65" s="232"/>
      <c r="AO65" s="232"/>
      <c r="AP65" s="232"/>
      <c r="AQ65" s="232"/>
      <c r="AR65" s="232"/>
      <c r="AS65" s="232"/>
      <c r="AT65" s="232"/>
      <c r="AU65" s="232"/>
      <c r="AV65" s="232"/>
      <c r="AW65" s="232"/>
      <c r="AX65" s="232"/>
      <c r="AY65" s="232"/>
      <c r="AZ65" s="232"/>
      <c r="BA65" s="232"/>
      <c r="BB65" s="232"/>
      <c r="BC65" s="232"/>
      <c r="BD65" s="232"/>
      <c r="BE65" s="232"/>
      <c r="BF65" s="232"/>
      <c r="BG65" s="232"/>
      <c r="BH65" s="232"/>
      <c r="BI65" s="232"/>
      <c r="BJ65" s="232"/>
      <c r="BK65" s="232"/>
      <c r="BL65" s="232"/>
      <c r="BM65" s="232"/>
      <c r="BN65" s="232"/>
      <c r="BO65" s="232"/>
      <c r="BP65" s="232"/>
      <c r="BQ65" s="232"/>
      <c r="BR65" s="232"/>
      <c r="BS65" s="232"/>
      <c r="BT65" s="232"/>
      <c r="BU65" s="232"/>
      <c r="BV65" s="232"/>
      <c r="BW65" s="232"/>
      <c r="BX65" s="232"/>
      <c r="BY65" s="232"/>
      <c r="BZ65" s="232"/>
      <c r="CA65" s="232"/>
      <c r="CB65" s="232"/>
      <c r="CC65" s="232"/>
      <c r="CD65" s="232"/>
      <c r="CE65" s="232"/>
      <c r="CF65" s="232"/>
      <c r="CG65" s="232"/>
      <c r="CH65" s="232"/>
      <c r="CI65" s="232"/>
      <c r="CJ65" s="232"/>
      <c r="CK65" s="232"/>
      <c r="CL65" s="232"/>
      <c r="CM65" s="232"/>
      <c r="CN65" s="232"/>
      <c r="CO65" s="232"/>
      <c r="CP65" s="232"/>
      <c r="CQ65" s="232"/>
      <c r="CR65" s="232"/>
      <c r="CS65" s="232"/>
      <c r="CT65" s="232"/>
      <c r="CU65" s="232"/>
      <c r="CV65" s="232"/>
      <c r="CW65" s="232"/>
      <c r="CX65" s="232"/>
      <c r="CY65" s="232"/>
      <c r="CZ65" s="232"/>
      <c r="DA65" s="232"/>
      <c r="DB65" s="232"/>
      <c r="DC65" s="232"/>
      <c r="DD65" s="232"/>
      <c r="DE65" s="232"/>
      <c r="DF65" s="232"/>
      <c r="DG65" s="232"/>
      <c r="DH65" s="232"/>
      <c r="DI65" s="232"/>
      <c r="DJ65" s="232"/>
      <c r="DK65" s="232"/>
      <c r="DL65" s="232"/>
      <c r="DM65" s="232"/>
      <c r="DN65" s="232"/>
      <c r="DO65" s="232"/>
      <c r="DP65" s="232"/>
      <c r="DQ65" s="232"/>
    </row>
    <row r="66" spans="7:121" s="241" customFormat="1" x14ac:dyDescent="0.25">
      <c r="G66" s="232"/>
      <c r="H66" s="232"/>
      <c r="I66" s="232" t="s">
        <v>477</v>
      </c>
      <c r="J66" s="232"/>
      <c r="K66" s="232"/>
      <c r="L66" s="232"/>
      <c r="M66" s="232"/>
      <c r="N66" s="232"/>
      <c r="O66" s="232"/>
      <c r="P66" s="232"/>
      <c r="Q66" s="232"/>
      <c r="R66" s="232"/>
      <c r="S66" s="232"/>
      <c r="T66" s="232"/>
      <c r="U66" s="232"/>
      <c r="V66" s="232"/>
      <c r="W66" s="232"/>
      <c r="X66" s="232"/>
      <c r="Y66" s="232"/>
      <c r="Z66" s="232"/>
      <c r="AA66" s="232"/>
      <c r="AB66" s="232"/>
      <c r="AC66" s="232"/>
      <c r="AD66" s="232"/>
      <c r="AE66" s="232"/>
      <c r="AF66" s="232"/>
      <c r="AG66" s="232"/>
      <c r="AH66" s="232"/>
      <c r="AI66" s="232"/>
      <c r="AJ66" s="232"/>
      <c r="AK66" s="232"/>
      <c r="AL66" s="232"/>
      <c r="AM66" s="232"/>
      <c r="AN66" s="232"/>
      <c r="AO66" s="232"/>
      <c r="AP66" s="232"/>
      <c r="AQ66" s="232"/>
      <c r="AR66" s="232"/>
      <c r="AS66" s="232"/>
      <c r="AT66" s="232"/>
      <c r="AU66" s="232"/>
      <c r="AV66" s="232"/>
      <c r="AW66" s="232"/>
      <c r="AX66" s="232"/>
      <c r="AY66" s="232"/>
      <c r="AZ66" s="232"/>
      <c r="BA66" s="232"/>
      <c r="BB66" s="232"/>
      <c r="BC66" s="232"/>
      <c r="BD66" s="232"/>
      <c r="BE66" s="232"/>
      <c r="BF66" s="232"/>
      <c r="BG66" s="232"/>
      <c r="BH66" s="232"/>
      <c r="BI66" s="232"/>
      <c r="BJ66" s="232"/>
      <c r="BK66" s="232"/>
      <c r="BL66" s="232"/>
      <c r="BM66" s="232"/>
      <c r="BN66" s="232"/>
      <c r="BO66" s="232"/>
      <c r="BP66" s="232"/>
      <c r="BQ66" s="232"/>
      <c r="BR66" s="232"/>
      <c r="BS66" s="232"/>
      <c r="BT66" s="232"/>
      <c r="BU66" s="232"/>
      <c r="BV66" s="232"/>
      <c r="BW66" s="232"/>
      <c r="BX66" s="232"/>
      <c r="BY66" s="232"/>
      <c r="BZ66" s="232"/>
      <c r="CA66" s="232"/>
      <c r="CB66" s="232"/>
      <c r="CC66" s="232"/>
      <c r="CD66" s="232"/>
      <c r="CE66" s="232"/>
      <c r="CF66" s="232"/>
      <c r="CG66" s="232"/>
      <c r="CH66" s="232"/>
      <c r="CI66" s="232"/>
      <c r="CJ66" s="232"/>
      <c r="CK66" s="232"/>
      <c r="CL66" s="232"/>
      <c r="CM66" s="232"/>
      <c r="CN66" s="232"/>
      <c r="CO66" s="232"/>
      <c r="CP66" s="232"/>
      <c r="CQ66" s="232"/>
      <c r="CR66" s="232"/>
      <c r="CS66" s="232"/>
      <c r="CT66" s="232"/>
      <c r="CU66" s="232"/>
      <c r="CV66" s="232"/>
      <c r="CW66" s="232"/>
      <c r="CX66" s="232"/>
      <c r="CY66" s="232"/>
      <c r="CZ66" s="232"/>
      <c r="DA66" s="232"/>
      <c r="DB66" s="232"/>
      <c r="DC66" s="232"/>
      <c r="DD66" s="232"/>
      <c r="DE66" s="232"/>
      <c r="DF66" s="232"/>
      <c r="DG66" s="232"/>
      <c r="DH66" s="232"/>
      <c r="DI66" s="232"/>
      <c r="DJ66" s="232"/>
      <c r="DK66" s="232"/>
      <c r="DL66" s="232"/>
      <c r="DM66" s="232"/>
      <c r="DN66" s="232"/>
      <c r="DO66" s="232"/>
      <c r="DP66" s="232"/>
      <c r="DQ66" s="232"/>
    </row>
    <row r="67" spans="7:121" s="241" customFormat="1" x14ac:dyDescent="0.25">
      <c r="G67" s="232"/>
      <c r="H67" s="232"/>
      <c r="I67" s="232" t="s">
        <v>531</v>
      </c>
      <c r="J67" s="232"/>
      <c r="K67" s="232"/>
      <c r="L67" s="232"/>
      <c r="M67" s="232"/>
      <c r="N67" s="232"/>
      <c r="O67" s="232"/>
      <c r="P67" s="232"/>
      <c r="Q67" s="232"/>
      <c r="R67" s="232"/>
      <c r="S67" s="232"/>
      <c r="T67" s="232"/>
      <c r="U67" s="232"/>
      <c r="V67" s="232"/>
      <c r="W67" s="232"/>
      <c r="X67" s="232"/>
      <c r="Y67" s="232"/>
      <c r="Z67" s="232"/>
      <c r="AA67" s="232"/>
      <c r="AB67" s="232"/>
      <c r="AC67" s="232"/>
      <c r="AD67" s="232"/>
      <c r="AE67" s="232"/>
      <c r="AF67" s="232"/>
      <c r="AG67" s="232"/>
      <c r="AH67" s="232"/>
      <c r="AI67" s="232"/>
      <c r="AJ67" s="232"/>
      <c r="AK67" s="232"/>
      <c r="AL67" s="232"/>
      <c r="AM67" s="232"/>
      <c r="AN67" s="232"/>
      <c r="AO67" s="232"/>
      <c r="AP67" s="232"/>
      <c r="AQ67" s="232"/>
      <c r="AR67" s="232"/>
      <c r="AS67" s="232"/>
      <c r="AT67" s="232"/>
      <c r="AU67" s="232"/>
      <c r="AV67" s="232"/>
      <c r="AW67" s="232"/>
      <c r="AX67" s="232"/>
      <c r="AY67" s="232"/>
      <c r="AZ67" s="232"/>
      <c r="BA67" s="232"/>
      <c r="BB67" s="232"/>
      <c r="BC67" s="232"/>
      <c r="BD67" s="232"/>
      <c r="BE67" s="232"/>
      <c r="BF67" s="232"/>
      <c r="BG67" s="232"/>
      <c r="BH67" s="232"/>
      <c r="BI67" s="232"/>
      <c r="BJ67" s="232"/>
      <c r="BK67" s="232"/>
      <c r="BL67" s="232"/>
      <c r="BM67" s="232"/>
      <c r="BN67" s="232"/>
      <c r="BO67" s="232"/>
      <c r="BP67" s="232"/>
      <c r="BQ67" s="232"/>
      <c r="BR67" s="232"/>
      <c r="BS67" s="232"/>
      <c r="BT67" s="232"/>
      <c r="BU67" s="232"/>
      <c r="BV67" s="232"/>
      <c r="BW67" s="232"/>
      <c r="BX67" s="232"/>
      <c r="BY67" s="232"/>
      <c r="BZ67" s="232"/>
      <c r="CA67" s="232"/>
      <c r="CB67" s="232"/>
      <c r="CC67" s="232"/>
      <c r="CD67" s="232"/>
      <c r="CE67" s="232"/>
      <c r="CF67" s="232"/>
      <c r="CG67" s="232"/>
      <c r="CH67" s="232"/>
      <c r="CI67" s="232"/>
      <c r="CJ67" s="232"/>
      <c r="CK67" s="232"/>
      <c r="CL67" s="232"/>
      <c r="CM67" s="232"/>
      <c r="CN67" s="232"/>
      <c r="CO67" s="232"/>
      <c r="CP67" s="232"/>
      <c r="CQ67" s="232"/>
      <c r="CR67" s="232"/>
      <c r="CS67" s="232"/>
      <c r="CT67" s="232"/>
      <c r="CU67" s="232"/>
      <c r="CV67" s="232"/>
      <c r="CW67" s="232"/>
      <c r="CX67" s="232"/>
      <c r="CY67" s="232"/>
      <c r="CZ67" s="232"/>
      <c r="DA67" s="232"/>
      <c r="DB67" s="232"/>
      <c r="DC67" s="232"/>
      <c r="DD67" s="232"/>
      <c r="DE67" s="232"/>
      <c r="DF67" s="232"/>
      <c r="DG67" s="232"/>
      <c r="DH67" s="232"/>
      <c r="DI67" s="232"/>
      <c r="DJ67" s="232"/>
      <c r="DK67" s="232"/>
      <c r="DL67" s="232"/>
      <c r="DM67" s="232"/>
      <c r="DN67" s="232"/>
      <c r="DO67" s="232"/>
      <c r="DP67" s="232"/>
      <c r="DQ67" s="232"/>
    </row>
    <row r="68" spans="7:121" s="241" customFormat="1" x14ac:dyDescent="0.25">
      <c r="G68" s="232"/>
      <c r="H68" s="232"/>
      <c r="I68" s="232" t="s">
        <v>415</v>
      </c>
      <c r="J68" s="232"/>
      <c r="K68" s="232"/>
      <c r="L68" s="232"/>
      <c r="M68" s="232"/>
      <c r="N68" s="232"/>
      <c r="O68" s="232"/>
      <c r="P68" s="232"/>
      <c r="Q68" s="232"/>
      <c r="R68" s="232"/>
      <c r="S68" s="232"/>
      <c r="T68" s="232"/>
      <c r="U68" s="232"/>
      <c r="V68" s="232"/>
      <c r="W68" s="232"/>
      <c r="X68" s="232"/>
      <c r="Y68" s="232"/>
      <c r="Z68" s="232"/>
      <c r="AA68" s="232"/>
      <c r="AB68" s="232"/>
      <c r="AC68" s="232"/>
      <c r="AD68" s="232"/>
      <c r="AE68" s="232"/>
      <c r="AF68" s="232"/>
      <c r="AG68" s="232"/>
      <c r="AH68" s="232"/>
      <c r="AI68" s="232"/>
      <c r="AJ68" s="232"/>
      <c r="AK68" s="232"/>
      <c r="AL68" s="232"/>
      <c r="AM68" s="232"/>
      <c r="AN68" s="232"/>
      <c r="AO68" s="232"/>
      <c r="AP68" s="232"/>
      <c r="AQ68" s="232"/>
      <c r="AR68" s="232"/>
      <c r="AS68" s="232"/>
      <c r="AT68" s="232"/>
      <c r="AU68" s="232"/>
      <c r="AV68" s="232"/>
      <c r="AW68" s="232"/>
      <c r="AX68" s="232"/>
      <c r="AY68" s="232"/>
      <c r="AZ68" s="232"/>
      <c r="BA68" s="232"/>
      <c r="BB68" s="232"/>
      <c r="BC68" s="232"/>
      <c r="BD68" s="232"/>
      <c r="BE68" s="232"/>
      <c r="BF68" s="232"/>
      <c r="BG68" s="232"/>
      <c r="BH68" s="232"/>
      <c r="BI68" s="232"/>
      <c r="BJ68" s="232"/>
      <c r="BK68" s="232"/>
      <c r="BL68" s="232"/>
      <c r="BM68" s="232"/>
      <c r="BN68" s="232"/>
      <c r="BO68" s="232"/>
      <c r="BP68" s="232"/>
      <c r="BQ68" s="232"/>
      <c r="BR68" s="232"/>
      <c r="BS68" s="232"/>
      <c r="BT68" s="232"/>
      <c r="BU68" s="232"/>
      <c r="BV68" s="232"/>
      <c r="BW68" s="232"/>
      <c r="BX68" s="232"/>
      <c r="BY68" s="232"/>
      <c r="BZ68" s="232"/>
      <c r="CA68" s="232"/>
      <c r="CB68" s="232"/>
      <c r="CC68" s="232"/>
      <c r="CD68" s="232"/>
      <c r="CE68" s="232"/>
      <c r="CF68" s="232"/>
      <c r="CG68" s="232"/>
      <c r="CH68" s="232"/>
      <c r="CI68" s="232"/>
      <c r="CJ68" s="232"/>
      <c r="CK68" s="232"/>
      <c r="CL68" s="232"/>
      <c r="CM68" s="232"/>
      <c r="CN68" s="232"/>
      <c r="CO68" s="232"/>
      <c r="CP68" s="232"/>
      <c r="CQ68" s="232"/>
      <c r="CR68" s="232"/>
      <c r="CS68" s="232"/>
      <c r="CT68" s="232"/>
      <c r="CU68" s="232"/>
      <c r="CV68" s="232"/>
      <c r="CW68" s="232"/>
      <c r="CX68" s="232"/>
      <c r="CY68" s="232"/>
      <c r="CZ68" s="232"/>
      <c r="DA68" s="232"/>
      <c r="DB68" s="232"/>
      <c r="DC68" s="232"/>
      <c r="DD68" s="232"/>
      <c r="DE68" s="232"/>
      <c r="DF68" s="232"/>
      <c r="DG68" s="232"/>
      <c r="DH68" s="232"/>
      <c r="DI68" s="232"/>
      <c r="DJ68" s="232"/>
      <c r="DK68" s="232"/>
      <c r="DL68" s="232"/>
      <c r="DM68" s="232"/>
      <c r="DN68" s="232"/>
      <c r="DO68" s="232"/>
      <c r="DP68" s="232"/>
      <c r="DQ68" s="232"/>
    </row>
    <row r="69" spans="7:121" s="241" customFormat="1" x14ac:dyDescent="0.25">
      <c r="G69" s="232"/>
      <c r="H69" s="232"/>
      <c r="I69" s="232" t="s">
        <v>641</v>
      </c>
      <c r="J69" s="232"/>
      <c r="K69" s="232"/>
      <c r="L69" s="232"/>
      <c r="M69" s="232"/>
      <c r="N69" s="232"/>
      <c r="O69" s="232"/>
      <c r="P69" s="232"/>
      <c r="Q69" s="232"/>
      <c r="R69" s="232"/>
      <c r="S69" s="232"/>
      <c r="T69" s="232"/>
      <c r="U69" s="232"/>
      <c r="V69" s="232"/>
      <c r="W69" s="232"/>
      <c r="X69" s="232"/>
      <c r="Y69" s="232"/>
      <c r="Z69" s="232"/>
      <c r="AA69" s="232"/>
      <c r="AB69" s="232"/>
      <c r="AC69" s="232"/>
      <c r="AD69" s="232"/>
      <c r="AE69" s="232"/>
      <c r="AF69" s="232"/>
      <c r="AG69" s="232"/>
      <c r="AH69" s="232"/>
      <c r="AI69" s="232"/>
      <c r="AJ69" s="232"/>
      <c r="AK69" s="232"/>
      <c r="AL69" s="232"/>
      <c r="AM69" s="232"/>
      <c r="AN69" s="232"/>
      <c r="AO69" s="232"/>
      <c r="AP69" s="232"/>
      <c r="AQ69" s="232"/>
      <c r="AR69" s="232"/>
      <c r="AS69" s="232"/>
      <c r="AT69" s="232"/>
      <c r="AU69" s="232"/>
      <c r="AV69" s="232"/>
      <c r="AW69" s="232"/>
      <c r="AX69" s="232"/>
      <c r="AY69" s="232"/>
      <c r="AZ69" s="232"/>
      <c r="BA69" s="232"/>
      <c r="BB69" s="232"/>
      <c r="BC69" s="232"/>
      <c r="BD69" s="232"/>
      <c r="BE69" s="232"/>
      <c r="BF69" s="232"/>
      <c r="BG69" s="232"/>
      <c r="BH69" s="232"/>
      <c r="BI69" s="232"/>
      <c r="BJ69" s="232"/>
      <c r="BK69" s="232"/>
      <c r="BL69" s="232"/>
      <c r="BM69" s="232"/>
      <c r="BN69" s="232"/>
      <c r="BO69" s="232"/>
      <c r="BP69" s="232"/>
      <c r="BQ69" s="232"/>
      <c r="BR69" s="232"/>
      <c r="BS69" s="232"/>
      <c r="BT69" s="232"/>
      <c r="BU69" s="232"/>
      <c r="BV69" s="232"/>
      <c r="BW69" s="232"/>
      <c r="BX69" s="232"/>
      <c r="BY69" s="232"/>
      <c r="BZ69" s="232"/>
      <c r="CA69" s="232"/>
      <c r="CB69" s="232"/>
      <c r="CC69" s="232"/>
      <c r="CD69" s="232"/>
      <c r="CE69" s="232"/>
      <c r="CF69" s="232"/>
      <c r="CG69" s="232"/>
      <c r="CH69" s="232"/>
      <c r="CI69" s="232"/>
      <c r="CJ69" s="232"/>
      <c r="CK69" s="232"/>
      <c r="CL69" s="232"/>
      <c r="CM69" s="232"/>
      <c r="CN69" s="232"/>
      <c r="CO69" s="232"/>
      <c r="CP69" s="232"/>
      <c r="CQ69" s="232"/>
      <c r="CR69" s="232"/>
      <c r="CS69" s="232"/>
      <c r="CT69" s="232"/>
      <c r="CU69" s="232"/>
      <c r="CV69" s="232"/>
      <c r="CW69" s="232"/>
      <c r="CX69" s="232"/>
      <c r="CY69" s="232"/>
      <c r="CZ69" s="232"/>
      <c r="DA69" s="232"/>
      <c r="DB69" s="232"/>
      <c r="DC69" s="232"/>
      <c r="DD69" s="232"/>
      <c r="DE69" s="232"/>
      <c r="DF69" s="232"/>
      <c r="DG69" s="232"/>
      <c r="DH69" s="232"/>
      <c r="DI69" s="232"/>
      <c r="DJ69" s="232"/>
      <c r="DK69" s="232"/>
      <c r="DL69" s="232"/>
      <c r="DM69" s="232"/>
      <c r="DN69" s="232"/>
      <c r="DO69" s="232"/>
      <c r="DP69" s="232"/>
      <c r="DQ69" s="232"/>
    </row>
    <row r="70" spans="7:121" s="241" customFormat="1" x14ac:dyDescent="0.25">
      <c r="G70" s="232"/>
      <c r="H70" s="232"/>
      <c r="I70" s="232" t="s">
        <v>403</v>
      </c>
      <c r="J70" s="232"/>
      <c r="K70" s="232"/>
      <c r="L70" s="232"/>
      <c r="M70" s="232"/>
      <c r="N70" s="232"/>
      <c r="O70" s="232"/>
      <c r="P70" s="232"/>
      <c r="Q70" s="232"/>
      <c r="R70" s="232"/>
      <c r="S70" s="232"/>
      <c r="T70" s="232"/>
      <c r="U70" s="232"/>
      <c r="V70" s="232"/>
      <c r="W70" s="232"/>
      <c r="X70" s="232"/>
      <c r="Y70" s="232"/>
      <c r="Z70" s="232"/>
      <c r="AA70" s="232"/>
      <c r="AB70" s="232"/>
      <c r="AC70" s="232"/>
      <c r="AD70" s="232"/>
      <c r="AE70" s="232"/>
      <c r="AF70" s="232"/>
      <c r="AG70" s="232"/>
      <c r="AH70" s="232"/>
      <c r="AI70" s="232"/>
      <c r="AJ70" s="232"/>
      <c r="AK70" s="232"/>
      <c r="AL70" s="232"/>
      <c r="AM70" s="232"/>
      <c r="AN70" s="232"/>
      <c r="AO70" s="232"/>
      <c r="AP70" s="232"/>
      <c r="AQ70" s="232"/>
      <c r="AR70" s="232"/>
      <c r="AS70" s="232"/>
      <c r="AT70" s="232"/>
      <c r="AU70" s="232"/>
      <c r="AV70" s="232"/>
      <c r="AW70" s="232"/>
      <c r="AX70" s="232"/>
      <c r="AY70" s="232"/>
      <c r="AZ70" s="232"/>
      <c r="BA70" s="232"/>
      <c r="BB70" s="232"/>
      <c r="BC70" s="232"/>
      <c r="BD70" s="232"/>
      <c r="BE70" s="232"/>
      <c r="BF70" s="232"/>
      <c r="BG70" s="232"/>
      <c r="BH70" s="232"/>
      <c r="BI70" s="232"/>
      <c r="BJ70" s="232"/>
      <c r="BK70" s="232"/>
      <c r="BL70" s="232"/>
      <c r="BM70" s="232"/>
      <c r="BN70" s="232"/>
      <c r="BO70" s="232"/>
      <c r="BP70" s="232"/>
      <c r="BQ70" s="232"/>
      <c r="BR70" s="232"/>
      <c r="BS70" s="232"/>
      <c r="BT70" s="232"/>
      <c r="BU70" s="232"/>
      <c r="BV70" s="232"/>
      <c r="BW70" s="232"/>
      <c r="BX70" s="232"/>
      <c r="BY70" s="232"/>
      <c r="BZ70" s="232"/>
      <c r="CA70" s="232"/>
      <c r="CB70" s="232"/>
      <c r="CC70" s="232"/>
      <c r="CD70" s="232"/>
      <c r="CE70" s="232"/>
      <c r="CF70" s="232"/>
      <c r="CG70" s="232"/>
      <c r="CH70" s="232"/>
      <c r="CI70" s="232"/>
      <c r="CJ70" s="232"/>
      <c r="CK70" s="232"/>
      <c r="CL70" s="232"/>
      <c r="CM70" s="232"/>
      <c r="CN70" s="232"/>
      <c r="CO70" s="232"/>
      <c r="CP70" s="232"/>
      <c r="CQ70" s="232"/>
      <c r="CR70" s="232"/>
      <c r="CS70" s="232"/>
      <c r="CT70" s="232"/>
      <c r="CU70" s="232"/>
      <c r="CV70" s="232"/>
      <c r="CW70" s="232"/>
      <c r="CX70" s="232"/>
      <c r="CY70" s="232"/>
      <c r="CZ70" s="232"/>
      <c r="DA70" s="232"/>
      <c r="DB70" s="232"/>
      <c r="DC70" s="232"/>
      <c r="DD70" s="232"/>
      <c r="DE70" s="232"/>
      <c r="DF70" s="232"/>
      <c r="DG70" s="232"/>
      <c r="DH70" s="232"/>
      <c r="DI70" s="232"/>
      <c r="DJ70" s="232"/>
      <c r="DK70" s="232"/>
      <c r="DL70" s="232"/>
      <c r="DM70" s="232"/>
      <c r="DN70" s="232"/>
      <c r="DO70" s="232"/>
      <c r="DP70" s="232"/>
      <c r="DQ70" s="232"/>
    </row>
    <row r="71" spans="7:121" s="241" customFormat="1" x14ac:dyDescent="0.25">
      <c r="G71" s="232"/>
      <c r="H71" s="232"/>
      <c r="I71" s="232" t="s">
        <v>532</v>
      </c>
      <c r="J71" s="232"/>
      <c r="K71" s="232"/>
      <c r="L71" s="232"/>
      <c r="M71" s="232"/>
      <c r="N71" s="232"/>
      <c r="O71" s="232"/>
      <c r="P71" s="232"/>
      <c r="Q71" s="232"/>
      <c r="R71" s="232"/>
      <c r="S71" s="232"/>
      <c r="T71" s="232"/>
      <c r="U71" s="232"/>
      <c r="V71" s="232"/>
      <c r="W71" s="232"/>
      <c r="X71" s="232"/>
      <c r="Y71" s="232"/>
      <c r="Z71" s="232"/>
      <c r="AA71" s="232"/>
      <c r="AB71" s="232"/>
      <c r="AC71" s="232"/>
      <c r="AD71" s="232"/>
      <c r="AE71" s="232"/>
      <c r="AF71" s="232"/>
      <c r="AG71" s="232"/>
      <c r="AH71" s="232"/>
      <c r="AI71" s="232"/>
      <c r="AJ71" s="232"/>
      <c r="AK71" s="232"/>
      <c r="AL71" s="232"/>
      <c r="AM71" s="232"/>
      <c r="AN71" s="232"/>
      <c r="AO71" s="232"/>
      <c r="AP71" s="232"/>
      <c r="AQ71" s="232"/>
      <c r="AR71" s="232"/>
      <c r="AS71" s="232"/>
      <c r="AT71" s="232"/>
      <c r="AU71" s="232"/>
      <c r="AV71" s="232"/>
      <c r="AW71" s="232"/>
      <c r="AX71" s="232"/>
      <c r="AY71" s="232"/>
      <c r="AZ71" s="232"/>
      <c r="BA71" s="232"/>
      <c r="BB71" s="232"/>
      <c r="BC71" s="232"/>
      <c r="BD71" s="232"/>
      <c r="BE71" s="232"/>
      <c r="BF71" s="232"/>
      <c r="BG71" s="232"/>
      <c r="BH71" s="232"/>
      <c r="BI71" s="232"/>
      <c r="BJ71" s="232"/>
      <c r="BK71" s="232"/>
      <c r="BL71" s="232"/>
      <c r="BM71" s="232"/>
      <c r="BN71" s="232"/>
      <c r="BO71" s="232"/>
      <c r="BP71" s="232"/>
      <c r="BQ71" s="232"/>
      <c r="BR71" s="232"/>
      <c r="BS71" s="232"/>
      <c r="BT71" s="232"/>
      <c r="BU71" s="232"/>
      <c r="BV71" s="232"/>
      <c r="BW71" s="232"/>
      <c r="BX71" s="232"/>
      <c r="BY71" s="232"/>
      <c r="BZ71" s="232"/>
      <c r="CA71" s="232"/>
      <c r="CB71" s="232"/>
      <c r="CC71" s="232"/>
      <c r="CD71" s="232"/>
      <c r="CE71" s="232"/>
      <c r="CF71" s="232"/>
      <c r="CG71" s="232"/>
      <c r="CH71" s="232"/>
      <c r="CI71" s="232"/>
      <c r="CJ71" s="232"/>
      <c r="CK71" s="232"/>
      <c r="CL71" s="232"/>
      <c r="CM71" s="232"/>
      <c r="CN71" s="232"/>
      <c r="CO71" s="232"/>
      <c r="CP71" s="232"/>
      <c r="CQ71" s="232"/>
      <c r="CR71" s="232"/>
      <c r="CS71" s="232"/>
      <c r="CT71" s="232"/>
      <c r="CU71" s="232"/>
      <c r="CV71" s="232"/>
      <c r="CW71" s="232"/>
      <c r="CX71" s="232"/>
      <c r="CY71" s="232"/>
      <c r="CZ71" s="232"/>
      <c r="DA71" s="232"/>
      <c r="DB71" s="232"/>
      <c r="DC71" s="232"/>
      <c r="DD71" s="232"/>
      <c r="DE71" s="232"/>
      <c r="DF71" s="232"/>
      <c r="DG71" s="232"/>
      <c r="DH71" s="232"/>
      <c r="DI71" s="232"/>
      <c r="DJ71" s="232"/>
      <c r="DK71" s="232"/>
      <c r="DL71" s="232"/>
      <c r="DM71" s="232"/>
      <c r="DN71" s="232"/>
      <c r="DO71" s="232"/>
      <c r="DP71" s="232"/>
      <c r="DQ71" s="232"/>
    </row>
    <row r="72" spans="7:121" s="241" customFormat="1" x14ac:dyDescent="0.25">
      <c r="G72" s="232"/>
      <c r="H72" s="232"/>
      <c r="I72" s="232" t="s">
        <v>533</v>
      </c>
      <c r="J72" s="232"/>
      <c r="K72" s="232"/>
      <c r="L72" s="232"/>
      <c r="M72" s="232"/>
      <c r="N72" s="232"/>
      <c r="O72" s="232"/>
      <c r="P72" s="232"/>
      <c r="Q72" s="232"/>
      <c r="R72" s="232"/>
      <c r="S72" s="232"/>
      <c r="T72" s="232"/>
      <c r="U72" s="232"/>
      <c r="V72" s="232"/>
      <c r="W72" s="232"/>
      <c r="X72" s="232"/>
      <c r="Y72" s="232"/>
      <c r="Z72" s="232"/>
      <c r="AA72" s="232"/>
      <c r="AB72" s="232"/>
      <c r="AC72" s="232"/>
      <c r="AD72" s="232"/>
      <c r="AE72" s="232"/>
      <c r="AF72" s="232"/>
      <c r="AG72" s="232"/>
      <c r="AH72" s="232"/>
      <c r="AI72" s="232"/>
      <c r="AJ72" s="232"/>
      <c r="AK72" s="232"/>
      <c r="AL72" s="232"/>
      <c r="AM72" s="232"/>
      <c r="AN72" s="232"/>
      <c r="AO72" s="232"/>
      <c r="AP72" s="232"/>
      <c r="AQ72" s="232"/>
      <c r="AR72" s="232"/>
      <c r="AS72" s="232"/>
      <c r="AT72" s="232"/>
      <c r="AU72" s="232"/>
      <c r="AV72" s="232"/>
      <c r="AW72" s="232"/>
      <c r="AX72" s="232"/>
      <c r="AY72" s="232"/>
      <c r="AZ72" s="232"/>
      <c r="BA72" s="232"/>
      <c r="BB72" s="232"/>
      <c r="BC72" s="232"/>
      <c r="BD72" s="232"/>
      <c r="BE72" s="232"/>
      <c r="BF72" s="232"/>
      <c r="BG72" s="232"/>
      <c r="BH72" s="232"/>
      <c r="BI72" s="232"/>
      <c r="BJ72" s="232"/>
      <c r="BK72" s="232"/>
      <c r="BL72" s="232"/>
      <c r="BM72" s="232"/>
      <c r="BN72" s="232"/>
      <c r="BO72" s="232"/>
      <c r="BP72" s="232"/>
      <c r="BQ72" s="232"/>
      <c r="BR72" s="232"/>
      <c r="BS72" s="232"/>
      <c r="BT72" s="232"/>
      <c r="BU72" s="232"/>
      <c r="BV72" s="232"/>
      <c r="BW72" s="232"/>
      <c r="BX72" s="232"/>
      <c r="BY72" s="232"/>
      <c r="BZ72" s="232"/>
      <c r="CA72" s="232"/>
      <c r="CB72" s="232"/>
      <c r="CC72" s="232"/>
      <c r="CD72" s="232"/>
      <c r="CE72" s="232"/>
      <c r="CF72" s="232"/>
      <c r="CG72" s="232"/>
      <c r="CH72" s="232"/>
      <c r="CI72" s="232"/>
      <c r="CJ72" s="232"/>
      <c r="CK72" s="232"/>
      <c r="CL72" s="232"/>
      <c r="CM72" s="232"/>
      <c r="CN72" s="232"/>
      <c r="CO72" s="232"/>
      <c r="CP72" s="232"/>
      <c r="CQ72" s="232"/>
      <c r="CR72" s="232"/>
      <c r="CS72" s="232"/>
      <c r="CT72" s="232"/>
      <c r="CU72" s="232"/>
      <c r="CV72" s="232"/>
      <c r="CW72" s="232"/>
      <c r="CX72" s="232"/>
      <c r="CY72" s="232"/>
      <c r="CZ72" s="232"/>
      <c r="DA72" s="232"/>
      <c r="DB72" s="232"/>
      <c r="DC72" s="232"/>
      <c r="DD72" s="232"/>
      <c r="DE72" s="232"/>
      <c r="DF72" s="232"/>
      <c r="DG72" s="232"/>
      <c r="DH72" s="232"/>
      <c r="DI72" s="232"/>
      <c r="DJ72" s="232"/>
      <c r="DK72" s="232"/>
      <c r="DL72" s="232"/>
      <c r="DM72" s="232"/>
      <c r="DN72" s="232"/>
      <c r="DO72" s="232"/>
      <c r="DP72" s="232"/>
      <c r="DQ72" s="232"/>
    </row>
    <row r="73" spans="7:121" s="241" customFormat="1" x14ac:dyDescent="0.25">
      <c r="G73" s="232"/>
      <c r="H73" s="232"/>
      <c r="I73" s="232" t="s">
        <v>522</v>
      </c>
      <c r="J73" s="232"/>
      <c r="K73" s="232"/>
      <c r="L73" s="232"/>
      <c r="M73" s="232"/>
      <c r="N73" s="232"/>
      <c r="O73" s="232"/>
      <c r="P73" s="232"/>
      <c r="Q73" s="232"/>
      <c r="R73" s="232"/>
      <c r="S73" s="232"/>
      <c r="T73" s="232"/>
      <c r="U73" s="232"/>
      <c r="V73" s="232"/>
      <c r="W73" s="232"/>
      <c r="X73" s="232"/>
      <c r="Y73" s="232"/>
      <c r="Z73" s="232"/>
      <c r="AA73" s="232"/>
      <c r="AB73" s="232"/>
      <c r="AC73" s="232"/>
      <c r="AD73" s="232"/>
      <c r="AE73" s="232"/>
      <c r="AF73" s="232"/>
      <c r="AG73" s="232"/>
      <c r="AH73" s="232"/>
      <c r="AI73" s="232"/>
      <c r="AJ73" s="232"/>
      <c r="AK73" s="232"/>
      <c r="AL73" s="232"/>
      <c r="AM73" s="232"/>
      <c r="AN73" s="232"/>
      <c r="AO73" s="232"/>
      <c r="AP73" s="232"/>
      <c r="AQ73" s="232"/>
      <c r="AR73" s="232"/>
      <c r="AS73" s="232"/>
      <c r="AT73" s="232"/>
      <c r="AU73" s="232"/>
      <c r="AV73" s="232"/>
      <c r="AW73" s="232"/>
      <c r="AX73" s="232"/>
      <c r="AY73" s="232"/>
      <c r="AZ73" s="232"/>
      <c r="BA73" s="232"/>
      <c r="BB73" s="232"/>
      <c r="BC73" s="232"/>
      <c r="BD73" s="232"/>
      <c r="BE73" s="232"/>
      <c r="BF73" s="232"/>
      <c r="BG73" s="232"/>
      <c r="BH73" s="232"/>
      <c r="BI73" s="232"/>
      <c r="BJ73" s="232"/>
      <c r="BK73" s="232"/>
      <c r="BL73" s="232"/>
      <c r="BM73" s="232"/>
      <c r="BN73" s="232"/>
      <c r="BO73" s="232"/>
      <c r="BP73" s="232"/>
      <c r="BQ73" s="232"/>
      <c r="BR73" s="232"/>
      <c r="BS73" s="232"/>
      <c r="BT73" s="232"/>
      <c r="BU73" s="232"/>
      <c r="BV73" s="232"/>
      <c r="BW73" s="232"/>
      <c r="BX73" s="232"/>
      <c r="BY73" s="232"/>
      <c r="BZ73" s="232"/>
      <c r="CA73" s="232"/>
      <c r="CB73" s="232"/>
      <c r="CC73" s="232"/>
      <c r="CD73" s="232"/>
      <c r="CE73" s="232"/>
      <c r="CF73" s="232"/>
      <c r="CG73" s="232"/>
      <c r="CH73" s="232"/>
      <c r="CI73" s="232"/>
      <c r="CJ73" s="232"/>
      <c r="CK73" s="232"/>
      <c r="CL73" s="232"/>
      <c r="CM73" s="232"/>
      <c r="CN73" s="232"/>
      <c r="CO73" s="232"/>
      <c r="CP73" s="232"/>
      <c r="CQ73" s="232"/>
      <c r="CR73" s="232"/>
      <c r="CS73" s="232"/>
      <c r="CT73" s="232"/>
      <c r="CU73" s="232"/>
      <c r="CV73" s="232"/>
      <c r="CW73" s="232"/>
      <c r="CX73" s="232"/>
      <c r="CY73" s="232"/>
      <c r="CZ73" s="232"/>
      <c r="DA73" s="232"/>
      <c r="DB73" s="232"/>
      <c r="DC73" s="232"/>
      <c r="DD73" s="232"/>
      <c r="DE73" s="232"/>
      <c r="DF73" s="232"/>
      <c r="DG73" s="232"/>
      <c r="DH73" s="232"/>
      <c r="DI73" s="232"/>
      <c r="DJ73" s="232"/>
      <c r="DK73" s="232"/>
      <c r="DL73" s="232"/>
      <c r="DM73" s="232"/>
      <c r="DN73" s="232"/>
      <c r="DO73" s="232"/>
      <c r="DP73" s="232"/>
      <c r="DQ73" s="232"/>
    </row>
    <row r="74" spans="7:121" s="241" customFormat="1" x14ac:dyDescent="0.25">
      <c r="G74" s="232"/>
      <c r="H74" s="232"/>
      <c r="I74" s="232" t="s">
        <v>452</v>
      </c>
      <c r="J74" s="232"/>
      <c r="K74" s="232"/>
      <c r="L74" s="232"/>
      <c r="M74" s="232"/>
      <c r="N74" s="232"/>
      <c r="O74" s="232"/>
      <c r="P74" s="232"/>
      <c r="Q74" s="232"/>
      <c r="R74" s="232"/>
      <c r="S74" s="232"/>
      <c r="T74" s="232"/>
      <c r="U74" s="232"/>
      <c r="V74" s="232"/>
      <c r="W74" s="232"/>
      <c r="X74" s="232"/>
      <c r="Y74" s="232"/>
      <c r="Z74" s="232"/>
      <c r="AA74" s="232"/>
      <c r="AB74" s="232"/>
      <c r="AC74" s="232"/>
      <c r="AD74" s="232"/>
      <c r="AE74" s="232"/>
      <c r="AF74" s="232"/>
      <c r="AG74" s="232"/>
      <c r="AH74" s="232"/>
      <c r="AI74" s="232"/>
      <c r="AJ74" s="232"/>
      <c r="AK74" s="232"/>
      <c r="AL74" s="232"/>
      <c r="AM74" s="232"/>
      <c r="AN74" s="232"/>
      <c r="AO74" s="232"/>
      <c r="AP74" s="232"/>
      <c r="AQ74" s="232"/>
      <c r="AR74" s="232"/>
      <c r="AS74" s="232"/>
      <c r="AT74" s="232"/>
      <c r="AU74" s="232"/>
      <c r="AV74" s="232"/>
      <c r="AW74" s="232"/>
      <c r="AX74" s="232"/>
      <c r="AY74" s="232"/>
      <c r="AZ74" s="232"/>
      <c r="BA74" s="232"/>
      <c r="BB74" s="232"/>
      <c r="BC74" s="232"/>
      <c r="BD74" s="232"/>
      <c r="BE74" s="232"/>
      <c r="BF74" s="232"/>
      <c r="BG74" s="232"/>
      <c r="BH74" s="232"/>
      <c r="BI74" s="232"/>
      <c r="BJ74" s="232"/>
      <c r="BK74" s="232"/>
      <c r="BL74" s="232"/>
      <c r="BM74" s="232"/>
      <c r="BN74" s="232"/>
      <c r="BO74" s="232"/>
      <c r="BP74" s="232"/>
      <c r="BQ74" s="232"/>
      <c r="BR74" s="232"/>
      <c r="BS74" s="232"/>
      <c r="BT74" s="232"/>
      <c r="BU74" s="232"/>
      <c r="BV74" s="232"/>
      <c r="BW74" s="232"/>
      <c r="BX74" s="232"/>
      <c r="BY74" s="232"/>
      <c r="BZ74" s="232"/>
      <c r="CA74" s="232"/>
      <c r="CB74" s="232"/>
      <c r="CC74" s="232"/>
      <c r="CD74" s="232"/>
      <c r="CE74" s="232"/>
      <c r="CF74" s="232"/>
      <c r="CG74" s="232"/>
      <c r="CH74" s="232"/>
      <c r="CI74" s="232"/>
      <c r="CJ74" s="232"/>
      <c r="CK74" s="232"/>
      <c r="CL74" s="232"/>
      <c r="CM74" s="232"/>
      <c r="CN74" s="232"/>
      <c r="CO74" s="232"/>
      <c r="CP74" s="232"/>
      <c r="CQ74" s="232"/>
      <c r="CR74" s="232"/>
      <c r="CS74" s="232"/>
      <c r="CT74" s="232"/>
      <c r="CU74" s="232"/>
      <c r="CV74" s="232"/>
      <c r="CW74" s="232"/>
      <c r="CX74" s="232"/>
      <c r="CY74" s="232"/>
      <c r="CZ74" s="232"/>
      <c r="DA74" s="232"/>
      <c r="DB74" s="232"/>
      <c r="DC74" s="232"/>
      <c r="DD74" s="232"/>
      <c r="DE74" s="232"/>
      <c r="DF74" s="232"/>
      <c r="DG74" s="232"/>
      <c r="DH74" s="232"/>
      <c r="DI74" s="232"/>
      <c r="DJ74" s="232"/>
      <c r="DK74" s="232"/>
      <c r="DL74" s="232"/>
      <c r="DM74" s="232"/>
      <c r="DN74" s="232"/>
      <c r="DO74" s="232"/>
      <c r="DP74" s="232"/>
      <c r="DQ74" s="232"/>
    </row>
    <row r="75" spans="7:121" s="241" customFormat="1" x14ac:dyDescent="0.25">
      <c r="G75" s="232"/>
      <c r="H75" s="232"/>
      <c r="I75" s="232" t="s">
        <v>744</v>
      </c>
      <c r="J75" s="232"/>
      <c r="K75" s="232"/>
      <c r="L75" s="232"/>
      <c r="M75" s="232"/>
      <c r="N75" s="232"/>
      <c r="O75" s="232"/>
      <c r="P75" s="232"/>
      <c r="Q75" s="232"/>
      <c r="R75" s="232"/>
      <c r="S75" s="232"/>
      <c r="T75" s="232"/>
      <c r="U75" s="232"/>
      <c r="V75" s="232"/>
      <c r="W75" s="232"/>
      <c r="X75" s="232"/>
      <c r="Y75" s="232"/>
      <c r="Z75" s="232"/>
      <c r="AA75" s="232"/>
      <c r="AB75" s="232"/>
      <c r="AC75" s="232"/>
      <c r="AD75" s="232"/>
      <c r="AE75" s="232"/>
      <c r="AF75" s="232"/>
      <c r="AG75" s="232"/>
      <c r="AH75" s="232"/>
      <c r="AI75" s="232"/>
      <c r="AJ75" s="232"/>
      <c r="AK75" s="232"/>
      <c r="AL75" s="232"/>
      <c r="AM75" s="232"/>
      <c r="AN75" s="232"/>
      <c r="AO75" s="232"/>
      <c r="AP75" s="232"/>
      <c r="AQ75" s="232"/>
      <c r="AR75" s="232"/>
      <c r="AS75" s="232"/>
      <c r="AT75" s="232"/>
      <c r="AU75" s="232"/>
      <c r="AV75" s="232"/>
      <c r="AW75" s="232"/>
      <c r="AX75" s="232"/>
      <c r="AY75" s="232"/>
      <c r="AZ75" s="232"/>
      <c r="BA75" s="232"/>
      <c r="BB75" s="232"/>
      <c r="BC75" s="232"/>
      <c r="BD75" s="232"/>
      <c r="BE75" s="232"/>
      <c r="BF75" s="232"/>
      <c r="BG75" s="232"/>
      <c r="BH75" s="232"/>
      <c r="BI75" s="232"/>
      <c r="BJ75" s="232"/>
      <c r="BK75" s="232"/>
      <c r="BL75" s="232"/>
      <c r="BM75" s="232"/>
      <c r="BN75" s="232"/>
      <c r="BO75" s="232"/>
      <c r="BP75" s="232"/>
      <c r="BQ75" s="232"/>
      <c r="BR75" s="232"/>
      <c r="BS75" s="232"/>
      <c r="BT75" s="232"/>
      <c r="BU75" s="232"/>
      <c r="BV75" s="232"/>
      <c r="BW75" s="232"/>
      <c r="BX75" s="232"/>
      <c r="BY75" s="232"/>
      <c r="BZ75" s="232"/>
      <c r="CA75" s="232"/>
      <c r="CB75" s="232"/>
      <c r="CC75" s="232"/>
      <c r="CD75" s="232"/>
      <c r="CE75" s="232"/>
      <c r="CF75" s="232"/>
      <c r="CG75" s="232"/>
      <c r="CH75" s="232"/>
      <c r="CI75" s="232"/>
      <c r="CJ75" s="232"/>
      <c r="CK75" s="232"/>
      <c r="CL75" s="232"/>
      <c r="CM75" s="232"/>
      <c r="CN75" s="232"/>
      <c r="CO75" s="232"/>
      <c r="CP75" s="232"/>
      <c r="CQ75" s="232"/>
      <c r="CR75" s="232"/>
      <c r="CS75" s="232"/>
      <c r="CT75" s="232"/>
      <c r="CU75" s="232"/>
      <c r="CV75" s="232"/>
      <c r="CW75" s="232"/>
      <c r="CX75" s="232"/>
      <c r="CY75" s="232"/>
      <c r="CZ75" s="232"/>
      <c r="DA75" s="232"/>
      <c r="DB75" s="232"/>
      <c r="DC75" s="232"/>
      <c r="DD75" s="232"/>
      <c r="DE75" s="232"/>
      <c r="DF75" s="232"/>
      <c r="DG75" s="232"/>
      <c r="DH75" s="232"/>
      <c r="DI75" s="232"/>
      <c r="DJ75" s="232"/>
      <c r="DK75" s="232"/>
      <c r="DL75" s="232"/>
      <c r="DM75" s="232"/>
      <c r="DN75" s="232"/>
      <c r="DO75" s="232"/>
      <c r="DP75" s="232"/>
      <c r="DQ75" s="232"/>
    </row>
    <row r="76" spans="7:121" s="241" customFormat="1" x14ac:dyDescent="0.25">
      <c r="G76" s="232"/>
      <c r="H76" s="232"/>
      <c r="I76" s="232" t="s">
        <v>618</v>
      </c>
      <c r="J76" s="232"/>
      <c r="K76" s="232"/>
      <c r="L76" s="232"/>
      <c r="M76" s="232"/>
      <c r="N76" s="232"/>
      <c r="O76" s="232"/>
      <c r="P76" s="232"/>
      <c r="Q76" s="232"/>
      <c r="R76" s="232"/>
      <c r="S76" s="232"/>
      <c r="T76" s="232"/>
      <c r="U76" s="232"/>
      <c r="V76" s="232"/>
      <c r="W76" s="232"/>
      <c r="X76" s="232"/>
      <c r="Y76" s="232"/>
      <c r="Z76" s="232"/>
      <c r="AA76" s="232"/>
      <c r="AB76" s="232"/>
      <c r="AC76" s="232"/>
      <c r="AD76" s="232"/>
      <c r="AE76" s="232"/>
      <c r="AF76" s="232"/>
      <c r="AG76" s="232"/>
      <c r="AH76" s="232"/>
      <c r="AI76" s="232"/>
      <c r="AJ76" s="232"/>
      <c r="AK76" s="232"/>
      <c r="AL76" s="232"/>
      <c r="AM76" s="232"/>
      <c r="AN76" s="232"/>
      <c r="AO76" s="232"/>
      <c r="AP76" s="232"/>
      <c r="AQ76" s="232"/>
      <c r="AR76" s="232"/>
      <c r="AS76" s="232"/>
      <c r="AT76" s="232"/>
      <c r="AU76" s="232"/>
      <c r="AV76" s="232"/>
      <c r="AW76" s="232"/>
      <c r="AX76" s="232"/>
      <c r="AY76" s="232"/>
      <c r="AZ76" s="232"/>
      <c r="BA76" s="232"/>
      <c r="BB76" s="232"/>
      <c r="BC76" s="232"/>
      <c r="BD76" s="232"/>
      <c r="BE76" s="232"/>
      <c r="BF76" s="232"/>
      <c r="BG76" s="232"/>
      <c r="BH76" s="232"/>
      <c r="BI76" s="232"/>
      <c r="BJ76" s="232"/>
      <c r="BK76" s="232"/>
      <c r="BL76" s="232"/>
      <c r="BM76" s="232"/>
      <c r="BN76" s="232"/>
      <c r="BO76" s="232"/>
      <c r="BP76" s="232"/>
      <c r="BQ76" s="232"/>
      <c r="BR76" s="232"/>
      <c r="BS76" s="232"/>
      <c r="BT76" s="232"/>
      <c r="BU76" s="232"/>
      <c r="BV76" s="232"/>
      <c r="BW76" s="232"/>
      <c r="BX76" s="232"/>
      <c r="BY76" s="232"/>
      <c r="BZ76" s="232"/>
      <c r="CA76" s="232"/>
      <c r="CB76" s="232"/>
      <c r="CC76" s="232"/>
      <c r="CD76" s="232"/>
      <c r="CE76" s="232"/>
      <c r="CF76" s="232"/>
      <c r="CG76" s="232"/>
      <c r="CH76" s="232"/>
      <c r="CI76" s="232"/>
      <c r="CJ76" s="232"/>
      <c r="CK76" s="232"/>
      <c r="CL76" s="232"/>
      <c r="CM76" s="232"/>
      <c r="CN76" s="232"/>
      <c r="CO76" s="232"/>
      <c r="CP76" s="232"/>
      <c r="CQ76" s="232"/>
      <c r="CR76" s="232"/>
      <c r="CS76" s="232"/>
      <c r="CT76" s="232"/>
      <c r="CU76" s="232"/>
      <c r="CV76" s="232"/>
      <c r="CW76" s="232"/>
      <c r="CX76" s="232"/>
      <c r="CY76" s="232"/>
      <c r="CZ76" s="232"/>
      <c r="DA76" s="232"/>
      <c r="DB76" s="232"/>
      <c r="DC76" s="232"/>
      <c r="DD76" s="232"/>
      <c r="DE76" s="232"/>
      <c r="DF76" s="232"/>
      <c r="DG76" s="232"/>
      <c r="DH76" s="232"/>
      <c r="DI76" s="232"/>
      <c r="DJ76" s="232"/>
      <c r="DK76" s="232"/>
      <c r="DL76" s="232"/>
      <c r="DM76" s="232"/>
      <c r="DN76" s="232"/>
      <c r="DO76" s="232"/>
      <c r="DP76" s="232"/>
      <c r="DQ76" s="232"/>
    </row>
    <row r="77" spans="7:121" s="241" customFormat="1" x14ac:dyDescent="0.25">
      <c r="G77" s="232"/>
      <c r="H77" s="232"/>
      <c r="I77" s="232" t="s">
        <v>579</v>
      </c>
      <c r="J77" s="232"/>
      <c r="K77" s="232"/>
      <c r="L77" s="232"/>
      <c r="M77" s="232"/>
      <c r="N77" s="232"/>
      <c r="O77" s="232"/>
      <c r="P77" s="232"/>
      <c r="Q77" s="232"/>
      <c r="R77" s="232"/>
      <c r="S77" s="232"/>
      <c r="T77" s="232"/>
      <c r="U77" s="232"/>
      <c r="V77" s="232"/>
      <c r="W77" s="232"/>
      <c r="X77" s="232"/>
      <c r="Y77" s="232"/>
      <c r="Z77" s="232"/>
      <c r="AA77" s="232"/>
      <c r="AB77" s="232"/>
      <c r="AC77" s="232"/>
      <c r="AD77" s="232"/>
      <c r="AE77" s="232"/>
      <c r="AF77" s="232"/>
      <c r="AG77" s="232"/>
      <c r="AH77" s="232"/>
      <c r="AI77" s="232"/>
      <c r="AJ77" s="232"/>
      <c r="AK77" s="232"/>
      <c r="AL77" s="232"/>
      <c r="AM77" s="232"/>
      <c r="AN77" s="232"/>
      <c r="AO77" s="232"/>
      <c r="AP77" s="232"/>
      <c r="AQ77" s="232"/>
      <c r="AR77" s="232"/>
      <c r="AS77" s="232"/>
      <c r="AT77" s="232"/>
      <c r="AU77" s="232"/>
      <c r="AV77" s="232"/>
      <c r="AW77" s="232"/>
      <c r="AX77" s="232"/>
      <c r="AY77" s="232"/>
      <c r="AZ77" s="232"/>
      <c r="BA77" s="232"/>
      <c r="BB77" s="232"/>
      <c r="BC77" s="232"/>
      <c r="BD77" s="232"/>
      <c r="BE77" s="232"/>
      <c r="BF77" s="232"/>
      <c r="BG77" s="232"/>
      <c r="BH77" s="232"/>
      <c r="BI77" s="232"/>
      <c r="BJ77" s="232"/>
      <c r="BK77" s="232"/>
      <c r="BL77" s="232"/>
      <c r="BM77" s="232"/>
      <c r="BN77" s="232"/>
      <c r="BO77" s="232"/>
      <c r="BP77" s="232"/>
      <c r="BQ77" s="232"/>
      <c r="BR77" s="232"/>
      <c r="BS77" s="232"/>
      <c r="BT77" s="232"/>
      <c r="BU77" s="232"/>
      <c r="BV77" s="232"/>
      <c r="BW77" s="232"/>
      <c r="BX77" s="232"/>
      <c r="BY77" s="232"/>
      <c r="BZ77" s="232"/>
      <c r="CA77" s="232"/>
      <c r="CB77" s="232"/>
      <c r="CC77" s="232"/>
      <c r="CD77" s="232"/>
      <c r="CE77" s="232"/>
      <c r="CF77" s="232"/>
      <c r="CG77" s="232"/>
      <c r="CH77" s="232"/>
      <c r="CI77" s="232"/>
      <c r="CJ77" s="232"/>
      <c r="CK77" s="232"/>
      <c r="CL77" s="232"/>
      <c r="CM77" s="232"/>
      <c r="CN77" s="232"/>
      <c r="CO77" s="232"/>
      <c r="CP77" s="232"/>
      <c r="CQ77" s="232"/>
      <c r="CR77" s="232"/>
      <c r="CS77" s="232"/>
      <c r="CT77" s="232"/>
      <c r="CU77" s="232"/>
      <c r="CV77" s="232"/>
      <c r="CW77" s="232"/>
      <c r="CX77" s="232"/>
      <c r="CY77" s="232"/>
      <c r="CZ77" s="232"/>
      <c r="DA77" s="232"/>
      <c r="DB77" s="232"/>
      <c r="DC77" s="232"/>
      <c r="DD77" s="232"/>
      <c r="DE77" s="232"/>
      <c r="DF77" s="232"/>
      <c r="DG77" s="232"/>
      <c r="DH77" s="232"/>
      <c r="DI77" s="232"/>
      <c r="DJ77" s="232"/>
      <c r="DK77" s="232"/>
      <c r="DL77" s="232"/>
      <c r="DM77" s="232"/>
      <c r="DN77" s="232"/>
      <c r="DO77" s="232"/>
      <c r="DP77" s="232"/>
      <c r="DQ77" s="232"/>
    </row>
    <row r="78" spans="7:121" s="241" customFormat="1" x14ac:dyDescent="0.25">
      <c r="G78" s="232"/>
      <c r="H78" s="232"/>
      <c r="I78" s="232" t="s">
        <v>642</v>
      </c>
      <c r="J78" s="232"/>
      <c r="K78" s="232"/>
      <c r="L78" s="232"/>
      <c r="M78" s="232"/>
      <c r="N78" s="232"/>
      <c r="O78" s="232"/>
      <c r="P78" s="232"/>
      <c r="Q78" s="232"/>
      <c r="R78" s="232"/>
      <c r="S78" s="232"/>
      <c r="T78" s="232"/>
      <c r="U78" s="232"/>
      <c r="V78" s="232"/>
      <c r="W78" s="232"/>
      <c r="X78" s="232"/>
      <c r="Y78" s="232"/>
      <c r="Z78" s="232"/>
      <c r="AA78" s="232"/>
      <c r="AB78" s="232"/>
      <c r="AC78" s="232"/>
      <c r="AD78" s="232"/>
      <c r="AE78" s="232"/>
      <c r="AF78" s="232"/>
      <c r="AG78" s="232"/>
      <c r="AH78" s="232"/>
      <c r="AI78" s="232"/>
      <c r="AJ78" s="232"/>
      <c r="AK78" s="232"/>
      <c r="AL78" s="232"/>
      <c r="AM78" s="232"/>
      <c r="AN78" s="232"/>
      <c r="AO78" s="232"/>
      <c r="AP78" s="232"/>
      <c r="AQ78" s="232"/>
      <c r="AR78" s="232"/>
      <c r="AS78" s="232"/>
      <c r="AT78" s="232"/>
      <c r="AU78" s="232"/>
      <c r="AV78" s="232"/>
      <c r="AW78" s="232"/>
      <c r="AX78" s="232"/>
      <c r="AY78" s="232"/>
      <c r="AZ78" s="232"/>
      <c r="BA78" s="232"/>
      <c r="BB78" s="232"/>
      <c r="BC78" s="232"/>
      <c r="BD78" s="232"/>
      <c r="BE78" s="232"/>
      <c r="BF78" s="232"/>
      <c r="BG78" s="232"/>
      <c r="BH78" s="232"/>
      <c r="BI78" s="232"/>
      <c r="BJ78" s="232"/>
      <c r="BK78" s="232"/>
      <c r="BL78" s="232"/>
      <c r="BM78" s="232"/>
      <c r="BN78" s="232"/>
      <c r="BO78" s="232"/>
      <c r="BP78" s="232"/>
      <c r="BQ78" s="232"/>
      <c r="BR78" s="232"/>
      <c r="BS78" s="232"/>
      <c r="BT78" s="232"/>
      <c r="BU78" s="232"/>
      <c r="BV78" s="232"/>
      <c r="BW78" s="232"/>
      <c r="BX78" s="232"/>
      <c r="BY78" s="232"/>
      <c r="BZ78" s="232"/>
      <c r="CA78" s="232"/>
      <c r="CB78" s="232"/>
      <c r="CC78" s="232"/>
      <c r="CD78" s="232"/>
      <c r="CE78" s="232"/>
      <c r="CF78" s="232"/>
      <c r="CG78" s="232"/>
      <c r="CH78" s="232"/>
      <c r="CI78" s="232"/>
      <c r="CJ78" s="232"/>
      <c r="CK78" s="232"/>
      <c r="CL78" s="232"/>
      <c r="CM78" s="232"/>
      <c r="CN78" s="232"/>
      <c r="CO78" s="232"/>
      <c r="CP78" s="232"/>
      <c r="CQ78" s="232"/>
      <c r="CR78" s="232"/>
      <c r="CS78" s="232"/>
      <c r="CT78" s="232"/>
      <c r="CU78" s="232"/>
      <c r="CV78" s="232"/>
      <c r="CW78" s="232"/>
      <c r="CX78" s="232"/>
      <c r="CY78" s="232"/>
      <c r="CZ78" s="232"/>
      <c r="DA78" s="232"/>
      <c r="DB78" s="232"/>
      <c r="DC78" s="232"/>
      <c r="DD78" s="232"/>
      <c r="DE78" s="232"/>
      <c r="DF78" s="232"/>
      <c r="DG78" s="232"/>
      <c r="DH78" s="232"/>
      <c r="DI78" s="232"/>
      <c r="DJ78" s="232"/>
      <c r="DK78" s="232"/>
      <c r="DL78" s="232"/>
      <c r="DM78" s="232"/>
      <c r="DN78" s="232"/>
      <c r="DO78" s="232"/>
      <c r="DP78" s="232"/>
      <c r="DQ78" s="232"/>
    </row>
    <row r="79" spans="7:121" s="241" customFormat="1" x14ac:dyDescent="0.25">
      <c r="G79" s="232"/>
      <c r="H79" s="232"/>
      <c r="I79" s="232" t="s">
        <v>705</v>
      </c>
      <c r="J79" s="232"/>
      <c r="K79" s="232"/>
      <c r="L79" s="232"/>
      <c r="M79" s="232"/>
      <c r="N79" s="232"/>
      <c r="O79" s="232"/>
      <c r="P79" s="232"/>
      <c r="Q79" s="232"/>
      <c r="R79" s="232"/>
      <c r="S79" s="232"/>
      <c r="T79" s="232"/>
      <c r="U79" s="232"/>
      <c r="V79" s="232"/>
      <c r="W79" s="232"/>
      <c r="X79" s="232"/>
      <c r="Y79" s="232"/>
      <c r="Z79" s="232"/>
      <c r="AA79" s="232"/>
      <c r="AB79" s="232"/>
      <c r="AC79" s="232"/>
      <c r="AD79" s="232"/>
      <c r="AE79" s="232"/>
      <c r="AF79" s="232"/>
      <c r="AG79" s="232"/>
      <c r="AH79" s="232"/>
      <c r="AI79" s="232"/>
      <c r="AJ79" s="232"/>
      <c r="AK79" s="232"/>
      <c r="AL79" s="232"/>
      <c r="AM79" s="232"/>
      <c r="AN79" s="232"/>
      <c r="AO79" s="232"/>
      <c r="AP79" s="232"/>
      <c r="AQ79" s="232"/>
      <c r="AR79" s="232"/>
      <c r="AS79" s="232"/>
      <c r="AT79" s="232"/>
      <c r="AU79" s="232"/>
      <c r="AV79" s="232"/>
      <c r="AW79" s="232"/>
      <c r="AX79" s="232"/>
      <c r="AY79" s="232"/>
      <c r="AZ79" s="232"/>
      <c r="BA79" s="232"/>
      <c r="BB79" s="232"/>
      <c r="BC79" s="232"/>
      <c r="BD79" s="232"/>
      <c r="BE79" s="232"/>
      <c r="BF79" s="232"/>
      <c r="BG79" s="232"/>
      <c r="BH79" s="232"/>
      <c r="BI79" s="232"/>
      <c r="BJ79" s="232"/>
      <c r="BK79" s="232"/>
      <c r="BL79" s="232"/>
      <c r="BM79" s="232"/>
      <c r="BN79" s="232"/>
      <c r="BO79" s="232"/>
      <c r="BP79" s="232"/>
      <c r="BQ79" s="232"/>
      <c r="BR79" s="232"/>
      <c r="BS79" s="232"/>
      <c r="BT79" s="232"/>
      <c r="BU79" s="232"/>
      <c r="BV79" s="232"/>
      <c r="BW79" s="232"/>
      <c r="BX79" s="232"/>
      <c r="BY79" s="232"/>
      <c r="BZ79" s="232"/>
      <c r="CA79" s="232"/>
      <c r="CB79" s="232"/>
      <c r="CC79" s="232"/>
      <c r="CD79" s="232"/>
      <c r="CE79" s="232"/>
      <c r="CF79" s="232"/>
      <c r="CG79" s="232"/>
      <c r="CH79" s="232"/>
      <c r="CI79" s="232"/>
      <c r="CJ79" s="232"/>
      <c r="CK79" s="232"/>
      <c r="CL79" s="232"/>
      <c r="CM79" s="232"/>
      <c r="CN79" s="232"/>
      <c r="CO79" s="232"/>
      <c r="CP79" s="232"/>
      <c r="CQ79" s="232"/>
      <c r="CR79" s="232"/>
      <c r="CS79" s="232"/>
      <c r="CT79" s="232"/>
      <c r="CU79" s="232"/>
      <c r="CV79" s="232"/>
      <c r="CW79" s="232"/>
      <c r="CX79" s="232"/>
      <c r="CY79" s="232"/>
      <c r="CZ79" s="232"/>
      <c r="DA79" s="232"/>
      <c r="DB79" s="232"/>
      <c r="DC79" s="232"/>
      <c r="DD79" s="232"/>
      <c r="DE79" s="232"/>
      <c r="DF79" s="232"/>
      <c r="DG79" s="232"/>
      <c r="DH79" s="232"/>
      <c r="DI79" s="232"/>
      <c r="DJ79" s="232"/>
      <c r="DK79" s="232"/>
      <c r="DL79" s="232"/>
      <c r="DM79" s="232"/>
      <c r="DN79" s="232"/>
      <c r="DO79" s="232"/>
      <c r="DP79" s="232"/>
      <c r="DQ79" s="232"/>
    </row>
    <row r="80" spans="7:121" s="241" customFormat="1" x14ac:dyDescent="0.25">
      <c r="G80" s="232"/>
      <c r="H80" s="232"/>
      <c r="I80" s="232" t="s">
        <v>692</v>
      </c>
      <c r="J80" s="232"/>
      <c r="K80" s="232"/>
      <c r="L80" s="232"/>
      <c r="M80" s="232"/>
      <c r="N80" s="232"/>
      <c r="O80" s="232"/>
      <c r="P80" s="232"/>
      <c r="Q80" s="232"/>
      <c r="R80" s="232"/>
      <c r="S80" s="232"/>
      <c r="T80" s="232"/>
      <c r="U80" s="232"/>
      <c r="V80" s="232"/>
      <c r="W80" s="232"/>
      <c r="X80" s="232"/>
      <c r="Y80" s="232"/>
      <c r="Z80" s="232"/>
      <c r="AA80" s="232"/>
      <c r="AB80" s="232"/>
      <c r="AC80" s="232"/>
      <c r="AD80" s="232"/>
      <c r="AE80" s="232"/>
      <c r="AF80" s="232"/>
      <c r="AG80" s="232"/>
      <c r="AH80" s="232"/>
      <c r="AI80" s="232"/>
      <c r="AJ80" s="232"/>
      <c r="AK80" s="232"/>
      <c r="AL80" s="232"/>
      <c r="AM80" s="232"/>
      <c r="AN80" s="232"/>
      <c r="AO80" s="232"/>
      <c r="AP80" s="232"/>
      <c r="AQ80" s="232"/>
      <c r="AR80" s="232"/>
      <c r="AS80" s="232"/>
      <c r="AT80" s="232"/>
      <c r="AU80" s="232"/>
      <c r="AV80" s="232"/>
      <c r="AW80" s="232"/>
      <c r="AX80" s="232"/>
      <c r="AY80" s="232"/>
      <c r="AZ80" s="232"/>
      <c r="BA80" s="232"/>
      <c r="BB80" s="232"/>
      <c r="BC80" s="232"/>
      <c r="BD80" s="232"/>
      <c r="BE80" s="232"/>
      <c r="BF80" s="232"/>
      <c r="BG80" s="232"/>
      <c r="BH80" s="232"/>
      <c r="BI80" s="232"/>
      <c r="BJ80" s="232"/>
      <c r="BK80" s="232"/>
      <c r="BL80" s="232"/>
      <c r="BM80" s="232"/>
      <c r="BN80" s="232"/>
      <c r="BO80" s="232"/>
      <c r="BP80" s="232"/>
      <c r="BQ80" s="232"/>
      <c r="BR80" s="232"/>
      <c r="BS80" s="232"/>
      <c r="BT80" s="232"/>
      <c r="BU80" s="232"/>
      <c r="BV80" s="232"/>
      <c r="BW80" s="232"/>
      <c r="BX80" s="232"/>
      <c r="BY80" s="232"/>
      <c r="BZ80" s="232"/>
      <c r="CA80" s="232"/>
      <c r="CB80" s="232"/>
      <c r="CC80" s="232"/>
      <c r="CD80" s="232"/>
      <c r="CE80" s="232"/>
      <c r="CF80" s="232"/>
      <c r="CG80" s="232"/>
      <c r="CH80" s="232"/>
      <c r="CI80" s="232"/>
      <c r="CJ80" s="232"/>
      <c r="CK80" s="232"/>
      <c r="CL80" s="232"/>
      <c r="CM80" s="232"/>
      <c r="CN80" s="232"/>
      <c r="CO80" s="232"/>
      <c r="CP80" s="232"/>
      <c r="CQ80" s="232"/>
      <c r="CR80" s="232"/>
      <c r="CS80" s="232"/>
      <c r="CT80" s="232"/>
      <c r="CU80" s="232"/>
      <c r="CV80" s="232"/>
      <c r="CW80" s="232"/>
      <c r="CX80" s="232"/>
      <c r="CY80" s="232"/>
      <c r="CZ80" s="232"/>
      <c r="DA80" s="232"/>
      <c r="DB80" s="232"/>
      <c r="DC80" s="232"/>
      <c r="DD80" s="232"/>
      <c r="DE80" s="232"/>
      <c r="DF80" s="232"/>
      <c r="DG80" s="232"/>
      <c r="DH80" s="232"/>
      <c r="DI80" s="232"/>
      <c r="DJ80" s="232"/>
      <c r="DK80" s="232"/>
      <c r="DL80" s="232"/>
      <c r="DM80" s="232"/>
      <c r="DN80" s="232"/>
      <c r="DO80" s="232"/>
      <c r="DP80" s="232"/>
      <c r="DQ80" s="232"/>
    </row>
    <row r="81" spans="7:121" s="241" customFormat="1" x14ac:dyDescent="0.25">
      <c r="G81" s="232"/>
      <c r="H81" s="232"/>
      <c r="I81" s="232" t="s">
        <v>546</v>
      </c>
      <c r="J81" s="232"/>
      <c r="K81" s="232"/>
      <c r="L81" s="232"/>
      <c r="M81" s="232"/>
      <c r="N81" s="232"/>
      <c r="O81" s="232"/>
      <c r="P81" s="232"/>
      <c r="Q81" s="232"/>
      <c r="R81" s="232"/>
      <c r="S81" s="232"/>
      <c r="T81" s="232"/>
      <c r="U81" s="232"/>
      <c r="V81" s="232"/>
      <c r="W81" s="232"/>
      <c r="X81" s="232"/>
      <c r="Y81" s="232"/>
      <c r="Z81" s="232"/>
      <c r="AA81" s="232"/>
      <c r="AB81" s="232"/>
      <c r="AC81" s="232"/>
      <c r="AD81" s="232"/>
      <c r="AE81" s="232"/>
      <c r="AF81" s="232"/>
      <c r="AG81" s="232"/>
      <c r="AH81" s="232"/>
      <c r="AI81" s="232"/>
      <c r="AJ81" s="232"/>
      <c r="AK81" s="232"/>
      <c r="AL81" s="232"/>
      <c r="AM81" s="232"/>
      <c r="AN81" s="232"/>
      <c r="AO81" s="232"/>
      <c r="AP81" s="232"/>
      <c r="AQ81" s="232"/>
      <c r="AR81" s="232"/>
      <c r="AS81" s="232"/>
      <c r="AT81" s="232"/>
      <c r="AU81" s="232"/>
      <c r="AV81" s="232"/>
      <c r="AW81" s="232"/>
      <c r="AX81" s="232"/>
      <c r="AY81" s="232"/>
      <c r="AZ81" s="232"/>
      <c r="BA81" s="232"/>
      <c r="BB81" s="232"/>
      <c r="BC81" s="232"/>
      <c r="BD81" s="232"/>
      <c r="BE81" s="232"/>
      <c r="BF81" s="232"/>
      <c r="BG81" s="232"/>
      <c r="BH81" s="232"/>
      <c r="BI81" s="232"/>
      <c r="BJ81" s="232"/>
      <c r="BK81" s="232"/>
      <c r="BL81" s="232"/>
      <c r="BM81" s="232"/>
      <c r="BN81" s="232"/>
      <c r="BO81" s="232"/>
      <c r="BP81" s="232"/>
      <c r="BQ81" s="232"/>
      <c r="BR81" s="232"/>
      <c r="BS81" s="232"/>
      <c r="BT81" s="232"/>
      <c r="BU81" s="232"/>
      <c r="BV81" s="232"/>
      <c r="BW81" s="232"/>
      <c r="BX81" s="232"/>
      <c r="BY81" s="232"/>
      <c r="BZ81" s="232"/>
      <c r="CA81" s="232"/>
      <c r="CB81" s="232"/>
      <c r="CC81" s="232"/>
      <c r="CD81" s="232"/>
      <c r="CE81" s="232"/>
      <c r="CF81" s="232"/>
      <c r="CG81" s="232"/>
      <c r="CH81" s="232"/>
      <c r="CI81" s="232"/>
      <c r="CJ81" s="232"/>
      <c r="CK81" s="232"/>
      <c r="CL81" s="232"/>
      <c r="CM81" s="232"/>
      <c r="CN81" s="232"/>
      <c r="CO81" s="232"/>
      <c r="CP81" s="232"/>
      <c r="CQ81" s="232"/>
      <c r="CR81" s="232"/>
      <c r="CS81" s="232"/>
      <c r="CT81" s="232"/>
      <c r="CU81" s="232"/>
      <c r="CV81" s="232"/>
      <c r="CW81" s="232"/>
      <c r="CX81" s="232"/>
      <c r="CY81" s="232"/>
      <c r="CZ81" s="232"/>
      <c r="DA81" s="232"/>
      <c r="DB81" s="232"/>
      <c r="DC81" s="232"/>
      <c r="DD81" s="232"/>
      <c r="DE81" s="232"/>
      <c r="DF81" s="232"/>
      <c r="DG81" s="232"/>
      <c r="DH81" s="232"/>
      <c r="DI81" s="232"/>
      <c r="DJ81" s="232"/>
      <c r="DK81" s="232"/>
      <c r="DL81" s="232"/>
      <c r="DM81" s="232"/>
      <c r="DN81" s="232"/>
      <c r="DO81" s="232"/>
      <c r="DP81" s="232"/>
      <c r="DQ81" s="232"/>
    </row>
    <row r="82" spans="7:121" s="241" customFormat="1" x14ac:dyDescent="0.25">
      <c r="G82" s="232"/>
      <c r="H82" s="232"/>
      <c r="I82" s="232" t="s">
        <v>464</v>
      </c>
      <c r="J82" s="232"/>
      <c r="K82" s="232"/>
      <c r="L82" s="232"/>
      <c r="M82" s="232"/>
      <c r="N82" s="232"/>
      <c r="O82" s="232"/>
      <c r="P82" s="232"/>
      <c r="Q82" s="232"/>
      <c r="R82" s="232"/>
      <c r="S82" s="232"/>
      <c r="T82" s="232"/>
      <c r="U82" s="232"/>
      <c r="V82" s="232"/>
      <c r="W82" s="232"/>
      <c r="X82" s="232"/>
      <c r="Y82" s="232"/>
      <c r="Z82" s="232"/>
      <c r="AA82" s="232"/>
      <c r="AB82" s="232"/>
      <c r="AC82" s="232"/>
      <c r="AD82" s="232"/>
      <c r="AE82" s="232"/>
      <c r="AF82" s="232"/>
      <c r="AG82" s="232"/>
      <c r="AH82" s="232"/>
      <c r="AI82" s="232"/>
      <c r="AJ82" s="232"/>
      <c r="AK82" s="232"/>
      <c r="AL82" s="232"/>
      <c r="AM82" s="232"/>
      <c r="AN82" s="232"/>
      <c r="AO82" s="232"/>
      <c r="AP82" s="232"/>
      <c r="AQ82" s="232"/>
      <c r="AR82" s="232"/>
      <c r="AS82" s="232"/>
      <c r="AT82" s="232"/>
      <c r="AU82" s="232"/>
      <c r="AV82" s="232"/>
      <c r="AW82" s="232"/>
      <c r="AX82" s="232"/>
      <c r="AY82" s="232"/>
      <c r="AZ82" s="232"/>
      <c r="BA82" s="232"/>
      <c r="BB82" s="232"/>
      <c r="BC82" s="232"/>
      <c r="BD82" s="232"/>
      <c r="BE82" s="232"/>
      <c r="BF82" s="232"/>
      <c r="BG82" s="232"/>
      <c r="BH82" s="232"/>
      <c r="BI82" s="232"/>
      <c r="BJ82" s="232"/>
      <c r="BK82" s="232"/>
      <c r="BL82" s="232"/>
      <c r="BM82" s="232"/>
      <c r="BN82" s="232"/>
      <c r="BO82" s="232"/>
      <c r="BP82" s="232"/>
      <c r="BQ82" s="232"/>
      <c r="BR82" s="232"/>
      <c r="BS82" s="232"/>
      <c r="BT82" s="232"/>
      <c r="BU82" s="232"/>
      <c r="BV82" s="232"/>
      <c r="BW82" s="232"/>
      <c r="BX82" s="232"/>
      <c r="BY82" s="232"/>
      <c r="BZ82" s="232"/>
      <c r="CA82" s="232"/>
      <c r="CB82" s="232"/>
      <c r="CC82" s="232"/>
      <c r="CD82" s="232"/>
      <c r="CE82" s="232"/>
      <c r="CF82" s="232"/>
      <c r="CG82" s="232"/>
      <c r="CH82" s="232"/>
      <c r="CI82" s="232"/>
      <c r="CJ82" s="232"/>
      <c r="CK82" s="232"/>
      <c r="CL82" s="232"/>
      <c r="CM82" s="232"/>
      <c r="CN82" s="232"/>
      <c r="CO82" s="232"/>
      <c r="CP82" s="232"/>
      <c r="CQ82" s="232"/>
      <c r="CR82" s="232"/>
      <c r="CS82" s="232"/>
      <c r="CT82" s="232"/>
      <c r="CU82" s="232"/>
      <c r="CV82" s="232"/>
      <c r="CW82" s="232"/>
      <c r="CX82" s="232"/>
      <c r="CY82" s="232"/>
      <c r="CZ82" s="232"/>
      <c r="DA82" s="232"/>
      <c r="DB82" s="232"/>
      <c r="DC82" s="232"/>
      <c r="DD82" s="232"/>
      <c r="DE82" s="232"/>
      <c r="DF82" s="232"/>
      <c r="DG82" s="232"/>
      <c r="DH82" s="232"/>
      <c r="DI82" s="232"/>
      <c r="DJ82" s="232"/>
      <c r="DK82" s="232"/>
      <c r="DL82" s="232"/>
      <c r="DM82" s="232"/>
      <c r="DN82" s="232"/>
      <c r="DO82" s="232"/>
      <c r="DP82" s="232"/>
      <c r="DQ82" s="232"/>
    </row>
    <row r="83" spans="7:121" s="241" customFormat="1" x14ac:dyDescent="0.25">
      <c r="G83" s="232"/>
      <c r="H83" s="232"/>
      <c r="I83" s="232" t="s">
        <v>404</v>
      </c>
      <c r="J83" s="232"/>
      <c r="K83" s="232"/>
      <c r="L83" s="232"/>
      <c r="M83" s="232"/>
      <c r="N83" s="232"/>
      <c r="O83" s="232"/>
      <c r="P83" s="232"/>
      <c r="Q83" s="232"/>
      <c r="R83" s="232"/>
      <c r="S83" s="232"/>
      <c r="T83" s="232"/>
      <c r="U83" s="232"/>
      <c r="V83" s="232"/>
      <c r="W83" s="232"/>
      <c r="X83" s="232"/>
      <c r="Y83" s="232"/>
      <c r="Z83" s="232"/>
      <c r="AA83" s="232"/>
      <c r="AB83" s="232"/>
      <c r="AC83" s="232"/>
      <c r="AD83" s="232"/>
      <c r="AE83" s="232"/>
      <c r="AF83" s="232"/>
      <c r="AG83" s="232"/>
      <c r="AH83" s="232"/>
      <c r="AI83" s="232"/>
      <c r="AJ83" s="232"/>
      <c r="AK83" s="232"/>
      <c r="AL83" s="232"/>
      <c r="AM83" s="232"/>
      <c r="AN83" s="232"/>
      <c r="AO83" s="232"/>
      <c r="AP83" s="232"/>
      <c r="AQ83" s="232"/>
      <c r="AR83" s="232"/>
      <c r="AS83" s="232"/>
      <c r="AT83" s="232"/>
      <c r="AU83" s="232"/>
      <c r="AV83" s="232"/>
      <c r="AW83" s="232"/>
      <c r="AX83" s="232"/>
      <c r="AY83" s="232"/>
      <c r="AZ83" s="232"/>
      <c r="BA83" s="232"/>
      <c r="BB83" s="232"/>
      <c r="BC83" s="232"/>
      <c r="BD83" s="232"/>
      <c r="BE83" s="232"/>
      <c r="BF83" s="232"/>
      <c r="BG83" s="232"/>
      <c r="BH83" s="232"/>
      <c r="BI83" s="232"/>
      <c r="BJ83" s="232"/>
      <c r="BK83" s="232"/>
      <c r="BL83" s="232"/>
      <c r="BM83" s="232"/>
      <c r="BN83" s="232"/>
      <c r="BO83" s="232"/>
      <c r="BP83" s="232"/>
      <c r="BQ83" s="232"/>
      <c r="BR83" s="232"/>
      <c r="BS83" s="232"/>
      <c r="BT83" s="232"/>
      <c r="BU83" s="232"/>
      <c r="BV83" s="232"/>
      <c r="BW83" s="232"/>
      <c r="BX83" s="232"/>
      <c r="BY83" s="232"/>
      <c r="BZ83" s="232"/>
      <c r="CA83" s="232"/>
      <c r="CB83" s="232"/>
      <c r="CC83" s="232"/>
      <c r="CD83" s="232"/>
      <c r="CE83" s="232"/>
      <c r="CF83" s="232"/>
      <c r="CG83" s="232"/>
      <c r="CH83" s="232"/>
      <c r="CI83" s="232"/>
      <c r="CJ83" s="232"/>
      <c r="CK83" s="232"/>
      <c r="CL83" s="232"/>
      <c r="CM83" s="232"/>
      <c r="CN83" s="232"/>
      <c r="CO83" s="232"/>
      <c r="CP83" s="232"/>
      <c r="CQ83" s="232"/>
      <c r="CR83" s="232"/>
      <c r="CS83" s="232"/>
      <c r="CT83" s="232"/>
      <c r="CU83" s="232"/>
      <c r="CV83" s="232"/>
      <c r="CW83" s="232"/>
      <c r="CX83" s="232"/>
      <c r="CY83" s="232"/>
      <c r="CZ83" s="232"/>
      <c r="DA83" s="232"/>
      <c r="DB83" s="232"/>
      <c r="DC83" s="232"/>
      <c r="DD83" s="232"/>
      <c r="DE83" s="232"/>
      <c r="DF83" s="232"/>
      <c r="DG83" s="232"/>
      <c r="DH83" s="232"/>
      <c r="DI83" s="232"/>
      <c r="DJ83" s="232"/>
      <c r="DK83" s="232"/>
      <c r="DL83" s="232"/>
      <c r="DM83" s="232"/>
      <c r="DN83" s="232"/>
      <c r="DO83" s="232"/>
      <c r="DP83" s="232"/>
      <c r="DQ83" s="232"/>
    </row>
    <row r="84" spans="7:121" s="241" customFormat="1" x14ac:dyDescent="0.25">
      <c r="G84" s="232"/>
      <c r="H84" s="232"/>
      <c r="I84" s="232" t="s">
        <v>453</v>
      </c>
      <c r="J84" s="232"/>
      <c r="K84" s="232"/>
      <c r="L84" s="232"/>
      <c r="M84" s="232"/>
      <c r="N84" s="232"/>
      <c r="O84" s="232"/>
      <c r="P84" s="232"/>
      <c r="Q84" s="232"/>
      <c r="R84" s="232"/>
      <c r="S84" s="232"/>
      <c r="T84" s="232"/>
      <c r="U84" s="232"/>
      <c r="V84" s="232"/>
      <c r="W84" s="232"/>
      <c r="X84" s="232"/>
      <c r="Y84" s="232"/>
      <c r="Z84" s="232"/>
      <c r="AA84" s="232"/>
      <c r="AB84" s="232"/>
      <c r="AC84" s="232"/>
      <c r="AD84" s="232"/>
      <c r="AE84" s="232"/>
      <c r="AF84" s="232"/>
      <c r="AG84" s="232"/>
      <c r="AH84" s="232"/>
      <c r="AI84" s="232"/>
      <c r="AJ84" s="232"/>
      <c r="AK84" s="232"/>
      <c r="AL84" s="232"/>
      <c r="AM84" s="232"/>
      <c r="AN84" s="232"/>
      <c r="AO84" s="232"/>
      <c r="AP84" s="232"/>
      <c r="AQ84" s="232"/>
      <c r="AR84" s="232"/>
      <c r="AS84" s="232"/>
      <c r="AT84" s="232"/>
      <c r="AU84" s="232"/>
      <c r="AV84" s="232"/>
      <c r="AW84" s="232"/>
      <c r="AX84" s="232"/>
      <c r="AY84" s="232"/>
      <c r="AZ84" s="232"/>
      <c r="BA84" s="232"/>
      <c r="BB84" s="232"/>
      <c r="BC84" s="232"/>
      <c r="BD84" s="232"/>
      <c r="BE84" s="232"/>
      <c r="BF84" s="232"/>
      <c r="BG84" s="232"/>
      <c r="BH84" s="232"/>
      <c r="BI84" s="232"/>
      <c r="BJ84" s="232"/>
      <c r="BK84" s="232"/>
      <c r="BL84" s="232"/>
      <c r="BM84" s="232"/>
      <c r="BN84" s="232"/>
      <c r="BO84" s="232"/>
      <c r="BP84" s="232"/>
      <c r="BQ84" s="232"/>
      <c r="BR84" s="232"/>
      <c r="BS84" s="232"/>
      <c r="BT84" s="232"/>
      <c r="BU84" s="232"/>
      <c r="BV84" s="232"/>
      <c r="BW84" s="232"/>
      <c r="BX84" s="232"/>
      <c r="BY84" s="232"/>
      <c r="BZ84" s="232"/>
      <c r="CA84" s="232"/>
      <c r="CB84" s="232"/>
      <c r="CC84" s="232"/>
      <c r="CD84" s="232"/>
      <c r="CE84" s="232"/>
      <c r="CF84" s="232"/>
      <c r="CG84" s="232"/>
      <c r="CH84" s="232"/>
      <c r="CI84" s="232"/>
      <c r="CJ84" s="232"/>
      <c r="CK84" s="232"/>
      <c r="CL84" s="232"/>
      <c r="CM84" s="232"/>
      <c r="CN84" s="232"/>
      <c r="CO84" s="232"/>
      <c r="CP84" s="232"/>
      <c r="CQ84" s="232"/>
      <c r="CR84" s="232"/>
      <c r="CS84" s="232"/>
      <c r="CT84" s="232"/>
      <c r="CU84" s="232"/>
      <c r="CV84" s="232"/>
      <c r="CW84" s="232"/>
      <c r="CX84" s="232"/>
      <c r="CY84" s="232"/>
      <c r="CZ84" s="232"/>
      <c r="DA84" s="232"/>
      <c r="DB84" s="232"/>
      <c r="DC84" s="232"/>
      <c r="DD84" s="232"/>
      <c r="DE84" s="232"/>
      <c r="DF84" s="232"/>
      <c r="DG84" s="232"/>
      <c r="DH84" s="232"/>
      <c r="DI84" s="232"/>
      <c r="DJ84" s="232"/>
      <c r="DK84" s="232"/>
      <c r="DL84" s="232"/>
      <c r="DM84" s="232"/>
      <c r="DN84" s="232"/>
      <c r="DO84" s="232"/>
      <c r="DP84" s="232"/>
      <c r="DQ84" s="232"/>
    </row>
    <row r="85" spans="7:121" s="241" customFormat="1" x14ac:dyDescent="0.25">
      <c r="G85" s="232"/>
      <c r="H85" s="232"/>
      <c r="I85" s="232" t="s">
        <v>405</v>
      </c>
      <c r="J85" s="232"/>
      <c r="K85" s="232"/>
      <c r="L85" s="232"/>
      <c r="M85" s="232"/>
      <c r="N85" s="232"/>
      <c r="O85" s="232"/>
      <c r="P85" s="232"/>
      <c r="Q85" s="232"/>
      <c r="R85" s="232"/>
      <c r="S85" s="232"/>
      <c r="T85" s="232"/>
      <c r="U85" s="232"/>
      <c r="V85" s="232"/>
      <c r="W85" s="232"/>
      <c r="X85" s="232"/>
      <c r="Y85" s="232"/>
      <c r="Z85" s="232"/>
      <c r="AA85" s="232"/>
      <c r="AB85" s="232"/>
      <c r="AC85" s="232"/>
      <c r="AD85" s="232"/>
      <c r="AE85" s="232"/>
      <c r="AF85" s="232"/>
      <c r="AG85" s="232"/>
      <c r="AH85" s="232"/>
      <c r="AI85" s="232"/>
      <c r="AJ85" s="232"/>
      <c r="AK85" s="232"/>
      <c r="AL85" s="232"/>
      <c r="AM85" s="232"/>
      <c r="AN85" s="232"/>
      <c r="AO85" s="232"/>
      <c r="AP85" s="232"/>
      <c r="AQ85" s="232"/>
      <c r="AR85" s="232"/>
      <c r="AS85" s="232"/>
      <c r="AT85" s="232"/>
      <c r="AU85" s="232"/>
      <c r="AV85" s="232"/>
      <c r="AW85" s="232"/>
      <c r="AX85" s="232"/>
      <c r="AY85" s="232"/>
      <c r="AZ85" s="232"/>
      <c r="BA85" s="232"/>
      <c r="BB85" s="232"/>
      <c r="BC85" s="232"/>
      <c r="BD85" s="232"/>
      <c r="BE85" s="232"/>
      <c r="BF85" s="232"/>
      <c r="BG85" s="232"/>
      <c r="BH85" s="232"/>
      <c r="BI85" s="232"/>
      <c r="BJ85" s="232"/>
      <c r="BK85" s="232"/>
      <c r="BL85" s="232"/>
      <c r="BM85" s="232"/>
      <c r="BN85" s="232"/>
      <c r="BO85" s="232"/>
      <c r="BP85" s="232"/>
      <c r="BQ85" s="232"/>
      <c r="BR85" s="232"/>
      <c r="BS85" s="232"/>
      <c r="BT85" s="232"/>
      <c r="BU85" s="232"/>
      <c r="BV85" s="232"/>
      <c r="BW85" s="232"/>
      <c r="BX85" s="232"/>
      <c r="BY85" s="232"/>
      <c r="BZ85" s="232"/>
      <c r="CA85" s="232"/>
      <c r="CB85" s="232"/>
      <c r="CC85" s="232"/>
      <c r="CD85" s="232"/>
      <c r="CE85" s="232"/>
      <c r="CF85" s="232"/>
      <c r="CG85" s="232"/>
      <c r="CH85" s="232"/>
      <c r="CI85" s="232"/>
      <c r="CJ85" s="232"/>
      <c r="CK85" s="232"/>
      <c r="CL85" s="232"/>
      <c r="CM85" s="232"/>
      <c r="CN85" s="232"/>
      <c r="CO85" s="232"/>
      <c r="CP85" s="232"/>
      <c r="CQ85" s="232"/>
      <c r="CR85" s="232"/>
      <c r="CS85" s="232"/>
      <c r="CT85" s="232"/>
      <c r="CU85" s="232"/>
      <c r="CV85" s="232"/>
      <c r="CW85" s="232"/>
      <c r="CX85" s="232"/>
      <c r="CY85" s="232"/>
      <c r="CZ85" s="232"/>
      <c r="DA85" s="232"/>
      <c r="DB85" s="232"/>
      <c r="DC85" s="232"/>
      <c r="DD85" s="232"/>
      <c r="DE85" s="232"/>
      <c r="DF85" s="232"/>
      <c r="DG85" s="232"/>
      <c r="DH85" s="232"/>
      <c r="DI85" s="232"/>
      <c r="DJ85" s="232"/>
      <c r="DK85" s="232"/>
      <c r="DL85" s="232"/>
      <c r="DM85" s="232"/>
      <c r="DN85" s="232"/>
      <c r="DO85" s="232"/>
      <c r="DP85" s="232"/>
      <c r="DQ85" s="232"/>
    </row>
    <row r="86" spans="7:121" s="241" customFormat="1" x14ac:dyDescent="0.25">
      <c r="G86" s="232"/>
      <c r="H86" s="232"/>
      <c r="I86" s="232" t="s">
        <v>434</v>
      </c>
      <c r="J86" s="232"/>
      <c r="K86" s="232"/>
      <c r="L86" s="232"/>
      <c r="M86" s="232"/>
      <c r="N86" s="232"/>
      <c r="O86" s="232"/>
      <c r="P86" s="232"/>
      <c r="Q86" s="232"/>
      <c r="R86" s="232"/>
      <c r="S86" s="232"/>
      <c r="T86" s="232"/>
      <c r="U86" s="232"/>
      <c r="V86" s="232"/>
      <c r="W86" s="232"/>
      <c r="X86" s="232"/>
      <c r="Y86" s="232"/>
      <c r="Z86" s="232"/>
      <c r="AA86" s="232"/>
      <c r="AB86" s="232"/>
      <c r="AC86" s="232"/>
      <c r="AD86" s="232"/>
      <c r="AE86" s="232"/>
      <c r="AF86" s="232"/>
      <c r="AG86" s="232"/>
      <c r="AH86" s="232"/>
      <c r="AI86" s="232"/>
      <c r="AJ86" s="232"/>
      <c r="AK86" s="232"/>
      <c r="AL86" s="232"/>
      <c r="AM86" s="232"/>
      <c r="AN86" s="232"/>
      <c r="AO86" s="232"/>
      <c r="AP86" s="232"/>
      <c r="AQ86" s="232"/>
      <c r="AR86" s="232"/>
      <c r="AS86" s="232"/>
      <c r="AT86" s="232"/>
      <c r="AU86" s="232"/>
      <c r="AV86" s="232"/>
      <c r="AW86" s="232"/>
      <c r="AX86" s="232"/>
      <c r="AY86" s="232"/>
      <c r="AZ86" s="232"/>
      <c r="BA86" s="232"/>
      <c r="BB86" s="232"/>
      <c r="BC86" s="232"/>
      <c r="BD86" s="232"/>
      <c r="BE86" s="232"/>
      <c r="BF86" s="232"/>
      <c r="BG86" s="232"/>
      <c r="BH86" s="232"/>
      <c r="BI86" s="232"/>
      <c r="BJ86" s="232"/>
      <c r="BK86" s="232"/>
      <c r="BL86" s="232"/>
      <c r="BM86" s="232"/>
      <c r="BN86" s="232"/>
      <c r="BO86" s="232"/>
      <c r="BP86" s="232"/>
      <c r="BQ86" s="232"/>
      <c r="BR86" s="232"/>
      <c r="BS86" s="232"/>
      <c r="BT86" s="232"/>
      <c r="BU86" s="232"/>
      <c r="BV86" s="232"/>
      <c r="BW86" s="232"/>
      <c r="BX86" s="232"/>
      <c r="BY86" s="232"/>
      <c r="BZ86" s="232"/>
      <c r="CA86" s="232"/>
      <c r="CB86" s="232"/>
      <c r="CC86" s="232"/>
      <c r="CD86" s="232"/>
      <c r="CE86" s="232"/>
      <c r="CF86" s="232"/>
      <c r="CG86" s="232"/>
      <c r="CH86" s="232"/>
      <c r="CI86" s="232"/>
      <c r="CJ86" s="232"/>
      <c r="CK86" s="232"/>
      <c r="CL86" s="232"/>
      <c r="CM86" s="232"/>
      <c r="CN86" s="232"/>
      <c r="CO86" s="232"/>
      <c r="CP86" s="232"/>
      <c r="CQ86" s="232"/>
      <c r="CR86" s="232"/>
      <c r="CS86" s="232"/>
      <c r="CT86" s="232"/>
      <c r="CU86" s="232"/>
      <c r="CV86" s="232"/>
      <c r="CW86" s="232"/>
      <c r="CX86" s="232"/>
      <c r="CY86" s="232"/>
      <c r="CZ86" s="232"/>
      <c r="DA86" s="232"/>
      <c r="DB86" s="232"/>
      <c r="DC86" s="232"/>
      <c r="DD86" s="232"/>
      <c r="DE86" s="232"/>
      <c r="DF86" s="232"/>
      <c r="DG86" s="232"/>
      <c r="DH86" s="232"/>
      <c r="DI86" s="232"/>
      <c r="DJ86" s="232"/>
      <c r="DK86" s="232"/>
      <c r="DL86" s="232"/>
      <c r="DM86" s="232"/>
      <c r="DN86" s="232"/>
      <c r="DO86" s="232"/>
      <c r="DP86" s="232"/>
      <c r="DQ86" s="232"/>
    </row>
    <row r="87" spans="7:121" s="241" customFormat="1" x14ac:dyDescent="0.25">
      <c r="G87" s="232"/>
      <c r="H87" s="232"/>
      <c r="I87" s="232" t="s">
        <v>727</v>
      </c>
      <c r="J87" s="232"/>
      <c r="K87" s="232"/>
      <c r="L87" s="232"/>
      <c r="M87" s="232"/>
      <c r="N87" s="232"/>
      <c r="O87" s="232"/>
      <c r="P87" s="232"/>
      <c r="Q87" s="232"/>
      <c r="R87" s="232"/>
      <c r="S87" s="232"/>
      <c r="T87" s="232"/>
      <c r="U87" s="232"/>
      <c r="V87" s="232"/>
      <c r="W87" s="232"/>
      <c r="X87" s="232"/>
      <c r="Y87" s="232"/>
      <c r="Z87" s="232"/>
      <c r="AA87" s="232"/>
      <c r="AB87" s="232"/>
      <c r="AC87" s="232"/>
      <c r="AD87" s="232"/>
      <c r="AE87" s="232"/>
      <c r="AF87" s="232"/>
      <c r="AG87" s="232"/>
      <c r="AH87" s="232"/>
      <c r="AI87" s="232"/>
      <c r="AJ87" s="232"/>
      <c r="AK87" s="232"/>
      <c r="AL87" s="232"/>
      <c r="AM87" s="232"/>
      <c r="AN87" s="232"/>
      <c r="AO87" s="232"/>
      <c r="AP87" s="232"/>
      <c r="AQ87" s="232"/>
      <c r="AR87" s="232"/>
      <c r="AS87" s="232"/>
      <c r="AT87" s="232"/>
      <c r="AU87" s="232"/>
      <c r="AV87" s="232"/>
      <c r="AW87" s="232"/>
      <c r="AX87" s="232"/>
      <c r="AY87" s="232"/>
      <c r="AZ87" s="232"/>
      <c r="BA87" s="232"/>
      <c r="BB87" s="232"/>
      <c r="BC87" s="232"/>
      <c r="BD87" s="232"/>
      <c r="BE87" s="232"/>
      <c r="BF87" s="232"/>
      <c r="BG87" s="232"/>
      <c r="BH87" s="232"/>
      <c r="BI87" s="232"/>
      <c r="BJ87" s="232"/>
      <c r="BK87" s="232"/>
      <c r="BL87" s="232"/>
      <c r="BM87" s="232"/>
      <c r="BN87" s="232"/>
      <c r="BO87" s="232"/>
      <c r="BP87" s="232"/>
      <c r="BQ87" s="232"/>
      <c r="BR87" s="232"/>
      <c r="BS87" s="232"/>
      <c r="BT87" s="232"/>
      <c r="BU87" s="232"/>
      <c r="BV87" s="232"/>
      <c r="BW87" s="232"/>
      <c r="BX87" s="232"/>
      <c r="BY87" s="232"/>
      <c r="BZ87" s="232"/>
      <c r="CA87" s="232"/>
      <c r="CB87" s="232"/>
      <c r="CC87" s="232"/>
      <c r="CD87" s="232"/>
      <c r="CE87" s="232"/>
      <c r="CF87" s="232"/>
      <c r="CG87" s="232"/>
      <c r="CH87" s="232"/>
      <c r="CI87" s="232"/>
      <c r="CJ87" s="232"/>
      <c r="CK87" s="232"/>
      <c r="CL87" s="232"/>
      <c r="CM87" s="232"/>
      <c r="CN87" s="232"/>
      <c r="CO87" s="232"/>
      <c r="CP87" s="232"/>
      <c r="CQ87" s="232"/>
      <c r="CR87" s="232"/>
      <c r="CS87" s="232"/>
      <c r="CT87" s="232"/>
      <c r="CU87" s="232"/>
      <c r="CV87" s="232"/>
      <c r="CW87" s="232"/>
      <c r="CX87" s="232"/>
      <c r="CY87" s="232"/>
      <c r="CZ87" s="232"/>
      <c r="DA87" s="232"/>
      <c r="DB87" s="232"/>
      <c r="DC87" s="232"/>
      <c r="DD87" s="232"/>
      <c r="DE87" s="232"/>
      <c r="DF87" s="232"/>
      <c r="DG87" s="232"/>
      <c r="DH87" s="232"/>
      <c r="DI87" s="232"/>
      <c r="DJ87" s="232"/>
      <c r="DK87" s="232"/>
      <c r="DL87" s="232"/>
      <c r="DM87" s="232"/>
      <c r="DN87" s="232"/>
      <c r="DO87" s="232"/>
      <c r="DP87" s="232"/>
      <c r="DQ87" s="232"/>
    </row>
    <row r="88" spans="7:121" s="241" customFormat="1" x14ac:dyDescent="0.25">
      <c r="G88" s="232"/>
      <c r="H88" s="232"/>
      <c r="I88" s="232" t="s">
        <v>406</v>
      </c>
      <c r="J88" s="232"/>
      <c r="K88" s="232"/>
      <c r="L88" s="232"/>
      <c r="M88" s="232"/>
      <c r="N88" s="232"/>
      <c r="O88" s="232"/>
      <c r="P88" s="232"/>
      <c r="Q88" s="232"/>
      <c r="R88" s="232"/>
      <c r="S88" s="232"/>
      <c r="T88" s="232"/>
      <c r="U88" s="232"/>
      <c r="V88" s="232"/>
      <c r="W88" s="232"/>
      <c r="X88" s="232"/>
      <c r="Y88" s="232"/>
      <c r="Z88" s="232"/>
      <c r="AA88" s="232"/>
      <c r="AB88" s="232"/>
      <c r="AC88" s="232"/>
      <c r="AD88" s="232"/>
      <c r="AE88" s="232"/>
      <c r="AF88" s="232"/>
      <c r="AG88" s="232"/>
      <c r="AH88" s="232"/>
      <c r="AI88" s="232"/>
      <c r="AJ88" s="232"/>
      <c r="AK88" s="232"/>
      <c r="AL88" s="232"/>
      <c r="AM88" s="232"/>
      <c r="AN88" s="232"/>
      <c r="AO88" s="232"/>
      <c r="AP88" s="232"/>
      <c r="AQ88" s="232"/>
      <c r="AR88" s="232"/>
      <c r="AS88" s="232"/>
      <c r="AT88" s="232"/>
      <c r="AU88" s="232"/>
      <c r="AV88" s="232"/>
      <c r="AW88" s="232"/>
      <c r="AX88" s="232"/>
      <c r="AY88" s="232"/>
      <c r="AZ88" s="232"/>
      <c r="BA88" s="232"/>
      <c r="BB88" s="232"/>
      <c r="BC88" s="232"/>
      <c r="BD88" s="232"/>
      <c r="BE88" s="232"/>
      <c r="BF88" s="232"/>
      <c r="BG88" s="232"/>
      <c r="BH88" s="232"/>
      <c r="BI88" s="232"/>
      <c r="BJ88" s="232"/>
      <c r="BK88" s="232"/>
      <c r="BL88" s="232"/>
      <c r="BM88" s="232"/>
      <c r="BN88" s="232"/>
      <c r="BO88" s="232"/>
      <c r="BP88" s="232"/>
      <c r="BQ88" s="232"/>
      <c r="BR88" s="232"/>
      <c r="BS88" s="232"/>
      <c r="BT88" s="232"/>
      <c r="BU88" s="232"/>
      <c r="BV88" s="232"/>
      <c r="BW88" s="232"/>
      <c r="BX88" s="232"/>
      <c r="BY88" s="232"/>
      <c r="BZ88" s="232"/>
      <c r="CA88" s="232"/>
      <c r="CB88" s="232"/>
      <c r="CC88" s="232"/>
      <c r="CD88" s="232"/>
      <c r="CE88" s="232"/>
      <c r="CF88" s="232"/>
      <c r="CG88" s="232"/>
      <c r="CH88" s="232"/>
      <c r="CI88" s="232"/>
      <c r="CJ88" s="232"/>
      <c r="CK88" s="232"/>
      <c r="CL88" s="232"/>
      <c r="CM88" s="232"/>
      <c r="CN88" s="232"/>
      <c r="CO88" s="232"/>
      <c r="CP88" s="232"/>
      <c r="CQ88" s="232"/>
      <c r="CR88" s="232"/>
      <c r="CS88" s="232"/>
      <c r="CT88" s="232"/>
      <c r="CU88" s="232"/>
      <c r="CV88" s="232"/>
      <c r="CW88" s="232"/>
      <c r="CX88" s="232"/>
      <c r="CY88" s="232"/>
      <c r="CZ88" s="232"/>
      <c r="DA88" s="232"/>
      <c r="DB88" s="232"/>
      <c r="DC88" s="232"/>
      <c r="DD88" s="232"/>
      <c r="DE88" s="232"/>
      <c r="DF88" s="232"/>
      <c r="DG88" s="232"/>
      <c r="DH88" s="232"/>
      <c r="DI88" s="232"/>
      <c r="DJ88" s="232"/>
      <c r="DK88" s="232"/>
      <c r="DL88" s="232"/>
      <c r="DM88" s="232"/>
      <c r="DN88" s="232"/>
      <c r="DO88" s="232"/>
      <c r="DP88" s="232"/>
      <c r="DQ88" s="232"/>
    </row>
    <row r="89" spans="7:121" s="241" customFormat="1" x14ac:dyDescent="0.25">
      <c r="G89" s="232"/>
      <c r="H89" s="232"/>
      <c r="I89" s="232" t="s">
        <v>435</v>
      </c>
      <c r="J89" s="232"/>
      <c r="K89" s="232"/>
      <c r="L89" s="232"/>
      <c r="M89" s="232"/>
      <c r="N89" s="232"/>
      <c r="O89" s="232"/>
      <c r="P89" s="232"/>
      <c r="Q89" s="232"/>
      <c r="R89" s="232"/>
      <c r="S89" s="232"/>
      <c r="T89" s="232"/>
      <c r="U89" s="232"/>
      <c r="V89" s="232"/>
      <c r="W89" s="232"/>
      <c r="X89" s="232"/>
      <c r="Y89" s="232"/>
      <c r="Z89" s="232"/>
      <c r="AA89" s="232"/>
      <c r="AB89" s="232"/>
      <c r="AC89" s="232"/>
      <c r="AD89" s="232"/>
      <c r="AE89" s="232"/>
      <c r="AF89" s="232"/>
      <c r="AG89" s="232"/>
      <c r="AH89" s="232"/>
      <c r="AI89" s="232"/>
      <c r="AJ89" s="232"/>
      <c r="AK89" s="232"/>
      <c r="AL89" s="232"/>
      <c r="AM89" s="232"/>
      <c r="AN89" s="232"/>
      <c r="AO89" s="232"/>
      <c r="AP89" s="232"/>
      <c r="AQ89" s="232"/>
      <c r="AR89" s="232"/>
      <c r="AS89" s="232"/>
      <c r="AT89" s="232"/>
      <c r="AU89" s="232"/>
      <c r="AV89" s="232"/>
      <c r="AW89" s="232"/>
      <c r="AX89" s="232"/>
      <c r="AY89" s="232"/>
      <c r="AZ89" s="232"/>
      <c r="BA89" s="232"/>
      <c r="BB89" s="232"/>
      <c r="BC89" s="232"/>
      <c r="BD89" s="232"/>
      <c r="BE89" s="232"/>
      <c r="BF89" s="232"/>
      <c r="BG89" s="232"/>
      <c r="BH89" s="232"/>
      <c r="BI89" s="232"/>
      <c r="BJ89" s="232"/>
      <c r="BK89" s="232"/>
      <c r="BL89" s="232"/>
      <c r="BM89" s="232"/>
      <c r="BN89" s="232"/>
      <c r="BO89" s="232"/>
      <c r="BP89" s="232"/>
      <c r="BQ89" s="232"/>
      <c r="BR89" s="232"/>
      <c r="BS89" s="232"/>
      <c r="BT89" s="232"/>
      <c r="BU89" s="232"/>
      <c r="BV89" s="232"/>
      <c r="BW89" s="232"/>
      <c r="BX89" s="232"/>
      <c r="BY89" s="232"/>
      <c r="BZ89" s="232"/>
      <c r="CA89" s="232"/>
      <c r="CB89" s="232"/>
      <c r="CC89" s="232"/>
      <c r="CD89" s="232"/>
      <c r="CE89" s="232"/>
      <c r="CF89" s="232"/>
      <c r="CG89" s="232"/>
      <c r="CH89" s="232"/>
      <c r="CI89" s="232"/>
      <c r="CJ89" s="232"/>
      <c r="CK89" s="232"/>
      <c r="CL89" s="232"/>
      <c r="CM89" s="232"/>
      <c r="CN89" s="232"/>
      <c r="CO89" s="232"/>
      <c r="CP89" s="232"/>
      <c r="CQ89" s="232"/>
      <c r="CR89" s="232"/>
      <c r="CS89" s="232"/>
      <c r="CT89" s="232"/>
      <c r="CU89" s="232"/>
      <c r="CV89" s="232"/>
      <c r="CW89" s="232"/>
      <c r="CX89" s="232"/>
      <c r="CY89" s="232"/>
      <c r="CZ89" s="232"/>
      <c r="DA89" s="232"/>
      <c r="DB89" s="232"/>
      <c r="DC89" s="232"/>
      <c r="DD89" s="232"/>
      <c r="DE89" s="232"/>
      <c r="DF89" s="232"/>
      <c r="DG89" s="232"/>
      <c r="DH89" s="232"/>
      <c r="DI89" s="232"/>
      <c r="DJ89" s="232"/>
      <c r="DK89" s="232"/>
      <c r="DL89" s="232"/>
      <c r="DM89" s="232"/>
      <c r="DN89" s="232"/>
      <c r="DO89" s="232"/>
      <c r="DP89" s="232"/>
      <c r="DQ89" s="232"/>
    </row>
    <row r="90" spans="7:121" s="241" customFormat="1" x14ac:dyDescent="0.25">
      <c r="G90" s="232"/>
      <c r="H90" s="232"/>
      <c r="I90" s="232" t="s">
        <v>619</v>
      </c>
      <c r="J90" s="232"/>
      <c r="K90" s="232"/>
      <c r="L90" s="232"/>
      <c r="M90" s="232"/>
      <c r="N90" s="232"/>
      <c r="O90" s="232"/>
      <c r="P90" s="232"/>
      <c r="Q90" s="232"/>
      <c r="R90" s="232"/>
      <c r="S90" s="232"/>
      <c r="T90" s="232"/>
      <c r="U90" s="232"/>
      <c r="V90" s="232"/>
      <c r="W90" s="232"/>
      <c r="X90" s="232"/>
      <c r="Y90" s="232"/>
      <c r="Z90" s="232"/>
      <c r="AA90" s="232"/>
      <c r="AB90" s="232"/>
      <c r="AC90" s="232"/>
      <c r="AD90" s="232"/>
      <c r="AE90" s="232"/>
      <c r="AF90" s="232"/>
      <c r="AG90" s="232"/>
      <c r="AH90" s="232"/>
      <c r="AI90" s="232"/>
      <c r="AJ90" s="232"/>
      <c r="AK90" s="232"/>
      <c r="AL90" s="232"/>
      <c r="AM90" s="232"/>
      <c r="AN90" s="232"/>
      <c r="AO90" s="232"/>
      <c r="AP90" s="232"/>
      <c r="AQ90" s="232"/>
      <c r="AR90" s="232"/>
      <c r="AS90" s="232"/>
      <c r="AT90" s="232"/>
      <c r="AU90" s="232"/>
      <c r="AV90" s="232"/>
      <c r="AW90" s="232"/>
      <c r="AX90" s="232"/>
      <c r="AY90" s="232"/>
      <c r="AZ90" s="232"/>
      <c r="BA90" s="232"/>
      <c r="BB90" s="232"/>
      <c r="BC90" s="232"/>
      <c r="BD90" s="232"/>
      <c r="BE90" s="232"/>
      <c r="BF90" s="232"/>
      <c r="BG90" s="232"/>
      <c r="BH90" s="232"/>
      <c r="BI90" s="232"/>
      <c r="BJ90" s="232"/>
      <c r="BK90" s="232"/>
      <c r="BL90" s="232"/>
      <c r="BM90" s="232"/>
      <c r="BN90" s="232"/>
      <c r="BO90" s="232"/>
      <c r="BP90" s="232"/>
      <c r="BQ90" s="232"/>
      <c r="BR90" s="232"/>
      <c r="BS90" s="232"/>
      <c r="BT90" s="232"/>
      <c r="BU90" s="232"/>
      <c r="BV90" s="232"/>
      <c r="BW90" s="232"/>
      <c r="BX90" s="232"/>
      <c r="BY90" s="232"/>
      <c r="BZ90" s="232"/>
      <c r="CA90" s="232"/>
      <c r="CB90" s="232"/>
      <c r="CC90" s="232"/>
      <c r="CD90" s="232"/>
      <c r="CE90" s="232"/>
      <c r="CF90" s="232"/>
      <c r="CG90" s="232"/>
      <c r="CH90" s="232"/>
      <c r="CI90" s="232"/>
      <c r="CJ90" s="232"/>
      <c r="CK90" s="232"/>
      <c r="CL90" s="232"/>
      <c r="CM90" s="232"/>
      <c r="CN90" s="232"/>
      <c r="CO90" s="232"/>
      <c r="CP90" s="232"/>
      <c r="CQ90" s="232"/>
      <c r="CR90" s="232"/>
      <c r="CS90" s="232"/>
      <c r="CT90" s="232"/>
      <c r="CU90" s="232"/>
      <c r="CV90" s="232"/>
      <c r="CW90" s="232"/>
      <c r="CX90" s="232"/>
      <c r="CY90" s="232"/>
      <c r="CZ90" s="232"/>
      <c r="DA90" s="232"/>
      <c r="DB90" s="232"/>
      <c r="DC90" s="232"/>
      <c r="DD90" s="232"/>
      <c r="DE90" s="232"/>
      <c r="DF90" s="232"/>
      <c r="DG90" s="232"/>
      <c r="DH90" s="232"/>
      <c r="DI90" s="232"/>
      <c r="DJ90" s="232"/>
      <c r="DK90" s="232"/>
      <c r="DL90" s="232"/>
      <c r="DM90" s="232"/>
      <c r="DN90" s="232"/>
      <c r="DO90" s="232"/>
      <c r="DP90" s="232"/>
      <c r="DQ90" s="232"/>
    </row>
    <row r="91" spans="7:121" s="241" customFormat="1" x14ac:dyDescent="0.25">
      <c r="G91" s="232"/>
      <c r="H91" s="232"/>
      <c r="I91" s="232" t="s">
        <v>569</v>
      </c>
      <c r="J91" s="232"/>
      <c r="K91" s="232"/>
      <c r="L91" s="232"/>
      <c r="M91" s="232"/>
      <c r="N91" s="232"/>
      <c r="O91" s="232"/>
      <c r="P91" s="232"/>
      <c r="Q91" s="232"/>
      <c r="R91" s="232"/>
      <c r="S91" s="232"/>
      <c r="T91" s="232"/>
      <c r="U91" s="232"/>
      <c r="V91" s="232"/>
      <c r="W91" s="232"/>
      <c r="X91" s="232"/>
      <c r="Y91" s="232"/>
      <c r="Z91" s="232"/>
      <c r="AA91" s="232"/>
      <c r="AB91" s="232"/>
      <c r="AC91" s="232"/>
      <c r="AD91" s="232"/>
      <c r="AE91" s="232"/>
      <c r="AF91" s="232"/>
      <c r="AG91" s="232"/>
      <c r="AH91" s="232"/>
      <c r="AI91" s="232"/>
      <c r="AJ91" s="232"/>
      <c r="AK91" s="232"/>
      <c r="AL91" s="232"/>
      <c r="AM91" s="232"/>
      <c r="AN91" s="232"/>
      <c r="AO91" s="232"/>
      <c r="AP91" s="232"/>
      <c r="AQ91" s="232"/>
      <c r="AR91" s="232"/>
      <c r="AS91" s="232"/>
      <c r="AT91" s="232"/>
      <c r="AU91" s="232"/>
      <c r="AV91" s="232"/>
      <c r="AW91" s="232"/>
      <c r="AX91" s="232"/>
      <c r="AY91" s="232"/>
      <c r="AZ91" s="232"/>
      <c r="BA91" s="232"/>
      <c r="BB91" s="232"/>
      <c r="BC91" s="232"/>
      <c r="BD91" s="232"/>
      <c r="BE91" s="232"/>
      <c r="BF91" s="232"/>
      <c r="BG91" s="232"/>
      <c r="BH91" s="232"/>
      <c r="BI91" s="232"/>
      <c r="BJ91" s="232"/>
      <c r="BK91" s="232"/>
      <c r="BL91" s="232"/>
      <c r="BM91" s="232"/>
      <c r="BN91" s="232"/>
      <c r="BO91" s="232"/>
      <c r="BP91" s="232"/>
      <c r="BQ91" s="232"/>
      <c r="BR91" s="232"/>
      <c r="BS91" s="232"/>
      <c r="BT91" s="232"/>
      <c r="BU91" s="232"/>
      <c r="BV91" s="232"/>
      <c r="BW91" s="232"/>
      <c r="BX91" s="232"/>
      <c r="BY91" s="232"/>
      <c r="BZ91" s="232"/>
      <c r="CA91" s="232"/>
      <c r="CB91" s="232"/>
      <c r="CC91" s="232"/>
      <c r="CD91" s="232"/>
      <c r="CE91" s="232"/>
      <c r="CF91" s="232"/>
      <c r="CG91" s="232"/>
      <c r="CH91" s="232"/>
      <c r="CI91" s="232"/>
      <c r="CJ91" s="232"/>
      <c r="CK91" s="232"/>
      <c r="CL91" s="232"/>
      <c r="CM91" s="232"/>
      <c r="CN91" s="232"/>
      <c r="CO91" s="232"/>
      <c r="CP91" s="232"/>
      <c r="CQ91" s="232"/>
      <c r="CR91" s="232"/>
      <c r="CS91" s="232"/>
      <c r="CT91" s="232"/>
      <c r="CU91" s="232"/>
      <c r="CV91" s="232"/>
      <c r="CW91" s="232"/>
      <c r="CX91" s="232"/>
      <c r="CY91" s="232"/>
      <c r="CZ91" s="232"/>
      <c r="DA91" s="232"/>
      <c r="DB91" s="232"/>
      <c r="DC91" s="232"/>
      <c r="DD91" s="232"/>
      <c r="DE91" s="232"/>
      <c r="DF91" s="232"/>
      <c r="DG91" s="232"/>
      <c r="DH91" s="232"/>
      <c r="DI91" s="232"/>
      <c r="DJ91" s="232"/>
      <c r="DK91" s="232"/>
      <c r="DL91" s="232"/>
      <c r="DM91" s="232"/>
      <c r="DN91" s="232"/>
      <c r="DO91" s="232"/>
      <c r="DP91" s="232"/>
      <c r="DQ91" s="232"/>
    </row>
    <row r="92" spans="7:121" s="241" customFormat="1" x14ac:dyDescent="0.25">
      <c r="G92" s="232"/>
      <c r="H92" s="232"/>
      <c r="I92" s="232" t="s">
        <v>547</v>
      </c>
      <c r="J92" s="232"/>
      <c r="K92" s="232"/>
      <c r="L92" s="232"/>
      <c r="M92" s="232"/>
      <c r="N92" s="232"/>
      <c r="O92" s="232"/>
      <c r="P92" s="232"/>
      <c r="Q92" s="232"/>
      <c r="R92" s="232"/>
      <c r="S92" s="232"/>
      <c r="T92" s="232"/>
      <c r="U92" s="232"/>
      <c r="V92" s="232"/>
      <c r="W92" s="232"/>
      <c r="X92" s="232"/>
      <c r="Y92" s="232"/>
      <c r="Z92" s="232"/>
      <c r="AA92" s="232"/>
      <c r="AB92" s="232"/>
      <c r="AC92" s="232"/>
      <c r="AD92" s="232"/>
      <c r="AE92" s="232"/>
      <c r="AF92" s="232"/>
      <c r="AG92" s="232"/>
      <c r="AH92" s="232"/>
      <c r="AI92" s="232"/>
      <c r="AJ92" s="232"/>
      <c r="AK92" s="232"/>
      <c r="AL92" s="232"/>
      <c r="AM92" s="232"/>
      <c r="AN92" s="232"/>
      <c r="AO92" s="232"/>
      <c r="AP92" s="232"/>
      <c r="AQ92" s="232"/>
      <c r="AR92" s="232"/>
      <c r="AS92" s="232"/>
      <c r="AT92" s="232"/>
      <c r="AU92" s="232"/>
      <c r="AV92" s="232"/>
      <c r="AW92" s="232"/>
      <c r="AX92" s="232"/>
      <c r="AY92" s="232"/>
      <c r="AZ92" s="232"/>
      <c r="BA92" s="232"/>
      <c r="BB92" s="232"/>
      <c r="BC92" s="232"/>
      <c r="BD92" s="232"/>
      <c r="BE92" s="232"/>
      <c r="BF92" s="232"/>
      <c r="BG92" s="232"/>
      <c r="BH92" s="232"/>
      <c r="BI92" s="232"/>
      <c r="BJ92" s="232"/>
      <c r="BK92" s="232"/>
      <c r="BL92" s="232"/>
      <c r="BM92" s="232"/>
      <c r="BN92" s="232"/>
      <c r="BO92" s="232"/>
      <c r="BP92" s="232"/>
      <c r="BQ92" s="232"/>
      <c r="BR92" s="232"/>
      <c r="BS92" s="232"/>
      <c r="BT92" s="232"/>
      <c r="BU92" s="232"/>
      <c r="BV92" s="232"/>
      <c r="BW92" s="232"/>
      <c r="BX92" s="232"/>
      <c r="BY92" s="232"/>
      <c r="BZ92" s="232"/>
      <c r="CA92" s="232"/>
      <c r="CB92" s="232"/>
      <c r="CC92" s="232"/>
      <c r="CD92" s="232"/>
      <c r="CE92" s="232"/>
      <c r="CF92" s="232"/>
      <c r="CG92" s="232"/>
      <c r="CH92" s="232"/>
      <c r="CI92" s="232"/>
      <c r="CJ92" s="232"/>
      <c r="CK92" s="232"/>
      <c r="CL92" s="232"/>
      <c r="CM92" s="232"/>
      <c r="CN92" s="232"/>
      <c r="CO92" s="232"/>
      <c r="CP92" s="232"/>
      <c r="CQ92" s="232"/>
      <c r="CR92" s="232"/>
      <c r="CS92" s="232"/>
      <c r="CT92" s="232"/>
      <c r="CU92" s="232"/>
      <c r="CV92" s="232"/>
      <c r="CW92" s="232"/>
      <c r="CX92" s="232"/>
      <c r="CY92" s="232"/>
      <c r="CZ92" s="232"/>
      <c r="DA92" s="232"/>
      <c r="DB92" s="232"/>
      <c r="DC92" s="232"/>
      <c r="DD92" s="232"/>
      <c r="DE92" s="232"/>
      <c r="DF92" s="232"/>
      <c r="DG92" s="232"/>
      <c r="DH92" s="232"/>
      <c r="DI92" s="232"/>
      <c r="DJ92" s="232"/>
      <c r="DK92" s="232"/>
      <c r="DL92" s="232"/>
      <c r="DM92" s="232"/>
      <c r="DN92" s="232"/>
      <c r="DO92" s="232"/>
      <c r="DP92" s="232"/>
      <c r="DQ92" s="232"/>
    </row>
    <row r="93" spans="7:121" s="241" customFormat="1" x14ac:dyDescent="0.25">
      <c r="G93" s="232"/>
      <c r="H93" s="232"/>
      <c r="I93" s="232" t="s">
        <v>508</v>
      </c>
      <c r="J93" s="232"/>
      <c r="K93" s="232"/>
      <c r="L93" s="232"/>
      <c r="M93" s="232"/>
      <c r="N93" s="232"/>
      <c r="O93" s="232"/>
      <c r="P93" s="232"/>
      <c r="Q93" s="232"/>
      <c r="R93" s="232"/>
      <c r="S93" s="232"/>
      <c r="T93" s="232"/>
      <c r="U93" s="232"/>
      <c r="V93" s="232"/>
      <c r="W93" s="232"/>
      <c r="X93" s="232"/>
      <c r="Y93" s="232"/>
      <c r="Z93" s="232"/>
      <c r="AA93" s="232"/>
      <c r="AB93" s="232"/>
      <c r="AC93" s="232"/>
      <c r="AD93" s="232"/>
      <c r="AE93" s="232"/>
      <c r="AF93" s="232"/>
      <c r="AG93" s="232"/>
      <c r="AH93" s="232"/>
      <c r="AI93" s="232"/>
      <c r="AJ93" s="232"/>
      <c r="AK93" s="232"/>
      <c r="AL93" s="232"/>
      <c r="AM93" s="232"/>
      <c r="AN93" s="232"/>
      <c r="AO93" s="232"/>
      <c r="AP93" s="232"/>
      <c r="AQ93" s="232"/>
      <c r="AR93" s="232"/>
      <c r="AS93" s="232"/>
      <c r="AT93" s="232"/>
      <c r="AU93" s="232"/>
      <c r="AV93" s="232"/>
      <c r="AW93" s="232"/>
      <c r="AX93" s="232"/>
      <c r="AY93" s="232"/>
      <c r="AZ93" s="232"/>
      <c r="BA93" s="232"/>
      <c r="BB93" s="232"/>
      <c r="BC93" s="232"/>
      <c r="BD93" s="232"/>
      <c r="BE93" s="232"/>
      <c r="BF93" s="232"/>
      <c r="BG93" s="232"/>
      <c r="BH93" s="232"/>
      <c r="BI93" s="232"/>
      <c r="BJ93" s="232"/>
      <c r="BK93" s="232"/>
      <c r="BL93" s="232"/>
      <c r="BM93" s="232"/>
      <c r="BN93" s="232"/>
      <c r="BO93" s="232"/>
      <c r="BP93" s="232"/>
      <c r="BQ93" s="232"/>
      <c r="BR93" s="232"/>
      <c r="BS93" s="232"/>
      <c r="BT93" s="232"/>
      <c r="BU93" s="232"/>
      <c r="BV93" s="232"/>
      <c r="BW93" s="232"/>
      <c r="BX93" s="232"/>
      <c r="BY93" s="232"/>
      <c r="BZ93" s="232"/>
      <c r="CA93" s="232"/>
      <c r="CB93" s="232"/>
      <c r="CC93" s="232"/>
      <c r="CD93" s="232"/>
      <c r="CE93" s="232"/>
      <c r="CF93" s="232"/>
      <c r="CG93" s="232"/>
      <c r="CH93" s="232"/>
      <c r="CI93" s="232"/>
      <c r="CJ93" s="232"/>
      <c r="CK93" s="232"/>
      <c r="CL93" s="232"/>
      <c r="CM93" s="232"/>
      <c r="CN93" s="232"/>
      <c r="CO93" s="232"/>
      <c r="CP93" s="232"/>
      <c r="CQ93" s="232"/>
      <c r="CR93" s="232"/>
      <c r="CS93" s="232"/>
      <c r="CT93" s="232"/>
      <c r="CU93" s="232"/>
      <c r="CV93" s="232"/>
      <c r="CW93" s="232"/>
      <c r="CX93" s="232"/>
      <c r="CY93" s="232"/>
      <c r="CZ93" s="232"/>
      <c r="DA93" s="232"/>
      <c r="DB93" s="232"/>
      <c r="DC93" s="232"/>
      <c r="DD93" s="232"/>
      <c r="DE93" s="232"/>
      <c r="DF93" s="232"/>
      <c r="DG93" s="232"/>
      <c r="DH93" s="232"/>
      <c r="DI93" s="232"/>
      <c r="DJ93" s="232"/>
      <c r="DK93" s="232"/>
      <c r="DL93" s="232"/>
      <c r="DM93" s="232"/>
      <c r="DN93" s="232"/>
      <c r="DO93" s="232"/>
      <c r="DP93" s="232"/>
      <c r="DQ93" s="232"/>
    </row>
    <row r="94" spans="7:121" s="241" customFormat="1" x14ac:dyDescent="0.25">
      <c r="G94" s="232"/>
      <c r="H94" s="232"/>
      <c r="I94" s="232" t="s">
        <v>535</v>
      </c>
      <c r="J94" s="232"/>
      <c r="K94" s="232"/>
      <c r="L94" s="232"/>
      <c r="M94" s="232"/>
      <c r="N94" s="232"/>
      <c r="O94" s="232"/>
      <c r="P94" s="232"/>
      <c r="Q94" s="232"/>
      <c r="R94" s="232"/>
      <c r="S94" s="232"/>
      <c r="T94" s="232"/>
      <c r="U94" s="232"/>
      <c r="V94" s="232"/>
      <c r="W94" s="232"/>
      <c r="X94" s="232"/>
      <c r="Y94" s="232"/>
      <c r="Z94" s="232"/>
      <c r="AA94" s="232"/>
      <c r="AB94" s="232"/>
      <c r="AC94" s="232"/>
      <c r="AD94" s="232"/>
      <c r="AE94" s="232"/>
      <c r="AF94" s="232"/>
      <c r="AG94" s="232"/>
      <c r="AH94" s="232"/>
      <c r="AI94" s="232"/>
      <c r="AJ94" s="232"/>
      <c r="AK94" s="232"/>
      <c r="AL94" s="232"/>
      <c r="AM94" s="232"/>
      <c r="AN94" s="232"/>
      <c r="AO94" s="232"/>
      <c r="AP94" s="232"/>
      <c r="AQ94" s="232"/>
      <c r="AR94" s="232"/>
      <c r="AS94" s="232"/>
      <c r="AT94" s="232"/>
      <c r="AU94" s="232"/>
      <c r="AV94" s="232"/>
      <c r="AW94" s="232"/>
      <c r="AX94" s="232"/>
      <c r="AY94" s="232"/>
      <c r="AZ94" s="232"/>
      <c r="BA94" s="232"/>
      <c r="BB94" s="232"/>
      <c r="BC94" s="232"/>
      <c r="BD94" s="232"/>
      <c r="BE94" s="232"/>
      <c r="BF94" s="232"/>
      <c r="BG94" s="232"/>
      <c r="BH94" s="232"/>
      <c r="BI94" s="232"/>
      <c r="BJ94" s="232"/>
      <c r="BK94" s="232"/>
      <c r="BL94" s="232"/>
      <c r="BM94" s="232"/>
      <c r="BN94" s="232"/>
      <c r="BO94" s="232"/>
      <c r="BP94" s="232"/>
      <c r="BQ94" s="232"/>
      <c r="BR94" s="232"/>
      <c r="BS94" s="232"/>
      <c r="BT94" s="232"/>
      <c r="BU94" s="232"/>
      <c r="BV94" s="232"/>
      <c r="BW94" s="232"/>
      <c r="BX94" s="232"/>
      <c r="BY94" s="232"/>
      <c r="BZ94" s="232"/>
      <c r="CA94" s="232"/>
      <c r="CB94" s="232"/>
      <c r="CC94" s="232"/>
      <c r="CD94" s="232"/>
      <c r="CE94" s="232"/>
      <c r="CF94" s="232"/>
      <c r="CG94" s="232"/>
      <c r="CH94" s="232"/>
      <c r="CI94" s="232"/>
      <c r="CJ94" s="232"/>
      <c r="CK94" s="232"/>
      <c r="CL94" s="232"/>
      <c r="CM94" s="232"/>
      <c r="CN94" s="232"/>
      <c r="CO94" s="232"/>
      <c r="CP94" s="232"/>
      <c r="CQ94" s="232"/>
      <c r="CR94" s="232"/>
      <c r="CS94" s="232"/>
      <c r="CT94" s="232"/>
      <c r="CU94" s="232"/>
      <c r="CV94" s="232"/>
      <c r="CW94" s="232"/>
      <c r="CX94" s="232"/>
      <c r="CY94" s="232"/>
      <c r="CZ94" s="232"/>
      <c r="DA94" s="232"/>
      <c r="DB94" s="232"/>
      <c r="DC94" s="232"/>
      <c r="DD94" s="232"/>
      <c r="DE94" s="232"/>
      <c r="DF94" s="232"/>
      <c r="DG94" s="232"/>
      <c r="DH94" s="232"/>
      <c r="DI94" s="232"/>
      <c r="DJ94" s="232"/>
      <c r="DK94" s="232"/>
      <c r="DL94" s="232"/>
      <c r="DM94" s="232"/>
      <c r="DN94" s="232"/>
      <c r="DO94" s="232"/>
      <c r="DP94" s="232"/>
      <c r="DQ94" s="232"/>
    </row>
    <row r="95" spans="7:121" s="241" customFormat="1" x14ac:dyDescent="0.25">
      <c r="G95" s="232"/>
      <c r="H95" s="232"/>
      <c r="I95" s="232" t="s">
        <v>678</v>
      </c>
      <c r="J95" s="232"/>
      <c r="K95" s="232"/>
      <c r="L95" s="232"/>
      <c r="M95" s="232"/>
      <c r="N95" s="232"/>
      <c r="O95" s="232"/>
      <c r="P95" s="232"/>
      <c r="Q95" s="232"/>
      <c r="R95" s="232"/>
      <c r="S95" s="232"/>
      <c r="T95" s="232"/>
      <c r="U95" s="232"/>
      <c r="V95" s="232"/>
      <c r="W95" s="232"/>
      <c r="X95" s="232"/>
      <c r="Y95" s="232"/>
      <c r="Z95" s="232"/>
      <c r="AA95" s="232"/>
      <c r="AB95" s="232"/>
      <c r="AC95" s="232"/>
      <c r="AD95" s="232"/>
      <c r="AE95" s="232"/>
      <c r="AF95" s="232"/>
      <c r="AG95" s="232"/>
      <c r="AH95" s="232"/>
      <c r="AI95" s="232"/>
      <c r="AJ95" s="232"/>
      <c r="AK95" s="232"/>
      <c r="AL95" s="232"/>
      <c r="AM95" s="232"/>
      <c r="AN95" s="232"/>
      <c r="AO95" s="232"/>
      <c r="AP95" s="232"/>
      <c r="AQ95" s="232"/>
      <c r="AR95" s="232"/>
      <c r="AS95" s="232"/>
      <c r="AT95" s="232"/>
      <c r="AU95" s="232"/>
      <c r="AV95" s="232"/>
      <c r="AW95" s="232"/>
      <c r="AX95" s="232"/>
      <c r="AY95" s="232"/>
      <c r="AZ95" s="232"/>
      <c r="BA95" s="232"/>
      <c r="BB95" s="232"/>
      <c r="BC95" s="232"/>
      <c r="BD95" s="232"/>
      <c r="BE95" s="232"/>
      <c r="BF95" s="232"/>
      <c r="BG95" s="232"/>
      <c r="BH95" s="232"/>
      <c r="BI95" s="232"/>
      <c r="BJ95" s="232"/>
      <c r="BK95" s="232"/>
      <c r="BL95" s="232"/>
      <c r="BM95" s="232"/>
      <c r="BN95" s="232"/>
      <c r="BO95" s="232"/>
      <c r="BP95" s="232"/>
      <c r="BQ95" s="232"/>
      <c r="BR95" s="232"/>
      <c r="BS95" s="232"/>
      <c r="BT95" s="232"/>
      <c r="BU95" s="232"/>
      <c r="BV95" s="232"/>
      <c r="BW95" s="232"/>
      <c r="BX95" s="232"/>
      <c r="BY95" s="232"/>
      <c r="BZ95" s="232"/>
      <c r="CA95" s="232"/>
      <c r="CB95" s="232"/>
      <c r="CC95" s="232"/>
      <c r="CD95" s="232"/>
      <c r="CE95" s="232"/>
      <c r="CF95" s="232"/>
      <c r="CG95" s="232"/>
      <c r="CH95" s="232"/>
      <c r="CI95" s="232"/>
      <c r="CJ95" s="232"/>
      <c r="CK95" s="232"/>
      <c r="CL95" s="232"/>
      <c r="CM95" s="232"/>
      <c r="CN95" s="232"/>
      <c r="CO95" s="232"/>
      <c r="CP95" s="232"/>
      <c r="CQ95" s="232"/>
      <c r="CR95" s="232"/>
      <c r="CS95" s="232"/>
      <c r="CT95" s="232"/>
      <c r="CU95" s="232"/>
      <c r="CV95" s="232"/>
      <c r="CW95" s="232"/>
      <c r="CX95" s="232"/>
      <c r="CY95" s="232"/>
      <c r="CZ95" s="232"/>
      <c r="DA95" s="232"/>
      <c r="DB95" s="232"/>
      <c r="DC95" s="232"/>
      <c r="DD95" s="232"/>
      <c r="DE95" s="232"/>
      <c r="DF95" s="232"/>
      <c r="DG95" s="232"/>
      <c r="DH95" s="232"/>
      <c r="DI95" s="232"/>
      <c r="DJ95" s="232"/>
      <c r="DK95" s="232"/>
      <c r="DL95" s="232"/>
      <c r="DM95" s="232"/>
      <c r="DN95" s="232"/>
      <c r="DO95" s="232"/>
      <c r="DP95" s="232"/>
      <c r="DQ95" s="232"/>
    </row>
    <row r="96" spans="7:121" s="241" customFormat="1" x14ac:dyDescent="0.25">
      <c r="G96" s="232"/>
      <c r="H96" s="232"/>
      <c r="I96" s="232" t="s">
        <v>620</v>
      </c>
      <c r="J96" s="232"/>
      <c r="K96" s="232"/>
      <c r="L96" s="232"/>
      <c r="M96" s="232"/>
      <c r="N96" s="232"/>
      <c r="O96" s="232"/>
      <c r="P96" s="232"/>
      <c r="Q96" s="232"/>
      <c r="R96" s="232"/>
      <c r="S96" s="232"/>
      <c r="T96" s="232"/>
      <c r="U96" s="232"/>
      <c r="V96" s="232"/>
      <c r="W96" s="232"/>
      <c r="X96" s="232"/>
      <c r="Y96" s="232"/>
      <c r="Z96" s="232"/>
      <c r="AA96" s="232"/>
      <c r="AB96" s="232"/>
      <c r="AC96" s="232"/>
      <c r="AD96" s="232"/>
      <c r="AE96" s="232"/>
      <c r="AF96" s="232"/>
      <c r="AG96" s="232"/>
      <c r="AH96" s="232"/>
      <c r="AI96" s="232"/>
      <c r="AJ96" s="232"/>
      <c r="AK96" s="232"/>
      <c r="AL96" s="232"/>
      <c r="AM96" s="232"/>
      <c r="AN96" s="232"/>
      <c r="AO96" s="232"/>
      <c r="AP96" s="232"/>
      <c r="AQ96" s="232"/>
      <c r="AR96" s="232"/>
      <c r="AS96" s="232"/>
      <c r="AT96" s="232"/>
      <c r="AU96" s="232"/>
      <c r="AV96" s="232"/>
      <c r="AW96" s="232"/>
      <c r="AX96" s="232"/>
      <c r="AY96" s="232"/>
      <c r="AZ96" s="232"/>
      <c r="BA96" s="232"/>
      <c r="BB96" s="232"/>
      <c r="BC96" s="232"/>
      <c r="BD96" s="232"/>
      <c r="BE96" s="232"/>
      <c r="BF96" s="232"/>
      <c r="BG96" s="232"/>
      <c r="BH96" s="232"/>
      <c r="BI96" s="232"/>
      <c r="BJ96" s="232"/>
      <c r="BK96" s="232"/>
      <c r="BL96" s="232"/>
      <c r="BM96" s="232"/>
      <c r="BN96" s="232"/>
      <c r="BO96" s="232"/>
      <c r="BP96" s="232"/>
      <c r="BQ96" s="232"/>
      <c r="BR96" s="232"/>
      <c r="BS96" s="232"/>
      <c r="BT96" s="232"/>
      <c r="BU96" s="232"/>
      <c r="BV96" s="232"/>
      <c r="BW96" s="232"/>
      <c r="BX96" s="232"/>
      <c r="BY96" s="232"/>
      <c r="BZ96" s="232"/>
      <c r="CA96" s="232"/>
      <c r="CB96" s="232"/>
      <c r="CC96" s="232"/>
      <c r="CD96" s="232"/>
      <c r="CE96" s="232"/>
      <c r="CF96" s="232"/>
      <c r="CG96" s="232"/>
      <c r="CH96" s="232"/>
      <c r="CI96" s="232"/>
      <c r="CJ96" s="232"/>
      <c r="CK96" s="232"/>
      <c r="CL96" s="232"/>
      <c r="CM96" s="232"/>
      <c r="CN96" s="232"/>
      <c r="CO96" s="232"/>
      <c r="CP96" s="232"/>
      <c r="CQ96" s="232"/>
      <c r="CR96" s="232"/>
      <c r="CS96" s="232"/>
      <c r="CT96" s="232"/>
      <c r="CU96" s="232"/>
      <c r="CV96" s="232"/>
      <c r="CW96" s="232"/>
      <c r="CX96" s="232"/>
      <c r="CY96" s="232"/>
      <c r="CZ96" s="232"/>
      <c r="DA96" s="232"/>
      <c r="DB96" s="232"/>
      <c r="DC96" s="232"/>
      <c r="DD96" s="232"/>
      <c r="DE96" s="232"/>
      <c r="DF96" s="232"/>
      <c r="DG96" s="232"/>
      <c r="DH96" s="232"/>
      <c r="DI96" s="232"/>
      <c r="DJ96" s="232"/>
      <c r="DK96" s="232"/>
      <c r="DL96" s="232"/>
      <c r="DM96" s="232"/>
      <c r="DN96" s="232"/>
      <c r="DO96" s="232"/>
      <c r="DP96" s="232"/>
      <c r="DQ96" s="232"/>
    </row>
    <row r="97" spans="7:121" s="241" customFormat="1" x14ac:dyDescent="0.25">
      <c r="G97" s="232"/>
      <c r="H97" s="232"/>
      <c r="I97" s="232" t="s">
        <v>417</v>
      </c>
      <c r="J97" s="232"/>
      <c r="K97" s="232"/>
      <c r="L97" s="232"/>
      <c r="M97" s="232"/>
      <c r="N97" s="232"/>
      <c r="O97" s="232"/>
      <c r="P97" s="232"/>
      <c r="Q97" s="232"/>
      <c r="R97" s="232"/>
      <c r="S97" s="232"/>
      <c r="T97" s="232"/>
      <c r="U97" s="232"/>
      <c r="V97" s="232"/>
      <c r="W97" s="232"/>
      <c r="X97" s="232"/>
      <c r="Y97" s="232"/>
      <c r="Z97" s="232"/>
      <c r="AA97" s="232"/>
      <c r="AB97" s="232"/>
      <c r="AC97" s="232"/>
      <c r="AD97" s="232"/>
      <c r="AE97" s="232"/>
      <c r="AF97" s="232"/>
      <c r="AG97" s="232"/>
      <c r="AH97" s="232"/>
      <c r="AI97" s="232"/>
      <c r="AJ97" s="232"/>
      <c r="AK97" s="232"/>
      <c r="AL97" s="232"/>
      <c r="AM97" s="232"/>
      <c r="AN97" s="232"/>
      <c r="AO97" s="232"/>
      <c r="AP97" s="232"/>
      <c r="AQ97" s="232"/>
      <c r="AR97" s="232"/>
      <c r="AS97" s="232"/>
      <c r="AT97" s="232"/>
      <c r="AU97" s="232"/>
      <c r="AV97" s="232"/>
      <c r="AW97" s="232"/>
      <c r="AX97" s="232"/>
      <c r="AY97" s="232"/>
      <c r="AZ97" s="232"/>
      <c r="BA97" s="232"/>
      <c r="BB97" s="232"/>
      <c r="BC97" s="232"/>
      <c r="BD97" s="232"/>
      <c r="BE97" s="232"/>
      <c r="BF97" s="232"/>
      <c r="BG97" s="232"/>
      <c r="BH97" s="232"/>
      <c r="BI97" s="232"/>
      <c r="BJ97" s="232"/>
      <c r="BK97" s="232"/>
      <c r="BL97" s="232"/>
      <c r="BM97" s="232"/>
      <c r="BN97" s="232"/>
      <c r="BO97" s="232"/>
      <c r="BP97" s="232"/>
      <c r="BQ97" s="232"/>
      <c r="BR97" s="232"/>
      <c r="BS97" s="232"/>
      <c r="BT97" s="232"/>
      <c r="BU97" s="232"/>
      <c r="BV97" s="232"/>
      <c r="BW97" s="232"/>
      <c r="BX97" s="232"/>
      <c r="BY97" s="232"/>
      <c r="BZ97" s="232"/>
      <c r="CA97" s="232"/>
      <c r="CB97" s="232"/>
      <c r="CC97" s="232"/>
      <c r="CD97" s="232"/>
      <c r="CE97" s="232"/>
      <c r="CF97" s="232"/>
      <c r="CG97" s="232"/>
      <c r="CH97" s="232"/>
      <c r="CI97" s="232"/>
      <c r="CJ97" s="232"/>
      <c r="CK97" s="232"/>
      <c r="CL97" s="232"/>
      <c r="CM97" s="232"/>
      <c r="CN97" s="232"/>
      <c r="CO97" s="232"/>
      <c r="CP97" s="232"/>
      <c r="CQ97" s="232"/>
      <c r="CR97" s="232"/>
      <c r="CS97" s="232"/>
      <c r="CT97" s="232"/>
      <c r="CU97" s="232"/>
      <c r="CV97" s="232"/>
      <c r="CW97" s="232"/>
      <c r="CX97" s="232"/>
      <c r="CY97" s="232"/>
      <c r="CZ97" s="232"/>
      <c r="DA97" s="232"/>
      <c r="DB97" s="232"/>
      <c r="DC97" s="232"/>
      <c r="DD97" s="232"/>
      <c r="DE97" s="232"/>
      <c r="DF97" s="232"/>
      <c r="DG97" s="232"/>
      <c r="DH97" s="232"/>
      <c r="DI97" s="232"/>
      <c r="DJ97" s="232"/>
      <c r="DK97" s="232"/>
      <c r="DL97" s="232"/>
      <c r="DM97" s="232"/>
      <c r="DN97" s="232"/>
      <c r="DO97" s="232"/>
      <c r="DP97" s="232"/>
      <c r="DQ97" s="232"/>
    </row>
    <row r="98" spans="7:121" s="241" customFormat="1" x14ac:dyDescent="0.25">
      <c r="G98" s="232"/>
      <c r="H98" s="232"/>
      <c r="I98" s="232" t="s">
        <v>509</v>
      </c>
      <c r="J98" s="232"/>
      <c r="K98" s="232"/>
      <c r="L98" s="232"/>
      <c r="M98" s="232"/>
      <c r="N98" s="232"/>
      <c r="O98" s="232"/>
      <c r="P98" s="232"/>
      <c r="Q98" s="232"/>
      <c r="R98" s="232"/>
      <c r="S98" s="232"/>
      <c r="T98" s="232"/>
      <c r="U98" s="232"/>
      <c r="V98" s="232"/>
      <c r="W98" s="232"/>
      <c r="X98" s="232"/>
      <c r="Y98" s="232"/>
      <c r="Z98" s="232"/>
      <c r="AA98" s="232"/>
      <c r="AB98" s="232"/>
      <c r="AC98" s="232"/>
      <c r="AD98" s="232"/>
      <c r="AE98" s="232"/>
      <c r="AF98" s="232"/>
      <c r="AG98" s="232"/>
      <c r="AH98" s="232"/>
      <c r="AI98" s="232"/>
      <c r="AJ98" s="232"/>
      <c r="AK98" s="232"/>
      <c r="AL98" s="232"/>
      <c r="AM98" s="232"/>
      <c r="AN98" s="232"/>
      <c r="AO98" s="232"/>
      <c r="AP98" s="232"/>
      <c r="AQ98" s="232"/>
      <c r="AR98" s="232"/>
      <c r="AS98" s="232"/>
      <c r="AT98" s="232"/>
      <c r="AU98" s="232"/>
      <c r="AV98" s="232"/>
      <c r="AW98" s="232"/>
      <c r="AX98" s="232"/>
      <c r="AY98" s="232"/>
      <c r="AZ98" s="232"/>
      <c r="BA98" s="232"/>
      <c r="BB98" s="232"/>
      <c r="BC98" s="232"/>
      <c r="BD98" s="232"/>
      <c r="BE98" s="232"/>
      <c r="BF98" s="232"/>
      <c r="BG98" s="232"/>
      <c r="BH98" s="232"/>
      <c r="BI98" s="232"/>
      <c r="BJ98" s="232"/>
      <c r="BK98" s="232"/>
      <c r="BL98" s="232"/>
      <c r="BM98" s="232"/>
      <c r="BN98" s="232"/>
      <c r="BO98" s="232"/>
      <c r="BP98" s="232"/>
      <c r="BQ98" s="232"/>
      <c r="BR98" s="232"/>
      <c r="BS98" s="232"/>
      <c r="BT98" s="232"/>
      <c r="BU98" s="232"/>
      <c r="BV98" s="232"/>
      <c r="BW98" s="232"/>
      <c r="BX98" s="232"/>
      <c r="BY98" s="232"/>
      <c r="BZ98" s="232"/>
      <c r="CA98" s="232"/>
      <c r="CB98" s="232"/>
      <c r="CC98" s="232"/>
      <c r="CD98" s="232"/>
      <c r="CE98" s="232"/>
      <c r="CF98" s="232"/>
      <c r="CG98" s="232"/>
      <c r="CH98" s="232"/>
      <c r="CI98" s="232"/>
      <c r="CJ98" s="232"/>
      <c r="CK98" s="232"/>
      <c r="CL98" s="232"/>
      <c r="CM98" s="232"/>
      <c r="CN98" s="232"/>
      <c r="CO98" s="232"/>
      <c r="CP98" s="232"/>
      <c r="CQ98" s="232"/>
      <c r="CR98" s="232"/>
      <c r="CS98" s="232"/>
      <c r="CT98" s="232"/>
      <c r="CU98" s="232"/>
      <c r="CV98" s="232"/>
      <c r="CW98" s="232"/>
      <c r="CX98" s="232"/>
      <c r="CY98" s="232"/>
      <c r="CZ98" s="232"/>
      <c r="DA98" s="232"/>
      <c r="DB98" s="232"/>
      <c r="DC98" s="232"/>
      <c r="DD98" s="232"/>
      <c r="DE98" s="232"/>
      <c r="DF98" s="232"/>
      <c r="DG98" s="232"/>
      <c r="DH98" s="232"/>
      <c r="DI98" s="232"/>
      <c r="DJ98" s="232"/>
      <c r="DK98" s="232"/>
      <c r="DL98" s="232"/>
      <c r="DM98" s="232"/>
      <c r="DN98" s="232"/>
      <c r="DO98" s="232"/>
      <c r="DP98" s="232"/>
      <c r="DQ98" s="232"/>
    </row>
    <row r="99" spans="7:121" s="241" customFormat="1" x14ac:dyDescent="0.25">
      <c r="G99" s="232"/>
      <c r="H99" s="232"/>
      <c r="I99" s="232" t="s">
        <v>706</v>
      </c>
      <c r="J99" s="232"/>
      <c r="K99" s="232"/>
      <c r="L99" s="232"/>
      <c r="M99" s="232"/>
      <c r="N99" s="232"/>
      <c r="O99" s="232"/>
      <c r="P99" s="232"/>
      <c r="Q99" s="232"/>
      <c r="R99" s="232"/>
      <c r="S99" s="232"/>
      <c r="T99" s="232"/>
      <c r="U99" s="232"/>
      <c r="V99" s="232"/>
      <c r="W99" s="232"/>
      <c r="X99" s="232"/>
      <c r="Y99" s="232"/>
      <c r="Z99" s="232"/>
      <c r="AA99" s="232"/>
      <c r="AB99" s="232"/>
      <c r="AC99" s="232"/>
      <c r="AD99" s="232"/>
      <c r="AE99" s="232"/>
      <c r="AF99" s="232"/>
      <c r="AG99" s="232"/>
      <c r="AH99" s="232"/>
      <c r="AI99" s="232"/>
      <c r="AJ99" s="232"/>
      <c r="AK99" s="232"/>
      <c r="AL99" s="232"/>
      <c r="AM99" s="232"/>
      <c r="AN99" s="232"/>
      <c r="AO99" s="232"/>
      <c r="AP99" s="232"/>
      <c r="AQ99" s="232"/>
      <c r="AR99" s="232"/>
      <c r="AS99" s="232"/>
      <c r="AT99" s="232"/>
      <c r="AU99" s="232"/>
      <c r="AV99" s="232"/>
      <c r="AW99" s="232"/>
      <c r="AX99" s="232"/>
      <c r="AY99" s="232"/>
      <c r="AZ99" s="232"/>
      <c r="BA99" s="232"/>
      <c r="BB99" s="232"/>
      <c r="BC99" s="232"/>
      <c r="BD99" s="232"/>
      <c r="BE99" s="232"/>
      <c r="BF99" s="232"/>
      <c r="BG99" s="232"/>
      <c r="BH99" s="232"/>
      <c r="BI99" s="232"/>
      <c r="BJ99" s="232"/>
      <c r="BK99" s="232"/>
      <c r="BL99" s="232"/>
      <c r="BM99" s="232"/>
      <c r="BN99" s="232"/>
      <c r="BO99" s="232"/>
      <c r="BP99" s="232"/>
      <c r="BQ99" s="232"/>
      <c r="BR99" s="232"/>
      <c r="BS99" s="232"/>
      <c r="BT99" s="232"/>
      <c r="BU99" s="232"/>
      <c r="BV99" s="232"/>
      <c r="BW99" s="232"/>
      <c r="BX99" s="232"/>
      <c r="BY99" s="232"/>
      <c r="BZ99" s="232"/>
      <c r="CA99" s="232"/>
      <c r="CB99" s="232"/>
      <c r="CC99" s="232"/>
      <c r="CD99" s="232"/>
      <c r="CE99" s="232"/>
      <c r="CF99" s="232"/>
      <c r="CG99" s="232"/>
      <c r="CH99" s="232"/>
      <c r="CI99" s="232"/>
      <c r="CJ99" s="232"/>
      <c r="CK99" s="232"/>
      <c r="CL99" s="232"/>
      <c r="CM99" s="232"/>
      <c r="CN99" s="232"/>
      <c r="CO99" s="232"/>
      <c r="CP99" s="232"/>
      <c r="CQ99" s="232"/>
      <c r="CR99" s="232"/>
      <c r="CS99" s="232"/>
      <c r="CT99" s="232"/>
      <c r="CU99" s="232"/>
      <c r="CV99" s="232"/>
      <c r="CW99" s="232"/>
      <c r="CX99" s="232"/>
      <c r="CY99" s="232"/>
      <c r="CZ99" s="232"/>
      <c r="DA99" s="232"/>
      <c r="DB99" s="232"/>
      <c r="DC99" s="232"/>
      <c r="DD99" s="232"/>
      <c r="DE99" s="232"/>
      <c r="DF99" s="232"/>
      <c r="DG99" s="232"/>
      <c r="DH99" s="232"/>
      <c r="DI99" s="232"/>
      <c r="DJ99" s="232"/>
      <c r="DK99" s="232"/>
      <c r="DL99" s="232"/>
      <c r="DM99" s="232"/>
      <c r="DN99" s="232"/>
      <c r="DO99" s="232"/>
      <c r="DP99" s="232"/>
      <c r="DQ99" s="232"/>
    </row>
    <row r="100" spans="7:121" s="241" customFormat="1" x14ac:dyDescent="0.25">
      <c r="G100" s="232"/>
      <c r="H100" s="232"/>
      <c r="I100" s="232" t="s">
        <v>621</v>
      </c>
      <c r="J100" s="232"/>
      <c r="K100" s="232"/>
      <c r="L100" s="232"/>
      <c r="M100" s="232"/>
      <c r="N100" s="232"/>
      <c r="O100" s="232"/>
      <c r="P100" s="232"/>
      <c r="Q100" s="232"/>
      <c r="R100" s="232"/>
      <c r="S100" s="232"/>
      <c r="T100" s="232"/>
      <c r="U100" s="232"/>
      <c r="V100" s="232"/>
      <c r="W100" s="232"/>
      <c r="X100" s="232"/>
      <c r="Y100" s="232"/>
      <c r="Z100" s="232"/>
      <c r="AA100" s="232"/>
      <c r="AB100" s="232"/>
      <c r="AC100" s="232"/>
      <c r="AD100" s="232"/>
      <c r="AE100" s="232"/>
      <c r="AF100" s="232"/>
      <c r="AG100" s="232"/>
      <c r="AH100" s="232"/>
      <c r="AI100" s="232"/>
      <c r="AJ100" s="232"/>
      <c r="AK100" s="232"/>
      <c r="AL100" s="232"/>
      <c r="AM100" s="232"/>
      <c r="AN100" s="232"/>
      <c r="AO100" s="232"/>
      <c r="AP100" s="232"/>
      <c r="AQ100" s="232"/>
      <c r="AR100" s="232"/>
      <c r="AS100" s="232"/>
      <c r="AT100" s="232"/>
      <c r="AU100" s="232"/>
      <c r="AV100" s="232"/>
      <c r="AW100" s="232"/>
      <c r="AX100" s="232"/>
      <c r="AY100" s="232"/>
      <c r="AZ100" s="232"/>
      <c r="BA100" s="232"/>
      <c r="BB100" s="232"/>
      <c r="BC100" s="232"/>
      <c r="BD100" s="232"/>
      <c r="BE100" s="232"/>
      <c r="BF100" s="232"/>
      <c r="BG100" s="232"/>
      <c r="BH100" s="232"/>
      <c r="BI100" s="232"/>
      <c r="BJ100" s="232"/>
      <c r="BK100" s="232"/>
      <c r="BL100" s="232"/>
      <c r="BM100" s="232"/>
      <c r="BN100" s="232"/>
      <c r="BO100" s="232"/>
      <c r="BP100" s="232"/>
      <c r="BQ100" s="232"/>
      <c r="BR100" s="232"/>
      <c r="BS100" s="232"/>
      <c r="BT100" s="232"/>
      <c r="BU100" s="232"/>
      <c r="BV100" s="232"/>
      <c r="BW100" s="232"/>
      <c r="BX100" s="232"/>
      <c r="BY100" s="232"/>
      <c r="BZ100" s="232"/>
      <c r="CA100" s="232"/>
      <c r="CB100" s="232"/>
      <c r="CC100" s="232"/>
      <c r="CD100" s="232"/>
      <c r="CE100" s="232"/>
      <c r="CF100" s="232"/>
      <c r="CG100" s="232"/>
      <c r="CH100" s="232"/>
      <c r="CI100" s="232"/>
      <c r="CJ100" s="232"/>
      <c r="CK100" s="232"/>
      <c r="CL100" s="232"/>
      <c r="CM100" s="232"/>
      <c r="CN100" s="232"/>
      <c r="CO100" s="232"/>
      <c r="CP100" s="232"/>
      <c r="CQ100" s="232"/>
      <c r="CR100" s="232"/>
      <c r="CS100" s="232"/>
      <c r="CT100" s="232"/>
      <c r="CU100" s="232"/>
      <c r="CV100" s="232"/>
      <c r="CW100" s="232"/>
      <c r="CX100" s="232"/>
      <c r="CY100" s="232"/>
      <c r="CZ100" s="232"/>
      <c r="DA100" s="232"/>
      <c r="DB100" s="232"/>
      <c r="DC100" s="232"/>
      <c r="DD100" s="232"/>
      <c r="DE100" s="232"/>
      <c r="DF100" s="232"/>
      <c r="DG100" s="232"/>
      <c r="DH100" s="232"/>
      <c r="DI100" s="232"/>
      <c r="DJ100" s="232"/>
      <c r="DK100" s="232"/>
      <c r="DL100" s="232"/>
      <c r="DM100" s="232"/>
      <c r="DN100" s="232"/>
      <c r="DO100" s="232"/>
      <c r="DP100" s="232"/>
      <c r="DQ100" s="232"/>
    </row>
    <row r="101" spans="7:121" s="241" customFormat="1" x14ac:dyDescent="0.25">
      <c r="G101" s="232"/>
      <c r="H101" s="232"/>
      <c r="I101" s="232" t="s">
        <v>556</v>
      </c>
      <c r="J101" s="232"/>
      <c r="K101" s="232"/>
      <c r="L101" s="232"/>
      <c r="M101" s="232"/>
      <c r="N101" s="232"/>
      <c r="O101" s="232"/>
      <c r="P101" s="232"/>
      <c r="Q101" s="232"/>
      <c r="R101" s="232"/>
      <c r="S101" s="232"/>
      <c r="T101" s="232"/>
      <c r="U101" s="232"/>
      <c r="V101" s="232"/>
      <c r="W101" s="232"/>
      <c r="X101" s="232"/>
      <c r="Y101" s="232"/>
      <c r="Z101" s="232"/>
      <c r="AA101" s="232"/>
      <c r="AB101" s="232"/>
      <c r="AC101" s="232"/>
      <c r="AD101" s="232"/>
      <c r="AE101" s="232"/>
      <c r="AF101" s="232"/>
      <c r="AG101" s="232"/>
      <c r="AH101" s="232"/>
      <c r="AI101" s="232"/>
      <c r="AJ101" s="232"/>
      <c r="AK101" s="232"/>
      <c r="AL101" s="232"/>
      <c r="AM101" s="232"/>
      <c r="AN101" s="232"/>
      <c r="AO101" s="232"/>
      <c r="AP101" s="232"/>
      <c r="AQ101" s="232"/>
      <c r="AR101" s="232"/>
      <c r="AS101" s="232"/>
      <c r="AT101" s="232"/>
      <c r="AU101" s="232"/>
      <c r="AV101" s="232"/>
      <c r="AW101" s="232"/>
      <c r="AX101" s="232"/>
      <c r="AY101" s="232"/>
      <c r="AZ101" s="232"/>
      <c r="BA101" s="232"/>
      <c r="BB101" s="232"/>
      <c r="BC101" s="232"/>
      <c r="BD101" s="232"/>
      <c r="BE101" s="232"/>
      <c r="BF101" s="232"/>
      <c r="BG101" s="232"/>
      <c r="BH101" s="232"/>
      <c r="BI101" s="232"/>
      <c r="BJ101" s="232"/>
      <c r="BK101" s="232"/>
      <c r="BL101" s="232"/>
      <c r="BM101" s="232"/>
      <c r="BN101" s="232"/>
      <c r="BO101" s="232"/>
      <c r="BP101" s="232"/>
      <c r="BQ101" s="232"/>
      <c r="BR101" s="232"/>
      <c r="BS101" s="232"/>
      <c r="BT101" s="232"/>
      <c r="BU101" s="232"/>
      <c r="BV101" s="232"/>
      <c r="BW101" s="232"/>
      <c r="BX101" s="232"/>
      <c r="BY101" s="232"/>
      <c r="BZ101" s="232"/>
      <c r="CA101" s="232"/>
      <c r="CB101" s="232"/>
      <c r="CC101" s="232"/>
      <c r="CD101" s="232"/>
      <c r="CE101" s="232"/>
      <c r="CF101" s="232"/>
      <c r="CG101" s="232"/>
      <c r="CH101" s="232"/>
      <c r="CI101" s="232"/>
      <c r="CJ101" s="232"/>
      <c r="CK101" s="232"/>
      <c r="CL101" s="232"/>
      <c r="CM101" s="232"/>
      <c r="CN101" s="232"/>
      <c r="CO101" s="232"/>
      <c r="CP101" s="232"/>
      <c r="CQ101" s="232"/>
      <c r="CR101" s="232"/>
      <c r="CS101" s="232"/>
      <c r="CT101" s="232"/>
      <c r="CU101" s="232"/>
      <c r="CV101" s="232"/>
      <c r="CW101" s="232"/>
      <c r="CX101" s="232"/>
      <c r="CY101" s="232"/>
      <c r="CZ101" s="232"/>
      <c r="DA101" s="232"/>
      <c r="DB101" s="232"/>
      <c r="DC101" s="232"/>
      <c r="DD101" s="232"/>
      <c r="DE101" s="232"/>
      <c r="DF101" s="232"/>
      <c r="DG101" s="232"/>
      <c r="DH101" s="232"/>
      <c r="DI101" s="232"/>
      <c r="DJ101" s="232"/>
      <c r="DK101" s="232"/>
      <c r="DL101" s="232"/>
      <c r="DM101" s="232"/>
      <c r="DN101" s="232"/>
      <c r="DO101" s="232"/>
      <c r="DP101" s="232"/>
      <c r="DQ101" s="232"/>
    </row>
    <row r="102" spans="7:121" s="241" customFormat="1" x14ac:dyDescent="0.25">
      <c r="G102" s="232"/>
      <c r="H102" s="232"/>
      <c r="I102" s="232" t="s">
        <v>580</v>
      </c>
      <c r="J102" s="232"/>
      <c r="K102" s="232"/>
      <c r="L102" s="232"/>
      <c r="M102" s="232"/>
      <c r="N102" s="232"/>
      <c r="O102" s="232"/>
      <c r="P102" s="232"/>
      <c r="Q102" s="232"/>
      <c r="R102" s="232"/>
      <c r="S102" s="232"/>
      <c r="T102" s="232"/>
      <c r="U102" s="232"/>
      <c r="V102" s="232"/>
      <c r="W102" s="232"/>
      <c r="X102" s="232"/>
      <c r="Y102" s="232"/>
      <c r="Z102" s="232"/>
      <c r="AA102" s="232"/>
      <c r="AB102" s="232"/>
      <c r="AC102" s="232"/>
      <c r="AD102" s="232"/>
      <c r="AE102" s="232"/>
      <c r="AF102" s="232"/>
      <c r="AG102" s="232"/>
      <c r="AH102" s="232"/>
      <c r="AI102" s="232"/>
      <c r="AJ102" s="232"/>
      <c r="AK102" s="232"/>
      <c r="AL102" s="232"/>
      <c r="AM102" s="232"/>
      <c r="AN102" s="232"/>
      <c r="AO102" s="232"/>
      <c r="AP102" s="232"/>
      <c r="AQ102" s="232"/>
      <c r="AR102" s="232"/>
      <c r="AS102" s="232"/>
      <c r="AT102" s="232"/>
      <c r="AU102" s="232"/>
      <c r="AV102" s="232"/>
      <c r="AW102" s="232"/>
      <c r="AX102" s="232"/>
      <c r="AY102" s="232"/>
      <c r="AZ102" s="232"/>
      <c r="BA102" s="232"/>
      <c r="BB102" s="232"/>
      <c r="BC102" s="232"/>
      <c r="BD102" s="232"/>
      <c r="BE102" s="232"/>
      <c r="BF102" s="232"/>
      <c r="BG102" s="232"/>
      <c r="BH102" s="232"/>
      <c r="BI102" s="232"/>
      <c r="BJ102" s="232"/>
      <c r="BK102" s="232"/>
      <c r="BL102" s="232"/>
      <c r="BM102" s="232"/>
      <c r="BN102" s="232"/>
      <c r="BO102" s="232"/>
      <c r="BP102" s="232"/>
      <c r="BQ102" s="232"/>
      <c r="BR102" s="232"/>
      <c r="BS102" s="232"/>
      <c r="BT102" s="232"/>
      <c r="BU102" s="232"/>
      <c r="BV102" s="232"/>
      <c r="BW102" s="232"/>
      <c r="BX102" s="232"/>
      <c r="BY102" s="232"/>
      <c r="BZ102" s="232"/>
      <c r="CA102" s="232"/>
      <c r="CB102" s="232"/>
      <c r="CC102" s="232"/>
      <c r="CD102" s="232"/>
      <c r="CE102" s="232"/>
      <c r="CF102" s="232"/>
      <c r="CG102" s="232"/>
      <c r="CH102" s="232"/>
      <c r="CI102" s="232"/>
      <c r="CJ102" s="232"/>
      <c r="CK102" s="232"/>
      <c r="CL102" s="232"/>
      <c r="CM102" s="232"/>
      <c r="CN102" s="232"/>
      <c r="CO102" s="232"/>
      <c r="CP102" s="232"/>
      <c r="CQ102" s="232"/>
      <c r="CR102" s="232"/>
      <c r="CS102" s="232"/>
      <c r="CT102" s="232"/>
      <c r="CU102" s="232"/>
      <c r="CV102" s="232"/>
      <c r="CW102" s="232"/>
      <c r="CX102" s="232"/>
      <c r="CY102" s="232"/>
      <c r="CZ102" s="232"/>
      <c r="DA102" s="232"/>
      <c r="DB102" s="232"/>
      <c r="DC102" s="232"/>
      <c r="DD102" s="232"/>
      <c r="DE102" s="232"/>
      <c r="DF102" s="232"/>
      <c r="DG102" s="232"/>
      <c r="DH102" s="232"/>
      <c r="DI102" s="232"/>
      <c r="DJ102" s="232"/>
      <c r="DK102" s="232"/>
      <c r="DL102" s="232"/>
      <c r="DM102" s="232"/>
      <c r="DN102" s="232"/>
      <c r="DO102" s="232"/>
      <c r="DP102" s="232"/>
      <c r="DQ102" s="232"/>
    </row>
    <row r="103" spans="7:121" s="241" customFormat="1" x14ac:dyDescent="0.25">
      <c r="G103" s="232"/>
      <c r="H103" s="232"/>
      <c r="I103" s="232" t="s">
        <v>707</v>
      </c>
      <c r="J103" s="232"/>
      <c r="K103" s="232"/>
      <c r="L103" s="232"/>
      <c r="M103" s="232"/>
      <c r="N103" s="232"/>
      <c r="O103" s="232"/>
      <c r="P103" s="232"/>
      <c r="Q103" s="232"/>
      <c r="R103" s="232"/>
      <c r="S103" s="232"/>
      <c r="T103" s="232"/>
      <c r="U103" s="232"/>
      <c r="V103" s="232"/>
      <c r="W103" s="232"/>
      <c r="X103" s="232"/>
      <c r="Y103" s="232"/>
      <c r="Z103" s="232"/>
      <c r="AA103" s="232"/>
      <c r="AB103" s="232"/>
      <c r="AC103" s="232"/>
      <c r="AD103" s="232"/>
      <c r="AE103" s="232"/>
      <c r="AF103" s="232"/>
      <c r="AG103" s="232"/>
      <c r="AH103" s="232"/>
      <c r="AI103" s="232"/>
      <c r="AJ103" s="232"/>
      <c r="AK103" s="232"/>
      <c r="AL103" s="232"/>
      <c r="AM103" s="232"/>
      <c r="AN103" s="232"/>
      <c r="AO103" s="232"/>
      <c r="AP103" s="232"/>
      <c r="AQ103" s="232"/>
      <c r="AR103" s="232"/>
      <c r="AS103" s="232"/>
      <c r="AT103" s="232"/>
      <c r="AU103" s="232"/>
      <c r="AV103" s="232"/>
      <c r="AW103" s="232"/>
      <c r="AX103" s="232"/>
      <c r="AY103" s="232"/>
      <c r="AZ103" s="232"/>
      <c r="BA103" s="232"/>
      <c r="BB103" s="232"/>
      <c r="BC103" s="232"/>
      <c r="BD103" s="232"/>
      <c r="BE103" s="232"/>
      <c r="BF103" s="232"/>
      <c r="BG103" s="232"/>
      <c r="BH103" s="232"/>
      <c r="BI103" s="232"/>
      <c r="BJ103" s="232"/>
      <c r="BK103" s="232"/>
      <c r="BL103" s="232"/>
      <c r="BM103" s="232"/>
      <c r="BN103" s="232"/>
      <c r="BO103" s="232"/>
      <c r="BP103" s="232"/>
      <c r="BQ103" s="232"/>
      <c r="BR103" s="232"/>
      <c r="BS103" s="232"/>
      <c r="BT103" s="232"/>
      <c r="BU103" s="232"/>
      <c r="BV103" s="232"/>
      <c r="BW103" s="232"/>
      <c r="BX103" s="232"/>
      <c r="BY103" s="232"/>
      <c r="BZ103" s="232"/>
      <c r="CA103" s="232"/>
      <c r="CB103" s="232"/>
      <c r="CC103" s="232"/>
      <c r="CD103" s="232"/>
      <c r="CE103" s="232"/>
      <c r="CF103" s="232"/>
      <c r="CG103" s="232"/>
      <c r="CH103" s="232"/>
      <c r="CI103" s="232"/>
      <c r="CJ103" s="232"/>
      <c r="CK103" s="232"/>
      <c r="CL103" s="232"/>
      <c r="CM103" s="232"/>
      <c r="CN103" s="232"/>
      <c r="CO103" s="232"/>
      <c r="CP103" s="232"/>
      <c r="CQ103" s="232"/>
      <c r="CR103" s="232"/>
      <c r="CS103" s="232"/>
      <c r="CT103" s="232"/>
      <c r="CU103" s="232"/>
      <c r="CV103" s="232"/>
      <c r="CW103" s="232"/>
      <c r="CX103" s="232"/>
      <c r="CY103" s="232"/>
      <c r="CZ103" s="232"/>
      <c r="DA103" s="232"/>
      <c r="DB103" s="232"/>
      <c r="DC103" s="232"/>
      <c r="DD103" s="232"/>
      <c r="DE103" s="232"/>
      <c r="DF103" s="232"/>
      <c r="DG103" s="232"/>
      <c r="DH103" s="232"/>
      <c r="DI103" s="232"/>
      <c r="DJ103" s="232"/>
      <c r="DK103" s="232"/>
      <c r="DL103" s="232"/>
      <c r="DM103" s="232"/>
      <c r="DN103" s="232"/>
      <c r="DO103" s="232"/>
      <c r="DP103" s="232"/>
      <c r="DQ103" s="232"/>
    </row>
    <row r="104" spans="7:121" s="241" customFormat="1" x14ac:dyDescent="0.25">
      <c r="G104" s="232"/>
      <c r="H104" s="232"/>
      <c r="I104" s="232" t="s">
        <v>595</v>
      </c>
      <c r="J104" s="232"/>
      <c r="K104" s="232"/>
      <c r="L104" s="232"/>
      <c r="M104" s="232"/>
      <c r="N104" s="232"/>
      <c r="O104" s="232"/>
      <c r="P104" s="232"/>
      <c r="Q104" s="232"/>
      <c r="R104" s="232"/>
      <c r="S104" s="232"/>
      <c r="T104" s="232"/>
      <c r="U104" s="232"/>
      <c r="V104" s="232"/>
      <c r="W104" s="232"/>
      <c r="X104" s="232"/>
      <c r="Y104" s="232"/>
      <c r="Z104" s="232"/>
      <c r="AA104" s="232"/>
      <c r="AB104" s="232"/>
      <c r="AC104" s="232"/>
      <c r="AD104" s="232"/>
      <c r="AE104" s="232"/>
      <c r="AF104" s="232"/>
      <c r="AG104" s="232"/>
      <c r="AH104" s="232"/>
      <c r="AI104" s="232"/>
      <c r="AJ104" s="232"/>
      <c r="AK104" s="232"/>
      <c r="AL104" s="232"/>
      <c r="AM104" s="232"/>
      <c r="AN104" s="232"/>
      <c r="AO104" s="232"/>
      <c r="AP104" s="232"/>
      <c r="AQ104" s="232"/>
      <c r="AR104" s="232"/>
      <c r="AS104" s="232"/>
      <c r="AT104" s="232"/>
      <c r="AU104" s="232"/>
      <c r="AV104" s="232"/>
      <c r="AW104" s="232"/>
      <c r="AX104" s="232"/>
      <c r="AY104" s="232"/>
      <c r="AZ104" s="232"/>
      <c r="BA104" s="232"/>
      <c r="BB104" s="232"/>
      <c r="BC104" s="232"/>
      <c r="BD104" s="232"/>
      <c r="BE104" s="232"/>
      <c r="BF104" s="232"/>
      <c r="BG104" s="232"/>
      <c r="BH104" s="232"/>
      <c r="BI104" s="232"/>
      <c r="BJ104" s="232"/>
      <c r="BK104" s="232"/>
      <c r="BL104" s="232"/>
      <c r="BM104" s="232"/>
      <c r="BN104" s="232"/>
      <c r="BO104" s="232"/>
      <c r="BP104" s="232"/>
      <c r="BQ104" s="232"/>
      <c r="BR104" s="232"/>
      <c r="BS104" s="232"/>
      <c r="BT104" s="232"/>
      <c r="BU104" s="232"/>
      <c r="BV104" s="232"/>
      <c r="BW104" s="232"/>
      <c r="BX104" s="232"/>
      <c r="BY104" s="232"/>
      <c r="BZ104" s="232"/>
      <c r="CA104" s="232"/>
      <c r="CB104" s="232"/>
      <c r="CC104" s="232"/>
      <c r="CD104" s="232"/>
      <c r="CE104" s="232"/>
      <c r="CF104" s="232"/>
      <c r="CG104" s="232"/>
      <c r="CH104" s="232"/>
      <c r="CI104" s="232"/>
      <c r="CJ104" s="232"/>
      <c r="CK104" s="232"/>
      <c r="CL104" s="232"/>
      <c r="CM104" s="232"/>
      <c r="CN104" s="232"/>
      <c r="CO104" s="232"/>
      <c r="CP104" s="232"/>
      <c r="CQ104" s="232"/>
      <c r="CR104" s="232"/>
      <c r="CS104" s="232"/>
      <c r="CT104" s="232"/>
      <c r="CU104" s="232"/>
      <c r="CV104" s="232"/>
      <c r="CW104" s="232"/>
      <c r="CX104" s="232"/>
      <c r="CY104" s="232"/>
      <c r="CZ104" s="232"/>
      <c r="DA104" s="232"/>
      <c r="DB104" s="232"/>
      <c r="DC104" s="232"/>
      <c r="DD104" s="232"/>
      <c r="DE104" s="232"/>
      <c r="DF104" s="232"/>
      <c r="DG104" s="232"/>
      <c r="DH104" s="232"/>
      <c r="DI104" s="232"/>
      <c r="DJ104" s="232"/>
      <c r="DK104" s="232"/>
      <c r="DL104" s="232"/>
      <c r="DM104" s="232"/>
      <c r="DN104" s="232"/>
      <c r="DO104" s="232"/>
      <c r="DP104" s="232"/>
      <c r="DQ104" s="232"/>
    </row>
    <row r="105" spans="7:121" s="241" customFormat="1" x14ac:dyDescent="0.25">
      <c r="G105" s="232"/>
      <c r="H105" s="232"/>
      <c r="I105" s="232" t="s">
        <v>679</v>
      </c>
      <c r="J105" s="232"/>
      <c r="K105" s="232"/>
      <c r="L105" s="232"/>
      <c r="M105" s="232"/>
      <c r="N105" s="232"/>
      <c r="O105" s="232"/>
      <c r="P105" s="232"/>
      <c r="Q105" s="232"/>
      <c r="R105" s="232"/>
      <c r="S105" s="232"/>
      <c r="T105" s="232"/>
      <c r="U105" s="232"/>
      <c r="V105" s="232"/>
      <c r="W105" s="232"/>
      <c r="X105" s="232"/>
      <c r="Y105" s="232"/>
      <c r="Z105" s="232"/>
      <c r="AA105" s="232"/>
      <c r="AB105" s="232"/>
      <c r="AC105" s="232"/>
      <c r="AD105" s="232"/>
      <c r="AE105" s="232"/>
      <c r="AF105" s="232"/>
      <c r="AG105" s="232"/>
      <c r="AH105" s="232"/>
      <c r="AI105" s="232"/>
      <c r="AJ105" s="232"/>
      <c r="AK105" s="232"/>
      <c r="AL105" s="232"/>
      <c r="AM105" s="232"/>
      <c r="AN105" s="232"/>
      <c r="AO105" s="232"/>
      <c r="AP105" s="232"/>
      <c r="AQ105" s="232"/>
      <c r="AR105" s="232"/>
      <c r="AS105" s="232"/>
      <c r="AT105" s="232"/>
      <c r="AU105" s="232"/>
      <c r="AV105" s="232"/>
      <c r="AW105" s="232"/>
      <c r="AX105" s="232"/>
      <c r="AY105" s="232"/>
      <c r="AZ105" s="232"/>
      <c r="BA105" s="232"/>
      <c r="BB105" s="232"/>
      <c r="BC105" s="232"/>
      <c r="BD105" s="232"/>
      <c r="BE105" s="232"/>
      <c r="BF105" s="232"/>
      <c r="BG105" s="232"/>
      <c r="BH105" s="232"/>
      <c r="BI105" s="232"/>
      <c r="BJ105" s="232"/>
      <c r="BK105" s="232"/>
      <c r="BL105" s="232"/>
      <c r="BM105" s="232"/>
      <c r="BN105" s="232"/>
      <c r="BO105" s="232"/>
      <c r="BP105" s="232"/>
      <c r="BQ105" s="232"/>
      <c r="BR105" s="232"/>
      <c r="BS105" s="232"/>
      <c r="BT105" s="232"/>
      <c r="BU105" s="232"/>
      <c r="BV105" s="232"/>
      <c r="BW105" s="232"/>
      <c r="BX105" s="232"/>
      <c r="BY105" s="232"/>
      <c r="BZ105" s="232"/>
      <c r="CA105" s="232"/>
      <c r="CB105" s="232"/>
      <c r="CC105" s="232"/>
      <c r="CD105" s="232"/>
      <c r="CE105" s="232"/>
      <c r="CF105" s="232"/>
      <c r="CG105" s="232"/>
      <c r="CH105" s="232"/>
      <c r="CI105" s="232"/>
      <c r="CJ105" s="232"/>
      <c r="CK105" s="232"/>
      <c r="CL105" s="232"/>
      <c r="CM105" s="232"/>
      <c r="CN105" s="232"/>
      <c r="CO105" s="232"/>
      <c r="CP105" s="232"/>
      <c r="CQ105" s="232"/>
      <c r="CR105" s="232"/>
      <c r="CS105" s="232"/>
      <c r="CT105" s="232"/>
      <c r="CU105" s="232"/>
      <c r="CV105" s="232"/>
      <c r="CW105" s="232"/>
      <c r="CX105" s="232"/>
      <c r="CY105" s="232"/>
      <c r="CZ105" s="232"/>
      <c r="DA105" s="232"/>
      <c r="DB105" s="232"/>
      <c r="DC105" s="232"/>
      <c r="DD105" s="232"/>
      <c r="DE105" s="232"/>
      <c r="DF105" s="232"/>
      <c r="DG105" s="232"/>
      <c r="DH105" s="232"/>
      <c r="DI105" s="232"/>
      <c r="DJ105" s="232"/>
      <c r="DK105" s="232"/>
      <c r="DL105" s="232"/>
      <c r="DM105" s="232"/>
      <c r="DN105" s="232"/>
      <c r="DO105" s="232"/>
      <c r="DP105" s="232"/>
      <c r="DQ105" s="232"/>
    </row>
    <row r="106" spans="7:121" s="241" customFormat="1" x14ac:dyDescent="0.25">
      <c r="G106" s="232"/>
      <c r="H106" s="232"/>
      <c r="I106" s="232" t="s">
        <v>436</v>
      </c>
      <c r="J106" s="232"/>
      <c r="K106" s="232"/>
      <c r="L106" s="232"/>
      <c r="M106" s="232"/>
      <c r="N106" s="232"/>
      <c r="O106" s="232"/>
      <c r="P106" s="232"/>
      <c r="Q106" s="232"/>
      <c r="R106" s="232"/>
      <c r="S106" s="232"/>
      <c r="T106" s="232"/>
      <c r="U106" s="232"/>
      <c r="V106" s="232"/>
      <c r="W106" s="232"/>
      <c r="X106" s="232"/>
      <c r="Y106" s="232"/>
      <c r="Z106" s="232"/>
      <c r="AA106" s="232"/>
      <c r="AB106" s="232"/>
      <c r="AC106" s="232"/>
      <c r="AD106" s="232"/>
      <c r="AE106" s="232"/>
      <c r="AF106" s="232"/>
      <c r="AG106" s="232"/>
      <c r="AH106" s="232"/>
      <c r="AI106" s="232"/>
      <c r="AJ106" s="232"/>
      <c r="AK106" s="232"/>
      <c r="AL106" s="232"/>
      <c r="AM106" s="232"/>
      <c r="AN106" s="232"/>
      <c r="AO106" s="232"/>
      <c r="AP106" s="232"/>
      <c r="AQ106" s="232"/>
      <c r="AR106" s="232"/>
      <c r="AS106" s="232"/>
      <c r="AT106" s="232"/>
      <c r="AU106" s="232"/>
      <c r="AV106" s="232"/>
      <c r="AW106" s="232"/>
      <c r="AX106" s="232"/>
      <c r="AY106" s="232"/>
      <c r="AZ106" s="232"/>
      <c r="BA106" s="232"/>
      <c r="BB106" s="232"/>
      <c r="BC106" s="232"/>
      <c r="BD106" s="232"/>
      <c r="BE106" s="232"/>
      <c r="BF106" s="232"/>
      <c r="BG106" s="232"/>
      <c r="BH106" s="232"/>
      <c r="BI106" s="232"/>
      <c r="BJ106" s="232"/>
      <c r="BK106" s="232"/>
      <c r="BL106" s="232"/>
      <c r="BM106" s="232"/>
      <c r="BN106" s="232"/>
      <c r="BO106" s="232"/>
      <c r="BP106" s="232"/>
      <c r="BQ106" s="232"/>
      <c r="BR106" s="232"/>
      <c r="BS106" s="232"/>
      <c r="BT106" s="232"/>
      <c r="BU106" s="232"/>
      <c r="BV106" s="232"/>
      <c r="BW106" s="232"/>
      <c r="BX106" s="232"/>
      <c r="BY106" s="232"/>
      <c r="BZ106" s="232"/>
      <c r="CA106" s="232"/>
      <c r="CB106" s="232"/>
      <c r="CC106" s="232"/>
      <c r="CD106" s="232"/>
      <c r="CE106" s="232"/>
      <c r="CF106" s="232"/>
      <c r="CG106" s="232"/>
      <c r="CH106" s="232"/>
      <c r="CI106" s="232"/>
      <c r="CJ106" s="232"/>
      <c r="CK106" s="232"/>
      <c r="CL106" s="232"/>
      <c r="CM106" s="232"/>
      <c r="CN106" s="232"/>
      <c r="CO106" s="232"/>
      <c r="CP106" s="232"/>
      <c r="CQ106" s="232"/>
      <c r="CR106" s="232"/>
      <c r="CS106" s="232"/>
      <c r="CT106" s="232"/>
      <c r="CU106" s="232"/>
      <c r="CV106" s="232"/>
      <c r="CW106" s="232"/>
      <c r="CX106" s="232"/>
      <c r="CY106" s="232"/>
      <c r="CZ106" s="232"/>
      <c r="DA106" s="232"/>
      <c r="DB106" s="232"/>
      <c r="DC106" s="232"/>
      <c r="DD106" s="232"/>
      <c r="DE106" s="232"/>
      <c r="DF106" s="232"/>
      <c r="DG106" s="232"/>
      <c r="DH106" s="232"/>
      <c r="DI106" s="232"/>
      <c r="DJ106" s="232"/>
      <c r="DK106" s="232"/>
      <c r="DL106" s="232"/>
      <c r="DM106" s="232"/>
      <c r="DN106" s="232"/>
      <c r="DO106" s="232"/>
      <c r="DP106" s="232"/>
      <c r="DQ106" s="232"/>
    </row>
    <row r="107" spans="7:121" s="241" customFormat="1" x14ac:dyDescent="0.25">
      <c r="G107" s="232"/>
      <c r="H107" s="232"/>
      <c r="I107" s="232" t="s">
        <v>437</v>
      </c>
      <c r="J107" s="232"/>
      <c r="K107" s="232"/>
      <c r="L107" s="232"/>
      <c r="M107" s="232"/>
      <c r="N107" s="232"/>
      <c r="O107" s="232"/>
      <c r="P107" s="232"/>
      <c r="Q107" s="232"/>
      <c r="R107" s="232"/>
      <c r="S107" s="232"/>
      <c r="T107" s="232"/>
      <c r="U107" s="232"/>
      <c r="V107" s="232"/>
      <c r="W107" s="232"/>
      <c r="X107" s="232"/>
      <c r="Y107" s="232"/>
      <c r="Z107" s="232"/>
      <c r="AA107" s="232"/>
      <c r="AB107" s="232"/>
      <c r="AC107" s="232"/>
      <c r="AD107" s="232"/>
      <c r="AE107" s="232"/>
      <c r="AF107" s="232"/>
      <c r="AG107" s="232"/>
      <c r="AH107" s="232"/>
      <c r="AI107" s="232"/>
      <c r="AJ107" s="232"/>
      <c r="AK107" s="232"/>
      <c r="AL107" s="232"/>
      <c r="AM107" s="232"/>
      <c r="AN107" s="232"/>
      <c r="AO107" s="232"/>
      <c r="AP107" s="232"/>
      <c r="AQ107" s="232"/>
      <c r="AR107" s="232"/>
      <c r="AS107" s="232"/>
      <c r="AT107" s="232"/>
      <c r="AU107" s="232"/>
      <c r="AV107" s="232"/>
      <c r="AW107" s="232"/>
      <c r="AX107" s="232"/>
      <c r="AY107" s="232"/>
      <c r="AZ107" s="232"/>
      <c r="BA107" s="232"/>
      <c r="BB107" s="232"/>
      <c r="BC107" s="232"/>
      <c r="BD107" s="232"/>
      <c r="BE107" s="232"/>
      <c r="BF107" s="232"/>
      <c r="BG107" s="232"/>
      <c r="BH107" s="232"/>
      <c r="BI107" s="232"/>
      <c r="BJ107" s="232"/>
      <c r="BK107" s="232"/>
      <c r="BL107" s="232"/>
      <c r="BM107" s="232"/>
      <c r="BN107" s="232"/>
      <c r="BO107" s="232"/>
      <c r="BP107" s="232"/>
      <c r="BQ107" s="232"/>
      <c r="BR107" s="232"/>
      <c r="BS107" s="232"/>
      <c r="BT107" s="232"/>
      <c r="BU107" s="232"/>
      <c r="BV107" s="232"/>
      <c r="BW107" s="232"/>
      <c r="BX107" s="232"/>
      <c r="BY107" s="232"/>
      <c r="BZ107" s="232"/>
      <c r="CA107" s="232"/>
      <c r="CB107" s="232"/>
      <c r="CC107" s="232"/>
      <c r="CD107" s="232"/>
      <c r="CE107" s="232"/>
      <c r="CF107" s="232"/>
      <c r="CG107" s="232"/>
      <c r="CH107" s="232"/>
      <c r="CI107" s="232"/>
      <c r="CJ107" s="232"/>
      <c r="CK107" s="232"/>
      <c r="CL107" s="232"/>
      <c r="CM107" s="232"/>
      <c r="CN107" s="232"/>
      <c r="CO107" s="232"/>
      <c r="CP107" s="232"/>
      <c r="CQ107" s="232"/>
      <c r="CR107" s="232"/>
      <c r="CS107" s="232"/>
      <c r="CT107" s="232"/>
      <c r="CU107" s="232"/>
      <c r="CV107" s="232"/>
      <c r="CW107" s="232"/>
      <c r="CX107" s="232"/>
      <c r="CY107" s="232"/>
      <c r="CZ107" s="232"/>
      <c r="DA107" s="232"/>
      <c r="DB107" s="232"/>
      <c r="DC107" s="232"/>
      <c r="DD107" s="232"/>
      <c r="DE107" s="232"/>
      <c r="DF107" s="232"/>
      <c r="DG107" s="232"/>
      <c r="DH107" s="232"/>
      <c r="DI107" s="232"/>
      <c r="DJ107" s="232"/>
      <c r="DK107" s="232"/>
      <c r="DL107" s="232"/>
      <c r="DM107" s="232"/>
      <c r="DN107" s="232"/>
      <c r="DO107" s="232"/>
      <c r="DP107" s="232"/>
      <c r="DQ107" s="232"/>
    </row>
    <row r="108" spans="7:121" s="241" customFormat="1" x14ac:dyDescent="0.25">
      <c r="G108" s="232"/>
      <c r="H108" s="232"/>
      <c r="I108" s="232" t="s">
        <v>510</v>
      </c>
      <c r="J108" s="232"/>
      <c r="K108" s="232"/>
      <c r="L108" s="232"/>
      <c r="M108" s="232"/>
      <c r="N108" s="232"/>
      <c r="O108" s="232"/>
      <c r="P108" s="232"/>
      <c r="Q108" s="232"/>
      <c r="R108" s="232"/>
      <c r="S108" s="232"/>
      <c r="T108" s="232"/>
      <c r="U108" s="232"/>
      <c r="V108" s="232"/>
      <c r="W108" s="232"/>
      <c r="X108" s="232"/>
      <c r="Y108" s="232"/>
      <c r="Z108" s="232"/>
      <c r="AA108" s="232"/>
      <c r="AB108" s="232"/>
      <c r="AC108" s="232"/>
      <c r="AD108" s="232"/>
      <c r="AE108" s="232"/>
      <c r="AF108" s="232"/>
      <c r="AG108" s="232"/>
      <c r="AH108" s="232"/>
      <c r="AI108" s="232"/>
      <c r="AJ108" s="232"/>
      <c r="AK108" s="232"/>
      <c r="AL108" s="232"/>
      <c r="AM108" s="232"/>
      <c r="AN108" s="232"/>
      <c r="AO108" s="232"/>
      <c r="AP108" s="232"/>
      <c r="AQ108" s="232"/>
      <c r="AR108" s="232"/>
      <c r="AS108" s="232"/>
      <c r="AT108" s="232"/>
      <c r="AU108" s="232"/>
      <c r="AV108" s="232"/>
      <c r="AW108" s="232"/>
      <c r="AX108" s="232"/>
      <c r="AY108" s="232"/>
      <c r="AZ108" s="232"/>
      <c r="BA108" s="232"/>
      <c r="BB108" s="232"/>
      <c r="BC108" s="232"/>
      <c r="BD108" s="232"/>
      <c r="BE108" s="232"/>
      <c r="BF108" s="232"/>
      <c r="BG108" s="232"/>
      <c r="BH108" s="232"/>
      <c r="BI108" s="232"/>
      <c r="BJ108" s="232"/>
      <c r="BK108" s="232"/>
      <c r="BL108" s="232"/>
      <c r="BM108" s="232"/>
      <c r="BN108" s="232"/>
      <c r="BO108" s="232"/>
      <c r="BP108" s="232"/>
      <c r="BQ108" s="232"/>
      <c r="BR108" s="232"/>
      <c r="BS108" s="232"/>
      <c r="BT108" s="232"/>
      <c r="BU108" s="232"/>
      <c r="BV108" s="232"/>
      <c r="BW108" s="232"/>
      <c r="BX108" s="232"/>
      <c r="BY108" s="232"/>
      <c r="BZ108" s="232"/>
      <c r="CA108" s="232"/>
      <c r="CB108" s="232"/>
      <c r="CC108" s="232"/>
      <c r="CD108" s="232"/>
      <c r="CE108" s="232"/>
      <c r="CF108" s="232"/>
      <c r="CG108" s="232"/>
      <c r="CH108" s="232"/>
      <c r="CI108" s="232"/>
      <c r="CJ108" s="232"/>
      <c r="CK108" s="232"/>
      <c r="CL108" s="232"/>
      <c r="CM108" s="232"/>
      <c r="CN108" s="232"/>
      <c r="CO108" s="232"/>
      <c r="CP108" s="232"/>
      <c r="CQ108" s="232"/>
      <c r="CR108" s="232"/>
      <c r="CS108" s="232"/>
      <c r="CT108" s="232"/>
      <c r="CU108" s="232"/>
      <c r="CV108" s="232"/>
      <c r="CW108" s="232"/>
      <c r="CX108" s="232"/>
      <c r="CY108" s="232"/>
      <c r="CZ108" s="232"/>
      <c r="DA108" s="232"/>
      <c r="DB108" s="232"/>
      <c r="DC108" s="232"/>
      <c r="DD108" s="232"/>
      <c r="DE108" s="232"/>
      <c r="DF108" s="232"/>
      <c r="DG108" s="232"/>
      <c r="DH108" s="232"/>
      <c r="DI108" s="232"/>
      <c r="DJ108" s="232"/>
      <c r="DK108" s="232"/>
      <c r="DL108" s="232"/>
      <c r="DM108" s="232"/>
      <c r="DN108" s="232"/>
      <c r="DO108" s="232"/>
      <c r="DP108" s="232"/>
      <c r="DQ108" s="232"/>
    </row>
    <row r="109" spans="7:121" s="241" customFormat="1" x14ac:dyDescent="0.25">
      <c r="G109" s="232"/>
      <c r="H109" s="232"/>
      <c r="I109" s="232" t="s">
        <v>581</v>
      </c>
      <c r="J109" s="232"/>
      <c r="K109" s="232"/>
      <c r="L109" s="232"/>
      <c r="M109" s="232"/>
      <c r="N109" s="232"/>
      <c r="O109" s="232"/>
      <c r="P109" s="232"/>
      <c r="Q109" s="232"/>
      <c r="R109" s="232"/>
      <c r="S109" s="232"/>
      <c r="T109" s="232"/>
      <c r="U109" s="232"/>
      <c r="V109" s="232"/>
      <c r="W109" s="232"/>
      <c r="X109" s="232"/>
      <c r="Y109" s="232"/>
      <c r="Z109" s="232"/>
      <c r="AA109" s="232"/>
      <c r="AB109" s="232"/>
      <c r="AC109" s="232"/>
      <c r="AD109" s="232"/>
      <c r="AE109" s="232"/>
      <c r="AF109" s="232"/>
      <c r="AG109" s="232"/>
      <c r="AH109" s="232"/>
      <c r="AI109" s="232"/>
      <c r="AJ109" s="232"/>
      <c r="AK109" s="232"/>
      <c r="AL109" s="232"/>
      <c r="AM109" s="232"/>
      <c r="AN109" s="232"/>
      <c r="AO109" s="232"/>
      <c r="AP109" s="232"/>
      <c r="AQ109" s="232"/>
      <c r="AR109" s="232"/>
      <c r="AS109" s="232"/>
      <c r="AT109" s="232"/>
      <c r="AU109" s="232"/>
      <c r="AV109" s="232"/>
      <c r="AW109" s="232"/>
      <c r="AX109" s="232"/>
      <c r="AY109" s="232"/>
      <c r="AZ109" s="232"/>
      <c r="BA109" s="232"/>
      <c r="BB109" s="232"/>
      <c r="BC109" s="232"/>
      <c r="BD109" s="232"/>
      <c r="BE109" s="232"/>
      <c r="BF109" s="232"/>
      <c r="BG109" s="232"/>
      <c r="BH109" s="232"/>
      <c r="BI109" s="232"/>
      <c r="BJ109" s="232"/>
      <c r="BK109" s="232"/>
      <c r="BL109" s="232"/>
      <c r="BM109" s="232"/>
      <c r="BN109" s="232"/>
      <c r="BO109" s="232"/>
      <c r="BP109" s="232"/>
      <c r="BQ109" s="232"/>
      <c r="BR109" s="232"/>
      <c r="BS109" s="232"/>
      <c r="BT109" s="232"/>
      <c r="BU109" s="232"/>
      <c r="BV109" s="232"/>
      <c r="BW109" s="232"/>
      <c r="BX109" s="232"/>
      <c r="BY109" s="232"/>
      <c r="BZ109" s="232"/>
      <c r="CA109" s="232"/>
      <c r="CB109" s="232"/>
      <c r="CC109" s="232"/>
      <c r="CD109" s="232"/>
      <c r="CE109" s="232"/>
      <c r="CF109" s="232"/>
      <c r="CG109" s="232"/>
      <c r="CH109" s="232"/>
      <c r="CI109" s="232"/>
      <c r="CJ109" s="232"/>
      <c r="CK109" s="232"/>
      <c r="CL109" s="232"/>
      <c r="CM109" s="232"/>
      <c r="CN109" s="232"/>
      <c r="CO109" s="232"/>
      <c r="CP109" s="232"/>
      <c r="CQ109" s="232"/>
      <c r="CR109" s="232"/>
      <c r="CS109" s="232"/>
      <c r="CT109" s="232"/>
      <c r="CU109" s="232"/>
      <c r="CV109" s="232"/>
      <c r="CW109" s="232"/>
      <c r="CX109" s="232"/>
      <c r="CY109" s="232"/>
      <c r="CZ109" s="232"/>
      <c r="DA109" s="232"/>
      <c r="DB109" s="232"/>
      <c r="DC109" s="232"/>
      <c r="DD109" s="232"/>
      <c r="DE109" s="232"/>
      <c r="DF109" s="232"/>
      <c r="DG109" s="232"/>
      <c r="DH109" s="232"/>
      <c r="DI109" s="232"/>
      <c r="DJ109" s="232"/>
      <c r="DK109" s="232"/>
      <c r="DL109" s="232"/>
      <c r="DM109" s="232"/>
      <c r="DN109" s="232"/>
      <c r="DO109" s="232"/>
      <c r="DP109" s="232"/>
      <c r="DQ109" s="232"/>
    </row>
    <row r="110" spans="7:121" s="241" customFormat="1" x14ac:dyDescent="0.25">
      <c r="G110" s="232"/>
      <c r="H110" s="232"/>
      <c r="I110" s="232" t="s">
        <v>596</v>
      </c>
      <c r="J110" s="232"/>
      <c r="K110" s="232"/>
      <c r="L110" s="232"/>
      <c r="M110" s="232"/>
      <c r="N110" s="232"/>
      <c r="O110" s="232"/>
      <c r="P110" s="232"/>
      <c r="Q110" s="232"/>
      <c r="R110" s="232"/>
      <c r="S110" s="232"/>
      <c r="T110" s="232"/>
      <c r="U110" s="232"/>
      <c r="V110" s="232"/>
      <c r="W110" s="232"/>
      <c r="X110" s="232"/>
      <c r="Y110" s="232"/>
      <c r="Z110" s="232"/>
      <c r="AA110" s="232"/>
      <c r="AB110" s="232"/>
      <c r="AC110" s="232"/>
      <c r="AD110" s="232"/>
      <c r="AE110" s="232"/>
      <c r="AF110" s="232"/>
      <c r="AG110" s="232"/>
      <c r="AH110" s="232"/>
      <c r="AI110" s="232"/>
      <c r="AJ110" s="232"/>
      <c r="AK110" s="232"/>
      <c r="AL110" s="232"/>
      <c r="AM110" s="232"/>
      <c r="AN110" s="232"/>
      <c r="AO110" s="232"/>
      <c r="AP110" s="232"/>
      <c r="AQ110" s="232"/>
      <c r="AR110" s="232"/>
      <c r="AS110" s="232"/>
      <c r="AT110" s="232"/>
      <c r="AU110" s="232"/>
      <c r="AV110" s="232"/>
      <c r="AW110" s="232"/>
      <c r="AX110" s="232"/>
      <c r="AY110" s="232"/>
      <c r="AZ110" s="232"/>
      <c r="BA110" s="232"/>
      <c r="BB110" s="232"/>
      <c r="BC110" s="232"/>
      <c r="BD110" s="232"/>
      <c r="BE110" s="232"/>
      <c r="BF110" s="232"/>
      <c r="BG110" s="232"/>
      <c r="BH110" s="232"/>
      <c r="BI110" s="232"/>
      <c r="BJ110" s="232"/>
      <c r="BK110" s="232"/>
      <c r="BL110" s="232"/>
      <c r="BM110" s="232"/>
      <c r="BN110" s="232"/>
      <c r="BO110" s="232"/>
      <c r="BP110" s="232"/>
      <c r="BQ110" s="232"/>
      <c r="BR110" s="232"/>
      <c r="BS110" s="232"/>
      <c r="BT110" s="232"/>
      <c r="BU110" s="232"/>
      <c r="BV110" s="232"/>
      <c r="BW110" s="232"/>
      <c r="BX110" s="232"/>
      <c r="BY110" s="232"/>
      <c r="BZ110" s="232"/>
      <c r="CA110" s="232"/>
      <c r="CB110" s="232"/>
      <c r="CC110" s="232"/>
      <c r="CD110" s="232"/>
      <c r="CE110" s="232"/>
      <c r="CF110" s="232"/>
      <c r="CG110" s="232"/>
      <c r="CH110" s="232"/>
      <c r="CI110" s="232"/>
      <c r="CJ110" s="232"/>
      <c r="CK110" s="232"/>
      <c r="CL110" s="232"/>
      <c r="CM110" s="232"/>
      <c r="CN110" s="232"/>
      <c r="CO110" s="232"/>
      <c r="CP110" s="232"/>
      <c r="CQ110" s="232"/>
      <c r="CR110" s="232"/>
      <c r="CS110" s="232"/>
      <c r="CT110" s="232"/>
      <c r="CU110" s="232"/>
      <c r="CV110" s="232"/>
      <c r="CW110" s="232"/>
      <c r="CX110" s="232"/>
      <c r="CY110" s="232"/>
      <c r="CZ110" s="232"/>
      <c r="DA110" s="232"/>
      <c r="DB110" s="232"/>
      <c r="DC110" s="232"/>
      <c r="DD110" s="232"/>
      <c r="DE110" s="232"/>
      <c r="DF110" s="232"/>
      <c r="DG110" s="232"/>
      <c r="DH110" s="232"/>
      <c r="DI110" s="232"/>
      <c r="DJ110" s="232"/>
      <c r="DK110" s="232"/>
      <c r="DL110" s="232"/>
      <c r="DM110" s="232"/>
      <c r="DN110" s="232"/>
      <c r="DO110" s="232"/>
      <c r="DP110" s="232"/>
      <c r="DQ110" s="232"/>
    </row>
    <row r="111" spans="7:121" s="241" customFormat="1" x14ac:dyDescent="0.25">
      <c r="G111" s="232"/>
      <c r="H111" s="232"/>
      <c r="I111" s="232" t="s">
        <v>570</v>
      </c>
      <c r="J111" s="232"/>
      <c r="K111" s="232"/>
      <c r="L111" s="232"/>
      <c r="M111" s="232"/>
      <c r="N111" s="232"/>
      <c r="O111" s="232"/>
      <c r="P111" s="232"/>
      <c r="Q111" s="232"/>
      <c r="R111" s="232"/>
      <c r="S111" s="232"/>
      <c r="T111" s="232"/>
      <c r="U111" s="232"/>
      <c r="V111" s="232"/>
      <c r="W111" s="232"/>
      <c r="X111" s="232"/>
      <c r="Y111" s="232"/>
      <c r="Z111" s="232"/>
      <c r="AA111" s="232"/>
      <c r="AB111" s="232"/>
      <c r="AC111" s="232"/>
      <c r="AD111" s="232"/>
      <c r="AE111" s="232"/>
      <c r="AF111" s="232"/>
      <c r="AG111" s="232"/>
      <c r="AH111" s="232"/>
      <c r="AI111" s="232"/>
      <c r="AJ111" s="232"/>
      <c r="AK111" s="232"/>
      <c r="AL111" s="232"/>
      <c r="AM111" s="232"/>
      <c r="AN111" s="232"/>
      <c r="AO111" s="232"/>
      <c r="AP111" s="232"/>
      <c r="AQ111" s="232"/>
      <c r="AR111" s="232"/>
      <c r="AS111" s="232"/>
      <c r="AT111" s="232"/>
      <c r="AU111" s="232"/>
      <c r="AV111" s="232"/>
      <c r="AW111" s="232"/>
      <c r="AX111" s="232"/>
      <c r="AY111" s="232"/>
      <c r="AZ111" s="232"/>
      <c r="BA111" s="232"/>
      <c r="BB111" s="232"/>
      <c r="BC111" s="232"/>
      <c r="BD111" s="232"/>
      <c r="BE111" s="232"/>
      <c r="BF111" s="232"/>
      <c r="BG111" s="232"/>
      <c r="BH111" s="232"/>
      <c r="BI111" s="232"/>
      <c r="BJ111" s="232"/>
      <c r="BK111" s="232"/>
      <c r="BL111" s="232"/>
      <c r="BM111" s="232"/>
      <c r="BN111" s="232"/>
      <c r="BO111" s="232"/>
      <c r="BP111" s="232"/>
      <c r="BQ111" s="232"/>
      <c r="BR111" s="232"/>
      <c r="BS111" s="232"/>
      <c r="BT111" s="232"/>
      <c r="BU111" s="232"/>
      <c r="BV111" s="232"/>
      <c r="BW111" s="232"/>
      <c r="BX111" s="232"/>
      <c r="BY111" s="232"/>
      <c r="BZ111" s="232"/>
      <c r="CA111" s="232"/>
      <c r="CB111" s="232"/>
      <c r="CC111" s="232"/>
      <c r="CD111" s="232"/>
      <c r="CE111" s="232"/>
      <c r="CF111" s="232"/>
      <c r="CG111" s="232"/>
      <c r="CH111" s="232"/>
      <c r="CI111" s="232"/>
      <c r="CJ111" s="232"/>
      <c r="CK111" s="232"/>
      <c r="CL111" s="232"/>
      <c r="CM111" s="232"/>
      <c r="CN111" s="232"/>
      <c r="CO111" s="232"/>
      <c r="CP111" s="232"/>
      <c r="CQ111" s="232"/>
      <c r="CR111" s="232"/>
      <c r="CS111" s="232"/>
      <c r="CT111" s="232"/>
      <c r="CU111" s="232"/>
      <c r="CV111" s="232"/>
      <c r="CW111" s="232"/>
      <c r="CX111" s="232"/>
      <c r="CY111" s="232"/>
      <c r="CZ111" s="232"/>
      <c r="DA111" s="232"/>
      <c r="DB111" s="232"/>
      <c r="DC111" s="232"/>
      <c r="DD111" s="232"/>
      <c r="DE111" s="232"/>
      <c r="DF111" s="232"/>
      <c r="DG111" s="232"/>
      <c r="DH111" s="232"/>
      <c r="DI111" s="232"/>
      <c r="DJ111" s="232"/>
      <c r="DK111" s="232"/>
      <c r="DL111" s="232"/>
      <c r="DM111" s="232"/>
      <c r="DN111" s="232"/>
      <c r="DO111" s="232"/>
      <c r="DP111" s="232"/>
      <c r="DQ111" s="232"/>
    </row>
    <row r="112" spans="7:121" s="241" customFormat="1" x14ac:dyDescent="0.25">
      <c r="G112" s="232"/>
      <c r="H112" s="232"/>
      <c r="I112" s="232" t="s">
        <v>708</v>
      </c>
      <c r="J112" s="232"/>
      <c r="K112" s="232"/>
      <c r="L112" s="232"/>
      <c r="M112" s="232"/>
      <c r="N112" s="232"/>
      <c r="O112" s="232"/>
      <c r="P112" s="232"/>
      <c r="Q112" s="232"/>
      <c r="R112" s="232"/>
      <c r="S112" s="232"/>
      <c r="T112" s="232"/>
      <c r="U112" s="232"/>
      <c r="V112" s="232"/>
      <c r="W112" s="232"/>
      <c r="X112" s="232"/>
      <c r="Y112" s="232"/>
      <c r="Z112" s="232"/>
      <c r="AA112" s="232"/>
      <c r="AB112" s="232"/>
      <c r="AC112" s="232"/>
      <c r="AD112" s="232"/>
      <c r="AE112" s="232"/>
      <c r="AF112" s="232"/>
      <c r="AG112" s="232"/>
      <c r="AH112" s="232"/>
      <c r="AI112" s="232"/>
      <c r="AJ112" s="232"/>
      <c r="AK112" s="232"/>
      <c r="AL112" s="232"/>
      <c r="AM112" s="232"/>
      <c r="AN112" s="232"/>
      <c r="AO112" s="232"/>
      <c r="AP112" s="232"/>
      <c r="AQ112" s="232"/>
      <c r="AR112" s="232"/>
      <c r="AS112" s="232"/>
      <c r="AT112" s="232"/>
      <c r="AU112" s="232"/>
      <c r="AV112" s="232"/>
      <c r="AW112" s="232"/>
      <c r="AX112" s="232"/>
      <c r="AY112" s="232"/>
      <c r="AZ112" s="232"/>
      <c r="BA112" s="232"/>
      <c r="BB112" s="232"/>
      <c r="BC112" s="232"/>
      <c r="BD112" s="232"/>
      <c r="BE112" s="232"/>
      <c r="BF112" s="232"/>
      <c r="BG112" s="232"/>
      <c r="BH112" s="232"/>
      <c r="BI112" s="232"/>
      <c r="BJ112" s="232"/>
      <c r="BK112" s="232"/>
      <c r="BL112" s="232"/>
      <c r="BM112" s="232"/>
      <c r="BN112" s="232"/>
      <c r="BO112" s="232"/>
      <c r="BP112" s="232"/>
      <c r="BQ112" s="232"/>
      <c r="BR112" s="232"/>
      <c r="BS112" s="232"/>
      <c r="BT112" s="232"/>
      <c r="BU112" s="232"/>
      <c r="BV112" s="232"/>
      <c r="BW112" s="232"/>
      <c r="BX112" s="232"/>
      <c r="BY112" s="232"/>
      <c r="BZ112" s="232"/>
      <c r="CA112" s="232"/>
      <c r="CB112" s="232"/>
      <c r="CC112" s="232"/>
      <c r="CD112" s="232"/>
      <c r="CE112" s="232"/>
      <c r="CF112" s="232"/>
      <c r="CG112" s="232"/>
      <c r="CH112" s="232"/>
      <c r="CI112" s="232"/>
      <c r="CJ112" s="232"/>
      <c r="CK112" s="232"/>
      <c r="CL112" s="232"/>
      <c r="CM112" s="232"/>
      <c r="CN112" s="232"/>
      <c r="CO112" s="232"/>
      <c r="CP112" s="232"/>
      <c r="CQ112" s="232"/>
      <c r="CR112" s="232"/>
      <c r="CS112" s="232"/>
      <c r="CT112" s="232"/>
      <c r="CU112" s="232"/>
      <c r="CV112" s="232"/>
      <c r="CW112" s="232"/>
      <c r="CX112" s="232"/>
      <c r="CY112" s="232"/>
      <c r="CZ112" s="232"/>
      <c r="DA112" s="232"/>
      <c r="DB112" s="232"/>
      <c r="DC112" s="232"/>
      <c r="DD112" s="232"/>
      <c r="DE112" s="232"/>
      <c r="DF112" s="232"/>
      <c r="DG112" s="232"/>
      <c r="DH112" s="232"/>
      <c r="DI112" s="232"/>
      <c r="DJ112" s="232"/>
      <c r="DK112" s="232"/>
      <c r="DL112" s="232"/>
      <c r="DM112" s="232"/>
      <c r="DN112" s="232"/>
      <c r="DO112" s="232"/>
      <c r="DP112" s="232"/>
      <c r="DQ112" s="232"/>
    </row>
    <row r="113" spans="7:121" s="241" customFormat="1" x14ac:dyDescent="0.25">
      <c r="G113" s="232"/>
      <c r="H113" s="232"/>
      <c r="I113" s="232" t="s">
        <v>680</v>
      </c>
      <c r="J113" s="232"/>
      <c r="K113" s="232"/>
      <c r="L113" s="232"/>
      <c r="M113" s="232"/>
      <c r="N113" s="232"/>
      <c r="O113" s="232"/>
      <c r="P113" s="232"/>
      <c r="Q113" s="232"/>
      <c r="R113" s="232"/>
      <c r="S113" s="232"/>
      <c r="T113" s="232"/>
      <c r="U113" s="232"/>
      <c r="V113" s="232"/>
      <c r="W113" s="232"/>
      <c r="X113" s="232"/>
      <c r="Y113" s="232"/>
      <c r="Z113" s="232"/>
      <c r="AA113" s="232"/>
      <c r="AB113" s="232"/>
      <c r="AC113" s="232"/>
      <c r="AD113" s="232"/>
      <c r="AE113" s="232"/>
      <c r="AF113" s="232"/>
      <c r="AG113" s="232"/>
      <c r="AH113" s="232"/>
      <c r="AI113" s="232"/>
      <c r="AJ113" s="232"/>
      <c r="AK113" s="232"/>
      <c r="AL113" s="232"/>
      <c r="AM113" s="232"/>
      <c r="AN113" s="232"/>
      <c r="AO113" s="232"/>
      <c r="AP113" s="232"/>
      <c r="AQ113" s="232"/>
      <c r="AR113" s="232"/>
      <c r="AS113" s="232"/>
      <c r="AT113" s="232"/>
      <c r="AU113" s="232"/>
      <c r="AV113" s="232"/>
      <c r="AW113" s="232"/>
      <c r="AX113" s="232"/>
      <c r="AY113" s="232"/>
      <c r="AZ113" s="232"/>
      <c r="BA113" s="232"/>
      <c r="BB113" s="232"/>
      <c r="BC113" s="232"/>
      <c r="BD113" s="232"/>
      <c r="BE113" s="232"/>
      <c r="BF113" s="232"/>
      <c r="BG113" s="232"/>
      <c r="BH113" s="232"/>
      <c r="BI113" s="232"/>
      <c r="BJ113" s="232"/>
      <c r="BK113" s="232"/>
      <c r="BL113" s="232"/>
      <c r="BM113" s="232"/>
      <c r="BN113" s="232"/>
      <c r="BO113" s="232"/>
      <c r="BP113" s="232"/>
      <c r="BQ113" s="232"/>
      <c r="BR113" s="232"/>
      <c r="BS113" s="232"/>
      <c r="BT113" s="232"/>
      <c r="BU113" s="232"/>
      <c r="BV113" s="232"/>
      <c r="BW113" s="232"/>
      <c r="BX113" s="232"/>
      <c r="BY113" s="232"/>
      <c r="BZ113" s="232"/>
      <c r="CA113" s="232"/>
      <c r="CB113" s="232"/>
      <c r="CC113" s="232"/>
      <c r="CD113" s="232"/>
      <c r="CE113" s="232"/>
      <c r="CF113" s="232"/>
      <c r="CG113" s="232"/>
      <c r="CH113" s="232"/>
      <c r="CI113" s="232"/>
      <c r="CJ113" s="232"/>
      <c r="CK113" s="232"/>
      <c r="CL113" s="232"/>
      <c r="CM113" s="232"/>
      <c r="CN113" s="232"/>
      <c r="CO113" s="232"/>
      <c r="CP113" s="232"/>
      <c r="CQ113" s="232"/>
      <c r="CR113" s="232"/>
      <c r="CS113" s="232"/>
      <c r="CT113" s="232"/>
      <c r="CU113" s="232"/>
      <c r="CV113" s="232"/>
      <c r="CW113" s="232"/>
      <c r="CX113" s="232"/>
      <c r="CY113" s="232"/>
      <c r="CZ113" s="232"/>
      <c r="DA113" s="232"/>
      <c r="DB113" s="232"/>
      <c r="DC113" s="232"/>
      <c r="DD113" s="232"/>
      <c r="DE113" s="232"/>
      <c r="DF113" s="232"/>
      <c r="DG113" s="232"/>
      <c r="DH113" s="232"/>
      <c r="DI113" s="232"/>
      <c r="DJ113" s="232"/>
      <c r="DK113" s="232"/>
      <c r="DL113" s="232"/>
      <c r="DM113" s="232"/>
      <c r="DN113" s="232"/>
      <c r="DO113" s="232"/>
      <c r="DP113" s="232"/>
      <c r="DQ113" s="232"/>
    </row>
    <row r="114" spans="7:121" s="241" customFormat="1" x14ac:dyDescent="0.25">
      <c r="G114" s="232"/>
      <c r="H114" s="232"/>
      <c r="I114" s="232" t="s">
        <v>534</v>
      </c>
      <c r="J114" s="232"/>
      <c r="K114" s="232"/>
      <c r="L114" s="232"/>
      <c r="M114" s="232"/>
      <c r="N114" s="232"/>
      <c r="O114" s="232"/>
      <c r="P114" s="232"/>
      <c r="Q114" s="232"/>
      <c r="R114" s="232"/>
      <c r="S114" s="232"/>
      <c r="T114" s="232"/>
      <c r="U114" s="232"/>
      <c r="V114" s="232"/>
      <c r="W114" s="232"/>
      <c r="X114" s="232"/>
      <c r="Y114" s="232"/>
      <c r="Z114" s="232"/>
      <c r="AA114" s="232"/>
      <c r="AB114" s="232"/>
      <c r="AC114" s="232"/>
      <c r="AD114" s="232"/>
      <c r="AE114" s="232"/>
      <c r="AF114" s="232"/>
      <c r="AG114" s="232"/>
      <c r="AH114" s="232"/>
      <c r="AI114" s="232"/>
      <c r="AJ114" s="232"/>
      <c r="AK114" s="232"/>
      <c r="AL114" s="232"/>
      <c r="AM114" s="232"/>
      <c r="AN114" s="232"/>
      <c r="AO114" s="232"/>
      <c r="AP114" s="232"/>
      <c r="AQ114" s="232"/>
      <c r="AR114" s="232"/>
      <c r="AS114" s="232"/>
      <c r="AT114" s="232"/>
      <c r="AU114" s="232"/>
      <c r="AV114" s="232"/>
      <c r="AW114" s="232"/>
      <c r="AX114" s="232"/>
      <c r="AY114" s="232"/>
      <c r="AZ114" s="232"/>
      <c r="BA114" s="232"/>
      <c r="BB114" s="232"/>
      <c r="BC114" s="232"/>
      <c r="BD114" s="232"/>
      <c r="BE114" s="232"/>
      <c r="BF114" s="232"/>
      <c r="BG114" s="232"/>
      <c r="BH114" s="232"/>
      <c r="BI114" s="232"/>
      <c r="BJ114" s="232"/>
      <c r="BK114" s="232"/>
      <c r="BL114" s="232"/>
      <c r="BM114" s="232"/>
      <c r="BN114" s="232"/>
      <c r="BO114" s="232"/>
      <c r="BP114" s="232"/>
      <c r="BQ114" s="232"/>
      <c r="BR114" s="232"/>
      <c r="BS114" s="232"/>
      <c r="BT114" s="232"/>
      <c r="BU114" s="232"/>
      <c r="BV114" s="232"/>
      <c r="BW114" s="232"/>
      <c r="BX114" s="232"/>
      <c r="BY114" s="232"/>
      <c r="BZ114" s="232"/>
      <c r="CA114" s="232"/>
      <c r="CB114" s="232"/>
      <c r="CC114" s="232"/>
      <c r="CD114" s="232"/>
      <c r="CE114" s="232"/>
      <c r="CF114" s="232"/>
      <c r="CG114" s="232"/>
      <c r="CH114" s="232"/>
      <c r="CI114" s="232"/>
      <c r="CJ114" s="232"/>
      <c r="CK114" s="232"/>
      <c r="CL114" s="232"/>
      <c r="CM114" s="232"/>
      <c r="CN114" s="232"/>
      <c r="CO114" s="232"/>
      <c r="CP114" s="232"/>
      <c r="CQ114" s="232"/>
      <c r="CR114" s="232"/>
      <c r="CS114" s="232"/>
      <c r="CT114" s="232"/>
      <c r="CU114" s="232"/>
      <c r="CV114" s="232"/>
      <c r="CW114" s="232"/>
      <c r="CX114" s="232"/>
      <c r="CY114" s="232"/>
      <c r="CZ114" s="232"/>
      <c r="DA114" s="232"/>
      <c r="DB114" s="232"/>
      <c r="DC114" s="232"/>
      <c r="DD114" s="232"/>
      <c r="DE114" s="232"/>
      <c r="DF114" s="232"/>
      <c r="DG114" s="232"/>
      <c r="DH114" s="232"/>
      <c r="DI114" s="232"/>
      <c r="DJ114" s="232"/>
      <c r="DK114" s="232"/>
      <c r="DL114" s="232"/>
      <c r="DM114" s="232"/>
      <c r="DN114" s="232"/>
      <c r="DO114" s="232"/>
      <c r="DP114" s="232"/>
      <c r="DQ114" s="232"/>
    </row>
    <row r="115" spans="7:121" s="241" customFormat="1" x14ac:dyDescent="0.25">
      <c r="G115" s="232"/>
      <c r="H115" s="232"/>
      <c r="I115" s="232" t="s">
        <v>416</v>
      </c>
      <c r="J115" s="232"/>
      <c r="K115" s="232"/>
      <c r="L115" s="232"/>
      <c r="M115" s="232"/>
      <c r="N115" s="232"/>
      <c r="O115" s="232"/>
      <c r="P115" s="232"/>
      <c r="Q115" s="232"/>
      <c r="R115" s="232"/>
      <c r="S115" s="232"/>
      <c r="T115" s="232"/>
      <c r="U115" s="232"/>
      <c r="V115" s="232"/>
      <c r="W115" s="232"/>
      <c r="X115" s="232"/>
      <c r="Y115" s="232"/>
      <c r="Z115" s="232"/>
      <c r="AA115" s="232"/>
      <c r="AB115" s="232"/>
      <c r="AC115" s="232"/>
      <c r="AD115" s="232"/>
      <c r="AE115" s="232"/>
      <c r="AF115" s="232"/>
      <c r="AG115" s="232"/>
      <c r="AH115" s="232"/>
      <c r="AI115" s="232"/>
      <c r="AJ115" s="232"/>
      <c r="AK115" s="232"/>
      <c r="AL115" s="232"/>
      <c r="AM115" s="232"/>
      <c r="AN115" s="232"/>
      <c r="AO115" s="232"/>
      <c r="AP115" s="232"/>
      <c r="AQ115" s="232"/>
      <c r="AR115" s="232"/>
      <c r="AS115" s="232"/>
      <c r="AT115" s="232"/>
      <c r="AU115" s="232"/>
      <c r="AV115" s="232"/>
      <c r="AW115" s="232"/>
      <c r="AX115" s="232"/>
      <c r="AY115" s="232"/>
      <c r="AZ115" s="232"/>
      <c r="BA115" s="232"/>
      <c r="BB115" s="232"/>
      <c r="BC115" s="232"/>
      <c r="BD115" s="232"/>
      <c r="BE115" s="232"/>
      <c r="BF115" s="232"/>
      <c r="BG115" s="232"/>
      <c r="BH115" s="232"/>
      <c r="BI115" s="232"/>
      <c r="BJ115" s="232"/>
      <c r="BK115" s="232"/>
      <c r="BL115" s="232"/>
      <c r="BM115" s="232"/>
      <c r="BN115" s="232"/>
      <c r="BO115" s="232"/>
      <c r="BP115" s="232"/>
      <c r="BQ115" s="232"/>
      <c r="BR115" s="232"/>
      <c r="BS115" s="232"/>
      <c r="BT115" s="232"/>
      <c r="BU115" s="232"/>
      <c r="BV115" s="232"/>
      <c r="BW115" s="232"/>
      <c r="BX115" s="232"/>
      <c r="BY115" s="232"/>
      <c r="BZ115" s="232"/>
      <c r="CA115" s="232"/>
      <c r="CB115" s="232"/>
      <c r="CC115" s="232"/>
      <c r="CD115" s="232"/>
      <c r="CE115" s="232"/>
      <c r="CF115" s="232"/>
      <c r="CG115" s="232"/>
      <c r="CH115" s="232"/>
      <c r="CI115" s="232"/>
      <c r="CJ115" s="232"/>
      <c r="CK115" s="232"/>
      <c r="CL115" s="232"/>
      <c r="CM115" s="232"/>
      <c r="CN115" s="232"/>
      <c r="CO115" s="232"/>
      <c r="CP115" s="232"/>
      <c r="CQ115" s="232"/>
      <c r="CR115" s="232"/>
      <c r="CS115" s="232"/>
      <c r="CT115" s="232"/>
      <c r="CU115" s="232"/>
      <c r="CV115" s="232"/>
      <c r="CW115" s="232"/>
      <c r="CX115" s="232"/>
      <c r="CY115" s="232"/>
      <c r="CZ115" s="232"/>
      <c r="DA115" s="232"/>
      <c r="DB115" s="232"/>
      <c r="DC115" s="232"/>
      <c r="DD115" s="232"/>
      <c r="DE115" s="232"/>
      <c r="DF115" s="232"/>
      <c r="DG115" s="232"/>
      <c r="DH115" s="232"/>
      <c r="DI115" s="232"/>
      <c r="DJ115" s="232"/>
      <c r="DK115" s="232"/>
      <c r="DL115" s="232"/>
      <c r="DM115" s="232"/>
      <c r="DN115" s="232"/>
      <c r="DO115" s="232"/>
      <c r="DP115" s="232"/>
      <c r="DQ115" s="232"/>
    </row>
    <row r="116" spans="7:121" s="241" customFormat="1" x14ac:dyDescent="0.25">
      <c r="G116" s="232"/>
      <c r="H116" s="232"/>
      <c r="I116" s="232" t="s">
        <v>418</v>
      </c>
      <c r="J116" s="232"/>
      <c r="K116" s="232"/>
      <c r="L116" s="232"/>
      <c r="M116" s="232"/>
      <c r="N116" s="232"/>
      <c r="O116" s="232"/>
      <c r="P116" s="232"/>
      <c r="Q116" s="232"/>
      <c r="R116" s="232"/>
      <c r="S116" s="232"/>
      <c r="T116" s="232"/>
      <c r="U116" s="232"/>
      <c r="V116" s="232"/>
      <c r="W116" s="232"/>
      <c r="X116" s="232"/>
      <c r="Y116" s="232"/>
      <c r="Z116" s="232"/>
      <c r="AA116" s="232"/>
      <c r="AB116" s="232"/>
      <c r="AC116" s="232"/>
      <c r="AD116" s="232"/>
      <c r="AE116" s="232"/>
      <c r="AF116" s="232"/>
      <c r="AG116" s="232"/>
      <c r="AH116" s="232"/>
      <c r="AI116" s="232"/>
      <c r="AJ116" s="232"/>
      <c r="AK116" s="232"/>
      <c r="AL116" s="232"/>
      <c r="AM116" s="232"/>
      <c r="AN116" s="232"/>
      <c r="AO116" s="232"/>
      <c r="AP116" s="232"/>
      <c r="AQ116" s="232"/>
      <c r="AR116" s="232"/>
      <c r="AS116" s="232"/>
      <c r="AT116" s="232"/>
      <c r="AU116" s="232"/>
      <c r="AV116" s="232"/>
      <c r="AW116" s="232"/>
      <c r="AX116" s="232"/>
      <c r="AY116" s="232"/>
      <c r="AZ116" s="232"/>
      <c r="BA116" s="232"/>
      <c r="BB116" s="232"/>
      <c r="BC116" s="232"/>
      <c r="BD116" s="232"/>
      <c r="BE116" s="232"/>
      <c r="BF116" s="232"/>
      <c r="BG116" s="232"/>
      <c r="BH116" s="232"/>
      <c r="BI116" s="232"/>
      <c r="BJ116" s="232"/>
      <c r="BK116" s="232"/>
      <c r="BL116" s="232"/>
      <c r="BM116" s="232"/>
      <c r="BN116" s="232"/>
      <c r="BO116" s="232"/>
      <c r="BP116" s="232"/>
      <c r="BQ116" s="232"/>
      <c r="BR116" s="232"/>
      <c r="BS116" s="232"/>
      <c r="BT116" s="232"/>
      <c r="BU116" s="232"/>
      <c r="BV116" s="232"/>
      <c r="BW116" s="232"/>
      <c r="BX116" s="232"/>
      <c r="BY116" s="232"/>
      <c r="BZ116" s="232"/>
      <c r="CA116" s="232"/>
      <c r="CB116" s="232"/>
      <c r="CC116" s="232"/>
      <c r="CD116" s="232"/>
      <c r="CE116" s="232"/>
      <c r="CF116" s="232"/>
      <c r="CG116" s="232"/>
      <c r="CH116" s="232"/>
      <c r="CI116" s="232"/>
      <c r="CJ116" s="232"/>
      <c r="CK116" s="232"/>
      <c r="CL116" s="232"/>
      <c r="CM116" s="232"/>
      <c r="CN116" s="232"/>
      <c r="CO116" s="232"/>
      <c r="CP116" s="232"/>
      <c r="CQ116" s="232"/>
      <c r="CR116" s="232"/>
      <c r="CS116" s="232"/>
      <c r="CT116" s="232"/>
      <c r="CU116" s="232"/>
      <c r="CV116" s="232"/>
      <c r="CW116" s="232"/>
      <c r="CX116" s="232"/>
      <c r="CY116" s="232"/>
      <c r="CZ116" s="232"/>
      <c r="DA116" s="232"/>
      <c r="DB116" s="232"/>
      <c r="DC116" s="232"/>
      <c r="DD116" s="232"/>
      <c r="DE116" s="232"/>
      <c r="DF116" s="232"/>
      <c r="DG116" s="232"/>
      <c r="DH116" s="232"/>
      <c r="DI116" s="232"/>
      <c r="DJ116" s="232"/>
      <c r="DK116" s="232"/>
      <c r="DL116" s="232"/>
      <c r="DM116" s="232"/>
      <c r="DN116" s="232"/>
      <c r="DO116" s="232"/>
      <c r="DP116" s="232"/>
      <c r="DQ116" s="232"/>
    </row>
    <row r="117" spans="7:121" s="241" customFormat="1" x14ac:dyDescent="0.25">
      <c r="G117" s="232"/>
      <c r="H117" s="232"/>
      <c r="I117" s="232" t="s">
        <v>745</v>
      </c>
      <c r="J117" s="232"/>
      <c r="K117" s="232"/>
      <c r="L117" s="232"/>
      <c r="M117" s="232"/>
      <c r="N117" s="232"/>
      <c r="O117" s="232"/>
      <c r="P117" s="232"/>
      <c r="Q117" s="232"/>
      <c r="R117" s="232"/>
      <c r="S117" s="232"/>
      <c r="T117" s="232"/>
      <c r="U117" s="232"/>
      <c r="V117" s="232"/>
      <c r="W117" s="232"/>
      <c r="X117" s="232"/>
      <c r="Y117" s="232"/>
      <c r="Z117" s="232"/>
      <c r="AA117" s="232"/>
      <c r="AB117" s="232"/>
      <c r="AC117" s="232"/>
      <c r="AD117" s="232"/>
      <c r="AE117" s="232"/>
      <c r="AF117" s="232"/>
      <c r="AG117" s="232"/>
      <c r="AH117" s="232"/>
      <c r="AI117" s="232"/>
      <c r="AJ117" s="232"/>
      <c r="AK117" s="232"/>
      <c r="AL117" s="232"/>
      <c r="AM117" s="232"/>
      <c r="AN117" s="232"/>
      <c r="AO117" s="232"/>
      <c r="AP117" s="232"/>
      <c r="AQ117" s="232"/>
      <c r="AR117" s="232"/>
      <c r="AS117" s="232"/>
      <c r="AT117" s="232"/>
      <c r="AU117" s="232"/>
      <c r="AV117" s="232"/>
      <c r="AW117" s="232"/>
      <c r="AX117" s="232"/>
      <c r="AY117" s="232"/>
      <c r="AZ117" s="232"/>
      <c r="BA117" s="232"/>
      <c r="BB117" s="232"/>
      <c r="BC117" s="232"/>
      <c r="BD117" s="232"/>
      <c r="BE117" s="232"/>
      <c r="BF117" s="232"/>
      <c r="BG117" s="232"/>
      <c r="BH117" s="232"/>
      <c r="BI117" s="232"/>
      <c r="BJ117" s="232"/>
      <c r="BK117" s="232"/>
      <c r="BL117" s="232"/>
      <c r="BM117" s="232"/>
      <c r="BN117" s="232"/>
      <c r="BO117" s="232"/>
      <c r="BP117" s="232"/>
      <c r="BQ117" s="232"/>
      <c r="BR117" s="232"/>
      <c r="BS117" s="232"/>
      <c r="BT117" s="232"/>
      <c r="BU117" s="232"/>
      <c r="BV117" s="232"/>
      <c r="BW117" s="232"/>
      <c r="BX117" s="232"/>
      <c r="BY117" s="232"/>
      <c r="BZ117" s="232"/>
      <c r="CA117" s="232"/>
      <c r="CB117" s="232"/>
      <c r="CC117" s="232"/>
      <c r="CD117" s="232"/>
      <c r="CE117" s="232"/>
      <c r="CF117" s="232"/>
      <c r="CG117" s="232"/>
      <c r="CH117" s="232"/>
      <c r="CI117" s="232"/>
      <c r="CJ117" s="232"/>
      <c r="CK117" s="232"/>
      <c r="CL117" s="232"/>
      <c r="CM117" s="232"/>
      <c r="CN117" s="232"/>
      <c r="CO117" s="232"/>
      <c r="CP117" s="232"/>
      <c r="CQ117" s="232"/>
      <c r="CR117" s="232"/>
      <c r="CS117" s="232"/>
      <c r="CT117" s="232"/>
      <c r="CU117" s="232"/>
      <c r="CV117" s="232"/>
      <c r="CW117" s="232"/>
      <c r="CX117" s="232"/>
      <c r="CY117" s="232"/>
      <c r="CZ117" s="232"/>
      <c r="DA117" s="232"/>
      <c r="DB117" s="232"/>
      <c r="DC117" s="232"/>
      <c r="DD117" s="232"/>
      <c r="DE117" s="232"/>
      <c r="DF117" s="232"/>
      <c r="DG117" s="232"/>
      <c r="DH117" s="232"/>
      <c r="DI117" s="232"/>
      <c r="DJ117" s="232"/>
      <c r="DK117" s="232"/>
      <c r="DL117" s="232"/>
      <c r="DM117" s="232"/>
      <c r="DN117" s="232"/>
      <c r="DO117" s="232"/>
      <c r="DP117" s="232"/>
      <c r="DQ117" s="232"/>
    </row>
    <row r="118" spans="7:121" s="241" customFormat="1" x14ac:dyDescent="0.25">
      <c r="G118" s="232"/>
      <c r="H118" s="232"/>
      <c r="I118" s="232" t="s">
        <v>746</v>
      </c>
      <c r="J118" s="232"/>
      <c r="K118" s="232"/>
      <c r="L118" s="232"/>
      <c r="M118" s="232"/>
      <c r="N118" s="232"/>
      <c r="O118" s="232"/>
      <c r="P118" s="232"/>
      <c r="Q118" s="232"/>
      <c r="R118" s="232"/>
      <c r="S118" s="232"/>
      <c r="T118" s="232"/>
      <c r="U118" s="232"/>
      <c r="V118" s="232"/>
      <c r="W118" s="232"/>
      <c r="X118" s="232"/>
      <c r="Y118" s="232"/>
      <c r="Z118" s="232"/>
      <c r="AA118" s="232"/>
      <c r="AB118" s="232"/>
      <c r="AC118" s="232"/>
      <c r="AD118" s="232"/>
      <c r="AE118" s="232"/>
      <c r="AF118" s="232"/>
      <c r="AG118" s="232"/>
      <c r="AH118" s="232"/>
      <c r="AI118" s="232"/>
      <c r="AJ118" s="232"/>
      <c r="AK118" s="232"/>
      <c r="AL118" s="232"/>
      <c r="AM118" s="232"/>
      <c r="AN118" s="232"/>
      <c r="AO118" s="232"/>
      <c r="AP118" s="232"/>
      <c r="AQ118" s="232"/>
      <c r="AR118" s="232"/>
      <c r="AS118" s="232"/>
      <c r="AT118" s="232"/>
      <c r="AU118" s="232"/>
      <c r="AV118" s="232"/>
      <c r="AW118" s="232"/>
      <c r="AX118" s="232"/>
      <c r="AY118" s="232"/>
      <c r="AZ118" s="232"/>
      <c r="BA118" s="232"/>
      <c r="BB118" s="232"/>
      <c r="BC118" s="232"/>
      <c r="BD118" s="232"/>
      <c r="BE118" s="232"/>
      <c r="BF118" s="232"/>
      <c r="BG118" s="232"/>
      <c r="BH118" s="232"/>
      <c r="BI118" s="232"/>
      <c r="BJ118" s="232"/>
      <c r="BK118" s="232"/>
      <c r="BL118" s="232"/>
      <c r="BM118" s="232"/>
      <c r="BN118" s="232"/>
      <c r="BO118" s="232"/>
      <c r="BP118" s="232"/>
      <c r="BQ118" s="232"/>
      <c r="BR118" s="232"/>
      <c r="BS118" s="232"/>
      <c r="BT118" s="232"/>
      <c r="BU118" s="232"/>
      <c r="BV118" s="232"/>
      <c r="BW118" s="232"/>
      <c r="BX118" s="232"/>
      <c r="BY118" s="232"/>
      <c r="BZ118" s="232"/>
      <c r="CA118" s="232"/>
      <c r="CB118" s="232"/>
      <c r="CC118" s="232"/>
      <c r="CD118" s="232"/>
      <c r="CE118" s="232"/>
      <c r="CF118" s="232"/>
      <c r="CG118" s="232"/>
      <c r="CH118" s="232"/>
      <c r="CI118" s="232"/>
      <c r="CJ118" s="232"/>
      <c r="CK118" s="232"/>
      <c r="CL118" s="232"/>
      <c r="CM118" s="232"/>
      <c r="CN118" s="232"/>
      <c r="CO118" s="232"/>
      <c r="CP118" s="232"/>
      <c r="CQ118" s="232"/>
      <c r="CR118" s="232"/>
      <c r="CS118" s="232"/>
      <c r="CT118" s="232"/>
      <c r="CU118" s="232"/>
      <c r="CV118" s="232"/>
      <c r="CW118" s="232"/>
      <c r="CX118" s="232"/>
      <c r="CY118" s="232"/>
      <c r="CZ118" s="232"/>
      <c r="DA118" s="232"/>
      <c r="DB118" s="232"/>
      <c r="DC118" s="232"/>
      <c r="DD118" s="232"/>
      <c r="DE118" s="232"/>
      <c r="DF118" s="232"/>
      <c r="DG118" s="232"/>
      <c r="DH118" s="232"/>
      <c r="DI118" s="232"/>
      <c r="DJ118" s="232"/>
      <c r="DK118" s="232"/>
      <c r="DL118" s="232"/>
      <c r="DM118" s="232"/>
      <c r="DN118" s="232"/>
      <c r="DO118" s="232"/>
      <c r="DP118" s="232"/>
      <c r="DQ118" s="232"/>
    </row>
    <row r="119" spans="7:121" s="241" customFormat="1" x14ac:dyDescent="0.25">
      <c r="G119" s="232"/>
      <c r="H119" s="232"/>
      <c r="I119" s="232" t="s">
        <v>747</v>
      </c>
      <c r="J119" s="232"/>
      <c r="K119" s="232"/>
      <c r="L119" s="232"/>
      <c r="M119" s="232"/>
      <c r="N119" s="232"/>
      <c r="O119" s="232"/>
      <c r="P119" s="232"/>
      <c r="Q119" s="232"/>
      <c r="R119" s="232"/>
      <c r="S119" s="232"/>
      <c r="T119" s="232"/>
      <c r="U119" s="232"/>
      <c r="V119" s="232"/>
      <c r="W119" s="232"/>
      <c r="X119" s="232"/>
      <c r="Y119" s="232"/>
      <c r="Z119" s="232"/>
      <c r="AA119" s="232"/>
      <c r="AB119" s="232"/>
      <c r="AC119" s="232"/>
      <c r="AD119" s="232"/>
      <c r="AE119" s="232"/>
      <c r="AF119" s="232"/>
      <c r="AG119" s="232"/>
      <c r="AH119" s="232"/>
      <c r="AI119" s="232"/>
      <c r="AJ119" s="232"/>
      <c r="AK119" s="232"/>
      <c r="AL119" s="232"/>
      <c r="AM119" s="232"/>
      <c r="AN119" s="232"/>
      <c r="AO119" s="232"/>
      <c r="AP119" s="232"/>
      <c r="AQ119" s="232"/>
      <c r="AR119" s="232"/>
      <c r="AS119" s="232"/>
      <c r="AT119" s="232"/>
      <c r="AU119" s="232"/>
      <c r="AV119" s="232"/>
      <c r="AW119" s="232"/>
      <c r="AX119" s="232"/>
      <c r="AY119" s="232"/>
      <c r="AZ119" s="232"/>
      <c r="BA119" s="232"/>
      <c r="BB119" s="232"/>
      <c r="BC119" s="232"/>
      <c r="BD119" s="232"/>
      <c r="BE119" s="232"/>
      <c r="BF119" s="232"/>
      <c r="BG119" s="232"/>
      <c r="BH119" s="232"/>
      <c r="BI119" s="232"/>
      <c r="BJ119" s="232"/>
      <c r="BK119" s="232"/>
      <c r="BL119" s="232"/>
      <c r="BM119" s="232"/>
      <c r="BN119" s="232"/>
      <c r="BO119" s="232"/>
      <c r="BP119" s="232"/>
      <c r="BQ119" s="232"/>
      <c r="BR119" s="232"/>
      <c r="BS119" s="232"/>
      <c r="BT119" s="232"/>
      <c r="BU119" s="232"/>
      <c r="BV119" s="232"/>
      <c r="BW119" s="232"/>
      <c r="BX119" s="232"/>
      <c r="BY119" s="232"/>
      <c r="BZ119" s="232"/>
      <c r="CA119" s="232"/>
      <c r="CB119" s="232"/>
      <c r="CC119" s="232"/>
      <c r="CD119" s="232"/>
      <c r="CE119" s="232"/>
      <c r="CF119" s="232"/>
      <c r="CG119" s="232"/>
      <c r="CH119" s="232"/>
      <c r="CI119" s="232"/>
      <c r="CJ119" s="232"/>
      <c r="CK119" s="232"/>
      <c r="CL119" s="232"/>
      <c r="CM119" s="232"/>
      <c r="CN119" s="232"/>
      <c r="CO119" s="232"/>
      <c r="CP119" s="232"/>
      <c r="CQ119" s="232"/>
      <c r="CR119" s="232"/>
      <c r="CS119" s="232"/>
      <c r="CT119" s="232"/>
      <c r="CU119" s="232"/>
      <c r="CV119" s="232"/>
      <c r="CW119" s="232"/>
      <c r="CX119" s="232"/>
      <c r="CY119" s="232"/>
      <c r="CZ119" s="232"/>
      <c r="DA119" s="232"/>
      <c r="DB119" s="232"/>
      <c r="DC119" s="232"/>
      <c r="DD119" s="232"/>
      <c r="DE119" s="232"/>
      <c r="DF119" s="232"/>
      <c r="DG119" s="232"/>
      <c r="DH119" s="232"/>
      <c r="DI119" s="232"/>
      <c r="DJ119" s="232"/>
      <c r="DK119" s="232"/>
      <c r="DL119" s="232"/>
      <c r="DM119" s="232"/>
      <c r="DN119" s="232"/>
      <c r="DO119" s="232"/>
      <c r="DP119" s="232"/>
      <c r="DQ119" s="232"/>
    </row>
    <row r="120" spans="7:121" s="241" customFormat="1" x14ac:dyDescent="0.25">
      <c r="G120" s="232"/>
      <c r="H120" s="232"/>
      <c r="I120" s="232" t="s">
        <v>693</v>
      </c>
      <c r="J120" s="232"/>
      <c r="K120" s="232"/>
      <c r="L120" s="232"/>
      <c r="M120" s="232"/>
      <c r="N120" s="232"/>
      <c r="O120" s="232"/>
      <c r="P120" s="232"/>
      <c r="Q120" s="232"/>
      <c r="R120" s="232"/>
      <c r="S120" s="232"/>
      <c r="T120" s="232"/>
      <c r="U120" s="232"/>
      <c r="V120" s="232"/>
      <c r="W120" s="232"/>
      <c r="X120" s="232"/>
      <c r="Y120" s="232"/>
      <c r="Z120" s="232"/>
      <c r="AA120" s="232"/>
      <c r="AB120" s="232"/>
      <c r="AC120" s="232"/>
      <c r="AD120" s="232"/>
      <c r="AE120" s="232"/>
      <c r="AF120" s="232"/>
      <c r="AG120" s="232"/>
      <c r="AH120" s="232"/>
      <c r="AI120" s="232"/>
      <c r="AJ120" s="232"/>
      <c r="AK120" s="232"/>
      <c r="AL120" s="232"/>
      <c r="AM120" s="232"/>
      <c r="AN120" s="232"/>
      <c r="AO120" s="232"/>
      <c r="AP120" s="232"/>
      <c r="AQ120" s="232"/>
      <c r="AR120" s="232"/>
      <c r="AS120" s="232"/>
      <c r="AT120" s="232"/>
      <c r="AU120" s="232"/>
      <c r="AV120" s="232"/>
      <c r="AW120" s="232"/>
      <c r="AX120" s="232"/>
      <c r="AY120" s="232"/>
      <c r="AZ120" s="232"/>
      <c r="BA120" s="232"/>
      <c r="BB120" s="232"/>
      <c r="BC120" s="232"/>
      <c r="BD120" s="232"/>
      <c r="BE120" s="232"/>
      <c r="BF120" s="232"/>
      <c r="BG120" s="232"/>
      <c r="BH120" s="232"/>
      <c r="BI120" s="232"/>
      <c r="BJ120" s="232"/>
      <c r="BK120" s="232"/>
      <c r="BL120" s="232"/>
      <c r="BM120" s="232"/>
      <c r="BN120" s="232"/>
      <c r="BO120" s="232"/>
      <c r="BP120" s="232"/>
      <c r="BQ120" s="232"/>
      <c r="BR120" s="232"/>
      <c r="BS120" s="232"/>
      <c r="BT120" s="232"/>
      <c r="BU120" s="232"/>
      <c r="BV120" s="232"/>
      <c r="BW120" s="232"/>
      <c r="BX120" s="232"/>
      <c r="BY120" s="232"/>
      <c r="BZ120" s="232"/>
      <c r="CA120" s="232"/>
      <c r="CB120" s="232"/>
      <c r="CC120" s="232"/>
      <c r="CD120" s="232"/>
      <c r="CE120" s="232"/>
      <c r="CF120" s="232"/>
      <c r="CG120" s="232"/>
      <c r="CH120" s="232"/>
      <c r="CI120" s="232"/>
      <c r="CJ120" s="232"/>
      <c r="CK120" s="232"/>
      <c r="CL120" s="232"/>
      <c r="CM120" s="232"/>
      <c r="CN120" s="232"/>
      <c r="CO120" s="232"/>
      <c r="CP120" s="232"/>
      <c r="CQ120" s="232"/>
      <c r="CR120" s="232"/>
      <c r="CS120" s="232"/>
      <c r="CT120" s="232"/>
      <c r="CU120" s="232"/>
      <c r="CV120" s="232"/>
      <c r="CW120" s="232"/>
      <c r="CX120" s="232"/>
      <c r="CY120" s="232"/>
      <c r="CZ120" s="232"/>
      <c r="DA120" s="232"/>
      <c r="DB120" s="232"/>
      <c r="DC120" s="232"/>
      <c r="DD120" s="232"/>
      <c r="DE120" s="232"/>
      <c r="DF120" s="232"/>
      <c r="DG120" s="232"/>
      <c r="DH120" s="232"/>
      <c r="DI120" s="232"/>
      <c r="DJ120" s="232"/>
      <c r="DK120" s="232"/>
      <c r="DL120" s="232"/>
      <c r="DM120" s="232"/>
      <c r="DN120" s="232"/>
      <c r="DO120" s="232"/>
      <c r="DP120" s="232"/>
      <c r="DQ120" s="232"/>
    </row>
    <row r="121" spans="7:121" s="241" customFormat="1" x14ac:dyDescent="0.25">
      <c r="G121" s="232"/>
      <c r="H121" s="232"/>
      <c r="I121" s="232" t="s">
        <v>643</v>
      </c>
      <c r="J121" s="232"/>
      <c r="K121" s="232"/>
      <c r="L121" s="232"/>
      <c r="M121" s="232"/>
      <c r="N121" s="232"/>
      <c r="O121" s="232"/>
      <c r="P121" s="232"/>
      <c r="Q121" s="232"/>
      <c r="R121" s="232"/>
      <c r="S121" s="232"/>
      <c r="T121" s="232"/>
      <c r="U121" s="232"/>
      <c r="V121" s="232"/>
      <c r="W121" s="232"/>
      <c r="X121" s="232"/>
      <c r="Y121" s="232"/>
      <c r="Z121" s="232"/>
      <c r="AA121" s="232"/>
      <c r="AB121" s="232"/>
      <c r="AC121" s="232"/>
      <c r="AD121" s="232"/>
      <c r="AE121" s="232"/>
      <c r="AF121" s="232"/>
      <c r="AG121" s="232"/>
      <c r="AH121" s="232"/>
      <c r="AI121" s="232"/>
      <c r="AJ121" s="232"/>
      <c r="AK121" s="232"/>
      <c r="AL121" s="232"/>
      <c r="AM121" s="232"/>
      <c r="AN121" s="232"/>
      <c r="AO121" s="232"/>
      <c r="AP121" s="232"/>
      <c r="AQ121" s="232"/>
      <c r="AR121" s="232"/>
      <c r="AS121" s="232"/>
      <c r="AT121" s="232"/>
      <c r="AU121" s="232"/>
      <c r="AV121" s="232"/>
      <c r="AW121" s="232"/>
      <c r="AX121" s="232"/>
      <c r="AY121" s="232"/>
      <c r="AZ121" s="232"/>
      <c r="BA121" s="232"/>
      <c r="BB121" s="232"/>
      <c r="BC121" s="232"/>
      <c r="BD121" s="232"/>
      <c r="BE121" s="232"/>
      <c r="BF121" s="232"/>
      <c r="BG121" s="232"/>
      <c r="BH121" s="232"/>
      <c r="BI121" s="232"/>
      <c r="BJ121" s="232"/>
      <c r="BK121" s="232"/>
      <c r="BL121" s="232"/>
      <c r="BM121" s="232"/>
      <c r="BN121" s="232"/>
      <c r="BO121" s="232"/>
      <c r="BP121" s="232"/>
      <c r="BQ121" s="232"/>
      <c r="BR121" s="232"/>
      <c r="BS121" s="232"/>
      <c r="BT121" s="232"/>
      <c r="BU121" s="232"/>
      <c r="BV121" s="232"/>
      <c r="BW121" s="232"/>
      <c r="BX121" s="232"/>
      <c r="BY121" s="232"/>
      <c r="BZ121" s="232"/>
      <c r="CA121" s="232"/>
      <c r="CB121" s="232"/>
      <c r="CC121" s="232"/>
      <c r="CD121" s="232"/>
      <c r="CE121" s="232"/>
      <c r="CF121" s="232"/>
      <c r="CG121" s="232"/>
      <c r="CH121" s="232"/>
      <c r="CI121" s="232"/>
      <c r="CJ121" s="232"/>
      <c r="CK121" s="232"/>
      <c r="CL121" s="232"/>
      <c r="CM121" s="232"/>
      <c r="CN121" s="232"/>
      <c r="CO121" s="232"/>
      <c r="CP121" s="232"/>
      <c r="CQ121" s="232"/>
      <c r="CR121" s="232"/>
      <c r="CS121" s="232"/>
      <c r="CT121" s="232"/>
      <c r="CU121" s="232"/>
      <c r="CV121" s="232"/>
      <c r="CW121" s="232"/>
      <c r="CX121" s="232"/>
      <c r="CY121" s="232"/>
      <c r="CZ121" s="232"/>
      <c r="DA121" s="232"/>
      <c r="DB121" s="232"/>
      <c r="DC121" s="232"/>
      <c r="DD121" s="232"/>
      <c r="DE121" s="232"/>
      <c r="DF121" s="232"/>
      <c r="DG121" s="232"/>
      <c r="DH121" s="232"/>
      <c r="DI121" s="232"/>
      <c r="DJ121" s="232"/>
      <c r="DK121" s="232"/>
      <c r="DL121" s="232"/>
      <c r="DM121" s="232"/>
      <c r="DN121" s="232"/>
      <c r="DO121" s="232"/>
      <c r="DP121" s="232"/>
      <c r="DQ121" s="232"/>
    </row>
    <row r="122" spans="7:121" s="241" customFormat="1" x14ac:dyDescent="0.25">
      <c r="G122" s="232"/>
      <c r="H122" s="232"/>
      <c r="I122" s="232" t="s">
        <v>582</v>
      </c>
      <c r="J122" s="232"/>
      <c r="K122" s="232"/>
      <c r="L122" s="232"/>
      <c r="M122" s="232"/>
      <c r="N122" s="232"/>
      <c r="O122" s="232"/>
      <c r="P122" s="232"/>
      <c r="Q122" s="232"/>
      <c r="R122" s="232"/>
      <c r="S122" s="232"/>
      <c r="T122" s="232"/>
      <c r="U122" s="232"/>
      <c r="V122" s="232"/>
      <c r="W122" s="232"/>
      <c r="X122" s="232"/>
      <c r="Y122" s="232"/>
      <c r="Z122" s="232"/>
      <c r="AA122" s="232"/>
      <c r="AB122" s="232"/>
      <c r="AC122" s="232"/>
      <c r="AD122" s="232"/>
      <c r="AE122" s="232"/>
      <c r="AF122" s="232"/>
      <c r="AG122" s="232"/>
      <c r="AH122" s="232"/>
      <c r="AI122" s="232"/>
      <c r="AJ122" s="232"/>
      <c r="AK122" s="232"/>
      <c r="AL122" s="232"/>
      <c r="AM122" s="232"/>
      <c r="AN122" s="232"/>
      <c r="AO122" s="232"/>
      <c r="AP122" s="232"/>
      <c r="AQ122" s="232"/>
      <c r="AR122" s="232"/>
      <c r="AS122" s="232"/>
      <c r="AT122" s="232"/>
      <c r="AU122" s="232"/>
      <c r="AV122" s="232"/>
      <c r="AW122" s="232"/>
      <c r="AX122" s="232"/>
      <c r="AY122" s="232"/>
      <c r="AZ122" s="232"/>
      <c r="BA122" s="232"/>
      <c r="BB122" s="232"/>
      <c r="BC122" s="232"/>
      <c r="BD122" s="232"/>
      <c r="BE122" s="232"/>
      <c r="BF122" s="232"/>
      <c r="BG122" s="232"/>
      <c r="BH122" s="232"/>
      <c r="BI122" s="232"/>
      <c r="BJ122" s="232"/>
      <c r="BK122" s="232"/>
      <c r="BL122" s="232"/>
      <c r="BM122" s="232"/>
      <c r="BN122" s="232"/>
      <c r="BO122" s="232"/>
      <c r="BP122" s="232"/>
      <c r="BQ122" s="232"/>
      <c r="BR122" s="232"/>
      <c r="BS122" s="232"/>
      <c r="BT122" s="232"/>
      <c r="BU122" s="232"/>
      <c r="BV122" s="232"/>
      <c r="BW122" s="232"/>
      <c r="BX122" s="232"/>
      <c r="BY122" s="232"/>
      <c r="BZ122" s="232"/>
      <c r="CA122" s="232"/>
      <c r="CB122" s="232"/>
      <c r="CC122" s="232"/>
      <c r="CD122" s="232"/>
      <c r="CE122" s="232"/>
      <c r="CF122" s="232"/>
      <c r="CG122" s="232"/>
      <c r="CH122" s="232"/>
      <c r="CI122" s="232"/>
      <c r="CJ122" s="232"/>
      <c r="CK122" s="232"/>
      <c r="CL122" s="232"/>
      <c r="CM122" s="232"/>
      <c r="CN122" s="232"/>
      <c r="CO122" s="232"/>
      <c r="CP122" s="232"/>
      <c r="CQ122" s="232"/>
      <c r="CR122" s="232"/>
      <c r="CS122" s="232"/>
      <c r="CT122" s="232"/>
      <c r="CU122" s="232"/>
      <c r="CV122" s="232"/>
      <c r="CW122" s="232"/>
      <c r="CX122" s="232"/>
      <c r="CY122" s="232"/>
      <c r="CZ122" s="232"/>
      <c r="DA122" s="232"/>
      <c r="DB122" s="232"/>
      <c r="DC122" s="232"/>
      <c r="DD122" s="232"/>
      <c r="DE122" s="232"/>
      <c r="DF122" s="232"/>
      <c r="DG122" s="232"/>
      <c r="DH122" s="232"/>
      <c r="DI122" s="232"/>
      <c r="DJ122" s="232"/>
      <c r="DK122" s="232"/>
      <c r="DL122" s="232"/>
      <c r="DM122" s="232"/>
      <c r="DN122" s="232"/>
      <c r="DO122" s="232"/>
      <c r="DP122" s="232"/>
      <c r="DQ122" s="232"/>
    </row>
    <row r="123" spans="7:121" s="241" customFormat="1" x14ac:dyDescent="0.25">
      <c r="G123" s="232"/>
      <c r="H123" s="232"/>
      <c r="I123" s="232" t="s">
        <v>523</v>
      </c>
      <c r="J123" s="232">
        <v>1</v>
      </c>
      <c r="K123" s="232"/>
      <c r="L123" s="232"/>
      <c r="M123" s="232"/>
      <c r="N123" s="232"/>
      <c r="O123" s="232"/>
      <c r="P123" s="232"/>
      <c r="Q123" s="232"/>
      <c r="R123" s="232"/>
      <c r="S123" s="232"/>
      <c r="T123" s="232"/>
      <c r="U123" s="232"/>
      <c r="V123" s="232"/>
      <c r="W123" s="232"/>
      <c r="X123" s="232"/>
      <c r="Y123" s="232"/>
      <c r="Z123" s="232"/>
      <c r="AA123" s="232"/>
      <c r="AB123" s="232"/>
      <c r="AC123" s="232"/>
      <c r="AD123" s="232"/>
      <c r="AE123" s="232"/>
      <c r="AF123" s="232"/>
      <c r="AG123" s="232"/>
      <c r="AH123" s="232"/>
      <c r="AI123" s="232"/>
      <c r="AJ123" s="232"/>
      <c r="AK123" s="232"/>
      <c r="AL123" s="232"/>
      <c r="AM123" s="232"/>
      <c r="AN123" s="232"/>
      <c r="AO123" s="232"/>
      <c r="AP123" s="232"/>
      <c r="AQ123" s="232"/>
      <c r="AR123" s="232"/>
      <c r="AS123" s="232"/>
      <c r="AT123" s="232"/>
      <c r="AU123" s="232"/>
      <c r="AV123" s="232"/>
      <c r="AW123" s="232"/>
      <c r="AX123" s="232"/>
      <c r="AY123" s="232"/>
      <c r="AZ123" s="232"/>
      <c r="BA123" s="232"/>
      <c r="BB123" s="232"/>
      <c r="BC123" s="232"/>
      <c r="BD123" s="232"/>
      <c r="BE123" s="232"/>
      <c r="BF123" s="232"/>
      <c r="BG123" s="232"/>
      <c r="BH123" s="232"/>
      <c r="BI123" s="232"/>
      <c r="BJ123" s="232"/>
      <c r="BK123" s="232"/>
      <c r="BL123" s="232"/>
      <c r="BM123" s="232"/>
      <c r="BN123" s="232"/>
      <c r="BO123" s="232"/>
      <c r="BP123" s="232"/>
      <c r="BQ123" s="232"/>
      <c r="BR123" s="232"/>
      <c r="BS123" s="232"/>
      <c r="BT123" s="232"/>
      <c r="BU123" s="232"/>
      <c r="BV123" s="232"/>
      <c r="BW123" s="232"/>
      <c r="BX123" s="232"/>
      <c r="BY123" s="232"/>
      <c r="BZ123" s="232"/>
      <c r="CA123" s="232"/>
      <c r="CB123" s="232"/>
      <c r="CC123" s="232"/>
      <c r="CD123" s="232"/>
      <c r="CE123" s="232"/>
      <c r="CF123" s="232"/>
      <c r="CG123" s="232"/>
      <c r="CH123" s="232"/>
      <c r="CI123" s="232"/>
      <c r="CJ123" s="232"/>
      <c r="CK123" s="232"/>
      <c r="CL123" s="232"/>
      <c r="CM123" s="232"/>
      <c r="CN123" s="232"/>
      <c r="CO123" s="232"/>
      <c r="CP123" s="232"/>
      <c r="CQ123" s="232"/>
      <c r="CR123" s="232"/>
      <c r="CS123" s="232"/>
      <c r="CT123" s="232"/>
      <c r="CU123" s="232"/>
      <c r="CV123" s="232"/>
      <c r="CW123" s="232"/>
      <c r="CX123" s="232"/>
      <c r="CY123" s="232"/>
      <c r="CZ123" s="232"/>
      <c r="DA123" s="232"/>
      <c r="DB123" s="232"/>
      <c r="DC123" s="232"/>
      <c r="DD123" s="232"/>
      <c r="DE123" s="232"/>
      <c r="DF123" s="232"/>
      <c r="DG123" s="232"/>
      <c r="DH123" s="232"/>
      <c r="DI123" s="232"/>
      <c r="DJ123" s="232"/>
      <c r="DK123" s="232"/>
      <c r="DL123" s="232"/>
      <c r="DM123" s="232"/>
      <c r="DN123" s="232"/>
      <c r="DO123" s="232"/>
      <c r="DP123" s="232"/>
      <c r="DQ123" s="232"/>
    </row>
    <row r="124" spans="7:121" s="241" customFormat="1" x14ac:dyDescent="0.25">
      <c r="G124" s="232"/>
      <c r="H124" s="232"/>
      <c r="I124" s="232" t="s">
        <v>709</v>
      </c>
      <c r="J124" s="232"/>
      <c r="K124" s="232"/>
      <c r="L124" s="232"/>
      <c r="M124" s="232"/>
      <c r="N124" s="232"/>
      <c r="O124" s="232"/>
      <c r="P124" s="232"/>
      <c r="Q124" s="232"/>
      <c r="R124" s="232"/>
      <c r="S124" s="232"/>
      <c r="T124" s="232"/>
      <c r="U124" s="232"/>
      <c r="V124" s="232"/>
      <c r="W124" s="232"/>
      <c r="X124" s="232"/>
      <c r="Y124" s="232"/>
      <c r="Z124" s="232"/>
      <c r="AA124" s="232"/>
      <c r="AB124" s="232"/>
      <c r="AC124" s="232"/>
      <c r="AD124" s="232"/>
      <c r="AE124" s="232"/>
      <c r="AF124" s="232"/>
      <c r="AG124" s="232"/>
      <c r="AH124" s="232"/>
      <c r="AI124" s="232"/>
      <c r="AJ124" s="232"/>
      <c r="AK124" s="232"/>
      <c r="AL124" s="232"/>
      <c r="AM124" s="232"/>
      <c r="AN124" s="232"/>
      <c r="AO124" s="232"/>
      <c r="AP124" s="232"/>
      <c r="AQ124" s="232"/>
      <c r="AR124" s="232"/>
      <c r="AS124" s="232"/>
      <c r="AT124" s="232"/>
      <c r="AU124" s="232"/>
      <c r="AV124" s="232"/>
      <c r="AW124" s="232"/>
      <c r="AX124" s="232"/>
      <c r="AY124" s="232"/>
      <c r="AZ124" s="232"/>
      <c r="BA124" s="232"/>
      <c r="BB124" s="232"/>
      <c r="BC124" s="232"/>
      <c r="BD124" s="232"/>
      <c r="BE124" s="232"/>
      <c r="BF124" s="232"/>
      <c r="BG124" s="232"/>
      <c r="BH124" s="232"/>
      <c r="BI124" s="232"/>
      <c r="BJ124" s="232"/>
      <c r="BK124" s="232"/>
      <c r="BL124" s="232"/>
      <c r="BM124" s="232"/>
      <c r="BN124" s="232"/>
      <c r="BO124" s="232"/>
      <c r="BP124" s="232"/>
      <c r="BQ124" s="232"/>
      <c r="BR124" s="232"/>
      <c r="BS124" s="232"/>
      <c r="BT124" s="232"/>
      <c r="BU124" s="232"/>
      <c r="BV124" s="232"/>
      <c r="BW124" s="232"/>
      <c r="BX124" s="232"/>
      <c r="BY124" s="232"/>
      <c r="BZ124" s="232"/>
      <c r="CA124" s="232"/>
      <c r="CB124" s="232"/>
      <c r="CC124" s="232"/>
      <c r="CD124" s="232"/>
      <c r="CE124" s="232"/>
      <c r="CF124" s="232"/>
      <c r="CG124" s="232"/>
      <c r="CH124" s="232"/>
      <c r="CI124" s="232"/>
      <c r="CJ124" s="232"/>
      <c r="CK124" s="232"/>
      <c r="CL124" s="232"/>
      <c r="CM124" s="232"/>
      <c r="CN124" s="232"/>
      <c r="CO124" s="232"/>
      <c r="CP124" s="232"/>
      <c r="CQ124" s="232"/>
      <c r="CR124" s="232"/>
      <c r="CS124" s="232"/>
      <c r="CT124" s="232"/>
      <c r="CU124" s="232"/>
      <c r="CV124" s="232"/>
      <c r="CW124" s="232"/>
      <c r="CX124" s="232"/>
      <c r="CY124" s="232"/>
      <c r="CZ124" s="232"/>
      <c r="DA124" s="232"/>
      <c r="DB124" s="232"/>
      <c r="DC124" s="232"/>
      <c r="DD124" s="232"/>
      <c r="DE124" s="232"/>
      <c r="DF124" s="232"/>
      <c r="DG124" s="232"/>
      <c r="DH124" s="232"/>
      <c r="DI124" s="232"/>
      <c r="DJ124" s="232"/>
      <c r="DK124" s="232"/>
      <c r="DL124" s="232"/>
      <c r="DM124" s="232"/>
      <c r="DN124" s="232"/>
      <c r="DO124" s="232"/>
      <c r="DP124" s="232"/>
      <c r="DQ124" s="232"/>
    </row>
    <row r="125" spans="7:121" s="241" customFormat="1" x14ac:dyDescent="0.25">
      <c r="G125" s="232"/>
      <c r="H125" s="232"/>
      <c r="I125" s="232" t="s">
        <v>732</v>
      </c>
      <c r="J125" s="232"/>
      <c r="K125" s="232"/>
      <c r="L125" s="232"/>
      <c r="M125" s="232"/>
      <c r="N125" s="232"/>
      <c r="O125" s="232"/>
      <c r="P125" s="232"/>
      <c r="Q125" s="232"/>
      <c r="R125" s="232"/>
      <c r="S125" s="232"/>
      <c r="T125" s="232"/>
      <c r="U125" s="232"/>
      <c r="V125" s="232"/>
      <c r="W125" s="232"/>
      <c r="X125" s="232"/>
      <c r="Y125" s="232"/>
      <c r="Z125" s="232"/>
      <c r="AA125" s="232"/>
      <c r="AB125" s="232"/>
      <c r="AC125" s="232"/>
      <c r="AD125" s="232"/>
      <c r="AE125" s="232"/>
      <c r="AF125" s="232"/>
      <c r="AG125" s="232"/>
      <c r="AH125" s="232"/>
      <c r="AI125" s="232"/>
      <c r="AJ125" s="232"/>
      <c r="AK125" s="232"/>
      <c r="AL125" s="232"/>
      <c r="AM125" s="232"/>
      <c r="AN125" s="232"/>
      <c r="AO125" s="232"/>
      <c r="AP125" s="232"/>
      <c r="AQ125" s="232"/>
      <c r="AR125" s="232"/>
      <c r="AS125" s="232"/>
      <c r="AT125" s="232"/>
      <c r="AU125" s="232"/>
      <c r="AV125" s="232"/>
      <c r="AW125" s="232"/>
      <c r="AX125" s="232"/>
      <c r="AY125" s="232"/>
      <c r="AZ125" s="232"/>
      <c r="BA125" s="232"/>
      <c r="BB125" s="232"/>
      <c r="BC125" s="232"/>
      <c r="BD125" s="232"/>
      <c r="BE125" s="232"/>
      <c r="BF125" s="232"/>
      <c r="BG125" s="232"/>
      <c r="BH125" s="232"/>
      <c r="BI125" s="232"/>
      <c r="BJ125" s="232"/>
      <c r="BK125" s="232"/>
      <c r="BL125" s="232"/>
      <c r="BM125" s="232"/>
      <c r="BN125" s="232"/>
      <c r="BO125" s="232"/>
      <c r="BP125" s="232"/>
      <c r="BQ125" s="232"/>
      <c r="BR125" s="232"/>
      <c r="BS125" s="232"/>
      <c r="BT125" s="232"/>
      <c r="BU125" s="232"/>
      <c r="BV125" s="232"/>
      <c r="BW125" s="232"/>
      <c r="BX125" s="232"/>
      <c r="BY125" s="232"/>
      <c r="BZ125" s="232"/>
      <c r="CA125" s="232"/>
      <c r="CB125" s="232"/>
      <c r="CC125" s="232"/>
      <c r="CD125" s="232"/>
      <c r="CE125" s="232"/>
      <c r="CF125" s="232"/>
      <c r="CG125" s="232"/>
      <c r="CH125" s="232"/>
      <c r="CI125" s="232"/>
      <c r="CJ125" s="232"/>
      <c r="CK125" s="232"/>
      <c r="CL125" s="232"/>
      <c r="CM125" s="232"/>
      <c r="CN125" s="232"/>
      <c r="CO125" s="232"/>
      <c r="CP125" s="232"/>
      <c r="CQ125" s="232"/>
      <c r="CR125" s="232"/>
      <c r="CS125" s="232"/>
      <c r="CT125" s="232"/>
      <c r="CU125" s="232"/>
      <c r="CV125" s="232"/>
      <c r="CW125" s="232"/>
      <c r="CX125" s="232"/>
      <c r="CY125" s="232"/>
      <c r="CZ125" s="232"/>
      <c r="DA125" s="232"/>
      <c r="DB125" s="232"/>
      <c r="DC125" s="232"/>
      <c r="DD125" s="232"/>
      <c r="DE125" s="232"/>
      <c r="DF125" s="232"/>
      <c r="DG125" s="232"/>
      <c r="DH125" s="232"/>
      <c r="DI125" s="232"/>
      <c r="DJ125" s="232"/>
      <c r="DK125" s="232"/>
      <c r="DL125" s="232"/>
      <c r="DM125" s="232"/>
      <c r="DN125" s="232"/>
      <c r="DO125" s="232"/>
      <c r="DP125" s="232"/>
      <c r="DQ125" s="232"/>
    </row>
    <row r="126" spans="7:121" s="241" customFormat="1" x14ac:dyDescent="0.25">
      <c r="G126" s="232"/>
      <c r="H126" s="232"/>
      <c r="I126" s="232" t="s">
        <v>666</v>
      </c>
      <c r="J126" s="232"/>
      <c r="K126" s="232"/>
      <c r="L126" s="232"/>
      <c r="M126" s="232"/>
      <c r="N126" s="232"/>
      <c r="O126" s="232"/>
      <c r="P126" s="232"/>
      <c r="Q126" s="232"/>
      <c r="R126" s="232"/>
      <c r="S126" s="232"/>
      <c r="T126" s="232"/>
      <c r="U126" s="232"/>
      <c r="V126" s="232"/>
      <c r="W126" s="232"/>
      <c r="X126" s="232"/>
      <c r="Y126" s="232"/>
      <c r="Z126" s="232"/>
      <c r="AA126" s="232"/>
      <c r="AB126" s="232"/>
      <c r="AC126" s="232"/>
      <c r="AD126" s="232"/>
      <c r="AE126" s="232"/>
      <c r="AF126" s="232"/>
      <c r="AG126" s="232"/>
      <c r="AH126" s="232"/>
      <c r="AI126" s="232"/>
      <c r="AJ126" s="232"/>
      <c r="AK126" s="232"/>
      <c r="AL126" s="232"/>
      <c r="AM126" s="232"/>
      <c r="AN126" s="232"/>
      <c r="AO126" s="232"/>
      <c r="AP126" s="232"/>
      <c r="AQ126" s="232"/>
      <c r="AR126" s="232"/>
      <c r="AS126" s="232"/>
      <c r="AT126" s="232"/>
      <c r="AU126" s="232"/>
      <c r="AV126" s="232"/>
      <c r="AW126" s="232"/>
      <c r="AX126" s="232"/>
      <c r="AY126" s="232"/>
      <c r="AZ126" s="232"/>
      <c r="BA126" s="232"/>
      <c r="BB126" s="232"/>
      <c r="BC126" s="232"/>
      <c r="BD126" s="232"/>
      <c r="BE126" s="232"/>
      <c r="BF126" s="232"/>
      <c r="BG126" s="232"/>
      <c r="BH126" s="232"/>
      <c r="BI126" s="232"/>
      <c r="BJ126" s="232"/>
      <c r="BK126" s="232"/>
      <c r="BL126" s="232"/>
      <c r="BM126" s="232"/>
      <c r="BN126" s="232"/>
      <c r="BO126" s="232"/>
      <c r="BP126" s="232"/>
      <c r="BQ126" s="232"/>
      <c r="BR126" s="232"/>
      <c r="BS126" s="232"/>
      <c r="BT126" s="232"/>
      <c r="BU126" s="232"/>
      <c r="BV126" s="232"/>
      <c r="BW126" s="232"/>
      <c r="BX126" s="232"/>
      <c r="BY126" s="232"/>
      <c r="BZ126" s="232"/>
      <c r="CA126" s="232"/>
      <c r="CB126" s="232"/>
      <c r="CC126" s="232"/>
      <c r="CD126" s="232"/>
      <c r="CE126" s="232"/>
      <c r="CF126" s="232"/>
      <c r="CG126" s="232"/>
      <c r="CH126" s="232"/>
      <c r="CI126" s="232"/>
      <c r="CJ126" s="232"/>
      <c r="CK126" s="232"/>
      <c r="CL126" s="232"/>
      <c r="CM126" s="232"/>
      <c r="CN126" s="232"/>
      <c r="CO126" s="232"/>
      <c r="CP126" s="232"/>
      <c r="CQ126" s="232"/>
      <c r="CR126" s="232"/>
      <c r="CS126" s="232"/>
      <c r="CT126" s="232"/>
      <c r="CU126" s="232"/>
      <c r="CV126" s="232"/>
      <c r="CW126" s="232"/>
      <c r="CX126" s="232"/>
      <c r="CY126" s="232"/>
      <c r="CZ126" s="232"/>
      <c r="DA126" s="232"/>
      <c r="DB126" s="232"/>
      <c r="DC126" s="232"/>
      <c r="DD126" s="232"/>
      <c r="DE126" s="232"/>
      <c r="DF126" s="232"/>
      <c r="DG126" s="232"/>
      <c r="DH126" s="232"/>
      <c r="DI126" s="232"/>
      <c r="DJ126" s="232"/>
      <c r="DK126" s="232"/>
      <c r="DL126" s="232"/>
      <c r="DM126" s="232"/>
      <c r="DN126" s="232"/>
      <c r="DO126" s="232"/>
      <c r="DP126" s="232"/>
      <c r="DQ126" s="232"/>
    </row>
    <row r="127" spans="7:121" s="241" customFormat="1" x14ac:dyDescent="0.25">
      <c r="G127" s="232"/>
      <c r="H127" s="232"/>
      <c r="I127" s="232" t="s">
        <v>494</v>
      </c>
      <c r="J127" s="232"/>
      <c r="K127" s="232"/>
      <c r="L127" s="232"/>
      <c r="M127" s="232"/>
      <c r="N127" s="232"/>
      <c r="O127" s="232"/>
      <c r="P127" s="232"/>
      <c r="Q127" s="232"/>
      <c r="R127" s="232"/>
      <c r="S127" s="232"/>
      <c r="T127" s="232"/>
      <c r="U127" s="232"/>
      <c r="V127" s="232"/>
      <c r="W127" s="232"/>
      <c r="X127" s="232"/>
      <c r="Y127" s="232"/>
      <c r="Z127" s="232"/>
      <c r="AA127" s="232"/>
      <c r="AB127" s="232"/>
      <c r="AC127" s="232"/>
      <c r="AD127" s="232"/>
      <c r="AE127" s="232"/>
      <c r="AF127" s="232"/>
      <c r="AG127" s="232"/>
      <c r="AH127" s="232"/>
      <c r="AI127" s="232"/>
      <c r="AJ127" s="232"/>
      <c r="AK127" s="232"/>
      <c r="AL127" s="232"/>
      <c r="AM127" s="232"/>
      <c r="AN127" s="232"/>
      <c r="AO127" s="232"/>
      <c r="AP127" s="232"/>
      <c r="AQ127" s="232"/>
      <c r="AR127" s="232"/>
      <c r="AS127" s="232"/>
      <c r="AT127" s="232"/>
      <c r="AU127" s="232"/>
      <c r="AV127" s="232"/>
      <c r="AW127" s="232"/>
      <c r="AX127" s="232"/>
      <c r="AY127" s="232"/>
      <c r="AZ127" s="232"/>
      <c r="BA127" s="232"/>
      <c r="BB127" s="232"/>
      <c r="BC127" s="232"/>
      <c r="BD127" s="232"/>
      <c r="BE127" s="232"/>
      <c r="BF127" s="232"/>
      <c r="BG127" s="232"/>
      <c r="BH127" s="232"/>
      <c r="BI127" s="232"/>
      <c r="BJ127" s="232"/>
      <c r="BK127" s="232"/>
      <c r="BL127" s="232"/>
      <c r="BM127" s="232"/>
      <c r="BN127" s="232"/>
      <c r="BO127" s="232"/>
      <c r="BP127" s="232"/>
      <c r="BQ127" s="232"/>
      <c r="BR127" s="232"/>
      <c r="BS127" s="232"/>
      <c r="BT127" s="232"/>
      <c r="BU127" s="232"/>
      <c r="BV127" s="232"/>
      <c r="BW127" s="232"/>
      <c r="BX127" s="232"/>
      <c r="BY127" s="232"/>
      <c r="BZ127" s="232"/>
      <c r="CA127" s="232"/>
      <c r="CB127" s="232"/>
      <c r="CC127" s="232"/>
      <c r="CD127" s="232"/>
      <c r="CE127" s="232"/>
      <c r="CF127" s="232"/>
      <c r="CG127" s="232"/>
      <c r="CH127" s="232"/>
      <c r="CI127" s="232"/>
      <c r="CJ127" s="232"/>
      <c r="CK127" s="232"/>
      <c r="CL127" s="232"/>
      <c r="CM127" s="232"/>
      <c r="CN127" s="232"/>
      <c r="CO127" s="232"/>
      <c r="CP127" s="232"/>
      <c r="CQ127" s="232"/>
      <c r="CR127" s="232"/>
      <c r="CS127" s="232"/>
      <c r="CT127" s="232"/>
      <c r="CU127" s="232"/>
      <c r="CV127" s="232"/>
      <c r="CW127" s="232"/>
      <c r="CX127" s="232"/>
      <c r="CY127" s="232"/>
      <c r="CZ127" s="232"/>
      <c r="DA127" s="232"/>
      <c r="DB127" s="232"/>
      <c r="DC127" s="232"/>
      <c r="DD127" s="232"/>
      <c r="DE127" s="232"/>
      <c r="DF127" s="232"/>
      <c r="DG127" s="232"/>
      <c r="DH127" s="232"/>
      <c r="DI127" s="232"/>
      <c r="DJ127" s="232"/>
      <c r="DK127" s="232"/>
      <c r="DL127" s="232"/>
      <c r="DM127" s="232"/>
      <c r="DN127" s="232"/>
      <c r="DO127" s="232"/>
      <c r="DP127" s="232"/>
      <c r="DQ127" s="232"/>
    </row>
    <row r="128" spans="7:121" s="241" customFormat="1" x14ac:dyDescent="0.25">
      <c r="G128" s="232"/>
      <c r="H128" s="232"/>
      <c r="I128" s="232" t="s">
        <v>495</v>
      </c>
      <c r="J128" s="232"/>
      <c r="K128" s="232"/>
      <c r="L128" s="232"/>
      <c r="M128" s="232"/>
      <c r="N128" s="232"/>
      <c r="O128" s="232"/>
      <c r="P128" s="232"/>
      <c r="Q128" s="232"/>
      <c r="R128" s="232"/>
      <c r="S128" s="232"/>
      <c r="T128" s="232"/>
      <c r="U128" s="232"/>
      <c r="V128" s="232"/>
      <c r="W128" s="232"/>
      <c r="X128" s="232"/>
      <c r="Y128" s="232"/>
      <c r="Z128" s="232"/>
      <c r="AA128" s="232"/>
      <c r="AB128" s="232"/>
      <c r="AC128" s="232"/>
      <c r="AD128" s="232"/>
      <c r="AE128" s="232"/>
      <c r="AF128" s="232"/>
      <c r="AG128" s="232"/>
      <c r="AH128" s="232"/>
      <c r="AI128" s="232"/>
      <c r="AJ128" s="232"/>
      <c r="AK128" s="232"/>
      <c r="AL128" s="232"/>
      <c r="AM128" s="232"/>
      <c r="AN128" s="232"/>
      <c r="AO128" s="232"/>
      <c r="AP128" s="232"/>
      <c r="AQ128" s="232"/>
      <c r="AR128" s="232"/>
      <c r="AS128" s="232"/>
      <c r="AT128" s="232"/>
      <c r="AU128" s="232"/>
      <c r="AV128" s="232"/>
      <c r="AW128" s="232"/>
      <c r="AX128" s="232"/>
      <c r="AY128" s="232"/>
      <c r="AZ128" s="232"/>
      <c r="BA128" s="232"/>
      <c r="BB128" s="232"/>
      <c r="BC128" s="232"/>
      <c r="BD128" s="232"/>
      <c r="BE128" s="232"/>
      <c r="BF128" s="232"/>
      <c r="BG128" s="232"/>
      <c r="BH128" s="232"/>
      <c r="BI128" s="232"/>
      <c r="BJ128" s="232"/>
      <c r="BK128" s="232"/>
      <c r="BL128" s="232"/>
      <c r="BM128" s="232"/>
      <c r="BN128" s="232"/>
      <c r="BO128" s="232"/>
      <c r="BP128" s="232"/>
      <c r="BQ128" s="232"/>
      <c r="BR128" s="232"/>
      <c r="BS128" s="232"/>
      <c r="BT128" s="232"/>
      <c r="BU128" s="232"/>
      <c r="BV128" s="232"/>
      <c r="BW128" s="232"/>
      <c r="BX128" s="232"/>
      <c r="BY128" s="232"/>
      <c r="BZ128" s="232"/>
      <c r="CA128" s="232"/>
      <c r="CB128" s="232"/>
      <c r="CC128" s="232"/>
      <c r="CD128" s="232"/>
      <c r="CE128" s="232"/>
      <c r="CF128" s="232"/>
      <c r="CG128" s="232"/>
      <c r="CH128" s="232"/>
      <c r="CI128" s="232"/>
      <c r="CJ128" s="232"/>
      <c r="CK128" s="232"/>
      <c r="CL128" s="232"/>
      <c r="CM128" s="232"/>
      <c r="CN128" s="232"/>
      <c r="CO128" s="232"/>
      <c r="CP128" s="232"/>
      <c r="CQ128" s="232"/>
      <c r="CR128" s="232"/>
      <c r="CS128" s="232"/>
      <c r="CT128" s="232"/>
      <c r="CU128" s="232"/>
      <c r="CV128" s="232"/>
      <c r="CW128" s="232"/>
      <c r="CX128" s="232"/>
      <c r="CY128" s="232"/>
      <c r="CZ128" s="232"/>
      <c r="DA128" s="232"/>
      <c r="DB128" s="232"/>
      <c r="DC128" s="232"/>
      <c r="DD128" s="232"/>
      <c r="DE128" s="232"/>
      <c r="DF128" s="232"/>
      <c r="DG128" s="232"/>
      <c r="DH128" s="232"/>
      <c r="DI128" s="232"/>
      <c r="DJ128" s="232"/>
      <c r="DK128" s="232"/>
      <c r="DL128" s="232"/>
      <c r="DM128" s="232"/>
      <c r="DN128" s="232"/>
      <c r="DO128" s="232"/>
      <c r="DP128" s="232"/>
      <c r="DQ128" s="232"/>
    </row>
    <row r="129" spans="7:121" s="241" customFormat="1" x14ac:dyDescent="0.25">
      <c r="G129" s="232"/>
      <c r="H129" s="232"/>
      <c r="I129" s="232" t="s">
        <v>465</v>
      </c>
      <c r="J129" s="232"/>
      <c r="K129" s="232"/>
      <c r="L129" s="232"/>
      <c r="M129" s="232"/>
      <c r="N129" s="232"/>
      <c r="O129" s="232"/>
      <c r="P129" s="232"/>
      <c r="Q129" s="232"/>
      <c r="R129" s="232"/>
      <c r="S129" s="232"/>
      <c r="T129" s="232"/>
      <c r="U129" s="232"/>
      <c r="V129" s="232"/>
      <c r="W129" s="232"/>
      <c r="X129" s="232"/>
      <c r="Y129" s="232"/>
      <c r="Z129" s="232"/>
      <c r="AA129" s="232"/>
      <c r="AB129" s="232"/>
      <c r="AC129" s="232"/>
      <c r="AD129" s="232"/>
      <c r="AE129" s="232"/>
      <c r="AF129" s="232"/>
      <c r="AG129" s="232"/>
      <c r="AH129" s="232"/>
      <c r="AI129" s="232"/>
      <c r="AJ129" s="232"/>
      <c r="AK129" s="232"/>
      <c r="AL129" s="232"/>
      <c r="AM129" s="232"/>
      <c r="AN129" s="232"/>
      <c r="AO129" s="232"/>
      <c r="AP129" s="232"/>
      <c r="AQ129" s="232"/>
      <c r="AR129" s="232"/>
      <c r="AS129" s="232"/>
      <c r="AT129" s="232"/>
      <c r="AU129" s="232"/>
      <c r="AV129" s="232"/>
      <c r="AW129" s="232"/>
      <c r="AX129" s="232"/>
      <c r="AY129" s="232"/>
      <c r="AZ129" s="232"/>
      <c r="BA129" s="232"/>
      <c r="BB129" s="232"/>
      <c r="BC129" s="232"/>
      <c r="BD129" s="232"/>
      <c r="BE129" s="232"/>
      <c r="BF129" s="232"/>
      <c r="BG129" s="232"/>
      <c r="BH129" s="232"/>
      <c r="BI129" s="232"/>
      <c r="BJ129" s="232"/>
      <c r="BK129" s="232"/>
      <c r="BL129" s="232"/>
      <c r="BM129" s="232"/>
      <c r="BN129" s="232"/>
      <c r="BO129" s="232"/>
      <c r="BP129" s="232"/>
      <c r="BQ129" s="232"/>
      <c r="BR129" s="232"/>
      <c r="BS129" s="232"/>
      <c r="BT129" s="232"/>
      <c r="BU129" s="232"/>
      <c r="BV129" s="232"/>
      <c r="BW129" s="232"/>
      <c r="BX129" s="232"/>
      <c r="BY129" s="232"/>
      <c r="BZ129" s="232"/>
      <c r="CA129" s="232"/>
      <c r="CB129" s="232"/>
      <c r="CC129" s="232"/>
      <c r="CD129" s="232"/>
      <c r="CE129" s="232"/>
      <c r="CF129" s="232"/>
      <c r="CG129" s="232"/>
      <c r="CH129" s="232"/>
      <c r="CI129" s="232"/>
      <c r="CJ129" s="232"/>
      <c r="CK129" s="232"/>
      <c r="CL129" s="232"/>
      <c r="CM129" s="232"/>
      <c r="CN129" s="232"/>
      <c r="CO129" s="232"/>
      <c r="CP129" s="232"/>
      <c r="CQ129" s="232"/>
      <c r="CR129" s="232"/>
      <c r="CS129" s="232"/>
      <c r="CT129" s="232"/>
      <c r="CU129" s="232"/>
      <c r="CV129" s="232"/>
      <c r="CW129" s="232"/>
      <c r="CX129" s="232"/>
      <c r="CY129" s="232"/>
      <c r="CZ129" s="232"/>
      <c r="DA129" s="232"/>
      <c r="DB129" s="232"/>
      <c r="DC129" s="232"/>
      <c r="DD129" s="232"/>
      <c r="DE129" s="232"/>
      <c r="DF129" s="232"/>
      <c r="DG129" s="232"/>
      <c r="DH129" s="232"/>
      <c r="DI129" s="232"/>
      <c r="DJ129" s="232"/>
      <c r="DK129" s="232"/>
      <c r="DL129" s="232"/>
      <c r="DM129" s="232"/>
      <c r="DN129" s="232"/>
      <c r="DO129" s="232"/>
      <c r="DP129" s="232"/>
      <c r="DQ129" s="232"/>
    </row>
    <row r="130" spans="7:121" s="241" customFormat="1" x14ac:dyDescent="0.25">
      <c r="G130" s="232"/>
      <c r="H130" s="232"/>
      <c r="I130" s="232" t="s">
        <v>583</v>
      </c>
      <c r="J130" s="232"/>
      <c r="K130" s="232"/>
      <c r="L130" s="232"/>
      <c r="M130" s="232"/>
      <c r="N130" s="232"/>
      <c r="O130" s="232"/>
      <c r="P130" s="232"/>
      <c r="Q130" s="232"/>
      <c r="R130" s="232"/>
      <c r="S130" s="232"/>
      <c r="T130" s="232"/>
      <c r="U130" s="232"/>
      <c r="V130" s="232"/>
      <c r="W130" s="232"/>
      <c r="X130" s="232"/>
      <c r="Y130" s="232"/>
      <c r="Z130" s="232"/>
      <c r="AA130" s="232"/>
      <c r="AB130" s="232"/>
      <c r="AC130" s="232"/>
      <c r="AD130" s="232"/>
      <c r="AE130" s="232"/>
      <c r="AF130" s="232"/>
      <c r="AG130" s="232"/>
      <c r="AH130" s="232"/>
      <c r="AI130" s="232"/>
      <c r="AJ130" s="232"/>
      <c r="AK130" s="232"/>
      <c r="AL130" s="232"/>
      <c r="AM130" s="232"/>
      <c r="AN130" s="232"/>
      <c r="AO130" s="232"/>
      <c r="AP130" s="232"/>
      <c r="AQ130" s="232"/>
      <c r="AR130" s="232"/>
      <c r="AS130" s="232"/>
      <c r="AT130" s="232"/>
      <c r="AU130" s="232"/>
      <c r="AV130" s="232"/>
      <c r="AW130" s="232"/>
      <c r="AX130" s="232"/>
      <c r="AY130" s="232"/>
      <c r="AZ130" s="232"/>
      <c r="BA130" s="232"/>
      <c r="BB130" s="232"/>
      <c r="BC130" s="232"/>
      <c r="BD130" s="232"/>
      <c r="BE130" s="232"/>
      <c r="BF130" s="232"/>
      <c r="BG130" s="232"/>
      <c r="BH130" s="232"/>
      <c r="BI130" s="232"/>
      <c r="BJ130" s="232"/>
      <c r="BK130" s="232"/>
      <c r="BL130" s="232"/>
      <c r="BM130" s="232"/>
      <c r="BN130" s="232"/>
      <c r="BO130" s="232"/>
      <c r="BP130" s="232"/>
      <c r="BQ130" s="232"/>
      <c r="BR130" s="232"/>
      <c r="BS130" s="232"/>
      <c r="BT130" s="232"/>
      <c r="BU130" s="232"/>
      <c r="BV130" s="232"/>
      <c r="BW130" s="232"/>
      <c r="BX130" s="232"/>
      <c r="BY130" s="232"/>
      <c r="BZ130" s="232"/>
      <c r="CA130" s="232"/>
      <c r="CB130" s="232"/>
      <c r="CC130" s="232"/>
      <c r="CD130" s="232"/>
      <c r="CE130" s="232"/>
      <c r="CF130" s="232"/>
      <c r="CG130" s="232"/>
      <c r="CH130" s="232"/>
      <c r="CI130" s="232"/>
      <c r="CJ130" s="232"/>
      <c r="CK130" s="232"/>
      <c r="CL130" s="232"/>
      <c r="CM130" s="232"/>
      <c r="CN130" s="232"/>
      <c r="CO130" s="232"/>
      <c r="CP130" s="232"/>
      <c r="CQ130" s="232"/>
      <c r="CR130" s="232"/>
      <c r="CS130" s="232"/>
      <c r="CT130" s="232"/>
      <c r="CU130" s="232"/>
      <c r="CV130" s="232"/>
      <c r="CW130" s="232"/>
      <c r="CX130" s="232"/>
      <c r="CY130" s="232"/>
      <c r="CZ130" s="232"/>
      <c r="DA130" s="232"/>
      <c r="DB130" s="232"/>
      <c r="DC130" s="232"/>
      <c r="DD130" s="232"/>
      <c r="DE130" s="232"/>
      <c r="DF130" s="232"/>
      <c r="DG130" s="232"/>
      <c r="DH130" s="232"/>
      <c r="DI130" s="232"/>
      <c r="DJ130" s="232"/>
      <c r="DK130" s="232"/>
      <c r="DL130" s="232"/>
      <c r="DM130" s="232"/>
      <c r="DN130" s="232"/>
      <c r="DO130" s="232"/>
      <c r="DP130" s="232"/>
      <c r="DQ130" s="232"/>
    </row>
    <row r="131" spans="7:121" s="241" customFormat="1" x14ac:dyDescent="0.25">
      <c r="G131" s="232"/>
      <c r="H131" s="232"/>
      <c r="I131" s="232" t="s">
        <v>571</v>
      </c>
      <c r="J131" s="232"/>
      <c r="K131" s="232"/>
      <c r="L131" s="232"/>
      <c r="M131" s="232"/>
      <c r="N131" s="232"/>
      <c r="O131" s="232"/>
      <c r="P131" s="232"/>
      <c r="Q131" s="232"/>
      <c r="R131" s="232"/>
      <c r="S131" s="232"/>
      <c r="T131" s="232"/>
      <c r="U131" s="232"/>
      <c r="V131" s="232"/>
      <c r="W131" s="232"/>
      <c r="X131" s="232"/>
      <c r="Y131" s="232"/>
      <c r="Z131" s="232"/>
      <c r="AA131" s="232"/>
      <c r="AB131" s="232"/>
      <c r="AC131" s="232"/>
      <c r="AD131" s="232"/>
      <c r="AE131" s="232"/>
      <c r="AF131" s="232"/>
      <c r="AG131" s="232"/>
      <c r="AH131" s="232"/>
      <c r="AI131" s="232"/>
      <c r="AJ131" s="232"/>
      <c r="AK131" s="232"/>
      <c r="AL131" s="232"/>
      <c r="AM131" s="232"/>
      <c r="AN131" s="232"/>
      <c r="AO131" s="232"/>
      <c r="AP131" s="232"/>
      <c r="AQ131" s="232"/>
      <c r="AR131" s="232"/>
      <c r="AS131" s="232"/>
      <c r="AT131" s="232"/>
      <c r="AU131" s="232"/>
      <c r="AV131" s="232"/>
      <c r="AW131" s="232"/>
      <c r="AX131" s="232"/>
      <c r="AY131" s="232"/>
      <c r="AZ131" s="232"/>
      <c r="BA131" s="232"/>
      <c r="BB131" s="232"/>
      <c r="BC131" s="232"/>
      <c r="BD131" s="232"/>
      <c r="BE131" s="232"/>
      <c r="BF131" s="232"/>
      <c r="BG131" s="232"/>
      <c r="BH131" s="232"/>
      <c r="BI131" s="232"/>
      <c r="BJ131" s="232"/>
      <c r="BK131" s="232"/>
      <c r="BL131" s="232"/>
      <c r="BM131" s="232"/>
      <c r="BN131" s="232"/>
      <c r="BO131" s="232"/>
      <c r="BP131" s="232"/>
      <c r="BQ131" s="232"/>
      <c r="BR131" s="232"/>
      <c r="BS131" s="232"/>
      <c r="BT131" s="232"/>
      <c r="BU131" s="232"/>
      <c r="BV131" s="232"/>
      <c r="BW131" s="232"/>
      <c r="BX131" s="232"/>
      <c r="BY131" s="232"/>
      <c r="BZ131" s="232"/>
      <c r="CA131" s="232"/>
      <c r="CB131" s="232"/>
      <c r="CC131" s="232"/>
      <c r="CD131" s="232"/>
      <c r="CE131" s="232"/>
      <c r="CF131" s="232"/>
      <c r="CG131" s="232"/>
      <c r="CH131" s="232"/>
      <c r="CI131" s="232"/>
      <c r="CJ131" s="232"/>
      <c r="CK131" s="232"/>
      <c r="CL131" s="232"/>
      <c r="CM131" s="232"/>
      <c r="CN131" s="232"/>
      <c r="CO131" s="232"/>
      <c r="CP131" s="232"/>
      <c r="CQ131" s="232"/>
      <c r="CR131" s="232"/>
      <c r="CS131" s="232"/>
      <c r="CT131" s="232"/>
      <c r="CU131" s="232"/>
      <c r="CV131" s="232"/>
      <c r="CW131" s="232"/>
      <c r="CX131" s="232"/>
      <c r="CY131" s="232"/>
      <c r="CZ131" s="232"/>
      <c r="DA131" s="232"/>
      <c r="DB131" s="232"/>
      <c r="DC131" s="232"/>
      <c r="DD131" s="232"/>
      <c r="DE131" s="232"/>
      <c r="DF131" s="232"/>
      <c r="DG131" s="232"/>
      <c r="DH131" s="232"/>
      <c r="DI131" s="232"/>
      <c r="DJ131" s="232"/>
      <c r="DK131" s="232"/>
      <c r="DL131" s="232"/>
      <c r="DM131" s="232"/>
      <c r="DN131" s="232"/>
      <c r="DO131" s="232"/>
      <c r="DP131" s="232"/>
      <c r="DQ131" s="232"/>
    </row>
    <row r="132" spans="7:121" s="241" customFormat="1" x14ac:dyDescent="0.25">
      <c r="G132" s="232"/>
      <c r="H132" s="232"/>
      <c r="I132" s="232" t="s">
        <v>557</v>
      </c>
      <c r="J132" s="232"/>
      <c r="K132" s="232"/>
      <c r="L132" s="232"/>
      <c r="M132" s="232"/>
      <c r="N132" s="232"/>
      <c r="O132" s="232"/>
      <c r="P132" s="232"/>
      <c r="Q132" s="232"/>
      <c r="R132" s="232"/>
      <c r="S132" s="232"/>
      <c r="T132" s="232"/>
      <c r="U132" s="232"/>
      <c r="V132" s="232"/>
      <c r="W132" s="232"/>
      <c r="X132" s="232"/>
      <c r="Y132" s="232"/>
      <c r="Z132" s="232"/>
      <c r="AA132" s="232"/>
      <c r="AB132" s="232"/>
      <c r="AC132" s="232"/>
      <c r="AD132" s="232"/>
      <c r="AE132" s="232"/>
      <c r="AF132" s="232"/>
      <c r="AG132" s="232"/>
      <c r="AH132" s="232"/>
      <c r="AI132" s="232"/>
      <c r="AJ132" s="232"/>
      <c r="AK132" s="232"/>
      <c r="AL132" s="232"/>
      <c r="AM132" s="232"/>
      <c r="AN132" s="232"/>
      <c r="AO132" s="232"/>
      <c r="AP132" s="232"/>
      <c r="AQ132" s="232"/>
      <c r="AR132" s="232"/>
      <c r="AS132" s="232"/>
      <c r="AT132" s="232"/>
      <c r="AU132" s="232"/>
      <c r="AV132" s="232"/>
      <c r="AW132" s="232"/>
      <c r="AX132" s="232"/>
      <c r="AY132" s="232"/>
      <c r="AZ132" s="232"/>
      <c r="BA132" s="232"/>
      <c r="BB132" s="232"/>
      <c r="BC132" s="232"/>
      <c r="BD132" s="232"/>
      <c r="BE132" s="232"/>
      <c r="BF132" s="232"/>
      <c r="BG132" s="232"/>
      <c r="BH132" s="232"/>
      <c r="BI132" s="232"/>
      <c r="BJ132" s="232"/>
      <c r="BK132" s="232"/>
      <c r="BL132" s="232"/>
      <c r="BM132" s="232"/>
      <c r="BN132" s="232"/>
      <c r="BO132" s="232"/>
      <c r="BP132" s="232"/>
      <c r="BQ132" s="232"/>
      <c r="BR132" s="232"/>
      <c r="BS132" s="232"/>
      <c r="BT132" s="232"/>
      <c r="BU132" s="232"/>
      <c r="BV132" s="232"/>
      <c r="BW132" s="232"/>
      <c r="BX132" s="232"/>
      <c r="BY132" s="232"/>
      <c r="BZ132" s="232"/>
      <c r="CA132" s="232"/>
      <c r="CB132" s="232"/>
      <c r="CC132" s="232"/>
      <c r="CD132" s="232"/>
      <c r="CE132" s="232"/>
      <c r="CF132" s="232"/>
      <c r="CG132" s="232"/>
      <c r="CH132" s="232"/>
      <c r="CI132" s="232"/>
      <c r="CJ132" s="232"/>
      <c r="CK132" s="232"/>
      <c r="CL132" s="232"/>
      <c r="CM132" s="232"/>
      <c r="CN132" s="232"/>
      <c r="CO132" s="232"/>
      <c r="CP132" s="232"/>
      <c r="CQ132" s="232"/>
      <c r="CR132" s="232"/>
      <c r="CS132" s="232"/>
      <c r="CT132" s="232"/>
      <c r="CU132" s="232"/>
      <c r="CV132" s="232"/>
      <c r="CW132" s="232"/>
      <c r="CX132" s="232"/>
      <c r="CY132" s="232"/>
      <c r="CZ132" s="232"/>
      <c r="DA132" s="232"/>
      <c r="DB132" s="232"/>
      <c r="DC132" s="232"/>
      <c r="DD132" s="232"/>
      <c r="DE132" s="232"/>
      <c r="DF132" s="232"/>
      <c r="DG132" s="232"/>
      <c r="DH132" s="232"/>
      <c r="DI132" s="232"/>
      <c r="DJ132" s="232"/>
      <c r="DK132" s="232"/>
      <c r="DL132" s="232"/>
      <c r="DM132" s="232"/>
      <c r="DN132" s="232"/>
      <c r="DO132" s="232"/>
      <c r="DP132" s="232"/>
      <c r="DQ132" s="232"/>
    </row>
    <row r="133" spans="7:121" s="241" customFormat="1" x14ac:dyDescent="0.25">
      <c r="G133" s="232"/>
      <c r="H133" s="232"/>
      <c r="I133" s="232" t="s">
        <v>694</v>
      </c>
      <c r="J133" s="232"/>
      <c r="K133" s="232"/>
      <c r="L133" s="232"/>
      <c r="M133" s="232"/>
      <c r="N133" s="232"/>
      <c r="O133" s="232"/>
      <c r="P133" s="232"/>
      <c r="Q133" s="232"/>
      <c r="R133" s="232"/>
      <c r="S133" s="232"/>
      <c r="T133" s="232"/>
      <c r="U133" s="232"/>
      <c r="V133" s="232"/>
      <c r="W133" s="232"/>
      <c r="X133" s="232"/>
      <c r="Y133" s="232"/>
      <c r="Z133" s="232"/>
      <c r="AA133" s="232"/>
      <c r="AB133" s="232"/>
      <c r="AC133" s="232"/>
      <c r="AD133" s="232"/>
      <c r="AE133" s="232"/>
      <c r="AF133" s="232"/>
      <c r="AG133" s="232"/>
      <c r="AH133" s="232"/>
      <c r="AI133" s="232"/>
      <c r="AJ133" s="232"/>
      <c r="AK133" s="232"/>
      <c r="AL133" s="232"/>
      <c r="AM133" s="232"/>
      <c r="AN133" s="232"/>
      <c r="AO133" s="232"/>
      <c r="AP133" s="232"/>
      <c r="AQ133" s="232"/>
      <c r="AR133" s="232"/>
      <c r="AS133" s="232"/>
      <c r="AT133" s="232"/>
      <c r="AU133" s="232"/>
      <c r="AV133" s="232"/>
      <c r="AW133" s="232"/>
      <c r="AX133" s="232"/>
      <c r="AY133" s="232"/>
      <c r="AZ133" s="232"/>
      <c r="BA133" s="232"/>
      <c r="BB133" s="232"/>
      <c r="BC133" s="232"/>
      <c r="BD133" s="232"/>
      <c r="BE133" s="232"/>
      <c r="BF133" s="232"/>
      <c r="BG133" s="232"/>
      <c r="BH133" s="232"/>
      <c r="BI133" s="232"/>
      <c r="BJ133" s="232"/>
      <c r="BK133" s="232"/>
      <c r="BL133" s="232"/>
      <c r="BM133" s="232"/>
      <c r="BN133" s="232"/>
      <c r="BO133" s="232"/>
      <c r="BP133" s="232"/>
      <c r="BQ133" s="232"/>
      <c r="BR133" s="232"/>
      <c r="BS133" s="232"/>
      <c r="BT133" s="232"/>
      <c r="BU133" s="232"/>
      <c r="BV133" s="232"/>
      <c r="BW133" s="232"/>
      <c r="BX133" s="232"/>
      <c r="BY133" s="232"/>
      <c r="BZ133" s="232"/>
      <c r="CA133" s="232"/>
      <c r="CB133" s="232"/>
      <c r="CC133" s="232"/>
      <c r="CD133" s="232"/>
      <c r="CE133" s="232"/>
      <c r="CF133" s="232"/>
      <c r="CG133" s="232"/>
      <c r="CH133" s="232"/>
      <c r="CI133" s="232"/>
      <c r="CJ133" s="232"/>
      <c r="CK133" s="232"/>
      <c r="CL133" s="232"/>
      <c r="CM133" s="232"/>
      <c r="CN133" s="232"/>
      <c r="CO133" s="232"/>
      <c r="CP133" s="232"/>
      <c r="CQ133" s="232"/>
      <c r="CR133" s="232"/>
      <c r="CS133" s="232"/>
      <c r="CT133" s="232"/>
      <c r="CU133" s="232"/>
      <c r="CV133" s="232"/>
      <c r="CW133" s="232"/>
      <c r="CX133" s="232"/>
      <c r="CY133" s="232"/>
      <c r="CZ133" s="232"/>
      <c r="DA133" s="232"/>
      <c r="DB133" s="232"/>
      <c r="DC133" s="232"/>
      <c r="DD133" s="232"/>
      <c r="DE133" s="232"/>
      <c r="DF133" s="232"/>
      <c r="DG133" s="232"/>
      <c r="DH133" s="232"/>
      <c r="DI133" s="232"/>
      <c r="DJ133" s="232"/>
      <c r="DK133" s="232"/>
      <c r="DL133" s="232"/>
      <c r="DM133" s="232"/>
      <c r="DN133" s="232"/>
      <c r="DO133" s="232"/>
      <c r="DP133" s="232"/>
      <c r="DQ133" s="232"/>
    </row>
    <row r="134" spans="7:121" s="241" customFormat="1" x14ac:dyDescent="0.25">
      <c r="G134" s="232"/>
      <c r="H134" s="232"/>
      <c r="I134" s="232" t="s">
        <v>695</v>
      </c>
      <c r="J134" s="232"/>
      <c r="K134" s="232"/>
      <c r="L134" s="232"/>
      <c r="M134" s="232"/>
      <c r="N134" s="232"/>
      <c r="O134" s="232"/>
      <c r="P134" s="232"/>
      <c r="Q134" s="232"/>
      <c r="R134" s="232"/>
      <c r="S134" s="232"/>
      <c r="T134" s="232"/>
      <c r="U134" s="232"/>
      <c r="V134" s="232"/>
      <c r="W134" s="232"/>
      <c r="X134" s="232"/>
      <c r="Y134" s="232"/>
      <c r="Z134" s="232"/>
      <c r="AA134" s="232"/>
      <c r="AB134" s="232"/>
      <c r="AC134" s="232"/>
      <c r="AD134" s="232"/>
      <c r="AE134" s="232"/>
      <c r="AF134" s="232"/>
      <c r="AG134" s="232"/>
      <c r="AH134" s="232"/>
      <c r="AI134" s="232"/>
      <c r="AJ134" s="232"/>
      <c r="AK134" s="232"/>
      <c r="AL134" s="232"/>
      <c r="AM134" s="232"/>
      <c r="AN134" s="232"/>
      <c r="AO134" s="232"/>
      <c r="AP134" s="232"/>
      <c r="AQ134" s="232"/>
      <c r="AR134" s="232"/>
      <c r="AS134" s="232"/>
      <c r="AT134" s="232"/>
      <c r="AU134" s="232"/>
      <c r="AV134" s="232"/>
      <c r="AW134" s="232"/>
      <c r="AX134" s="232"/>
      <c r="AY134" s="232"/>
      <c r="AZ134" s="232"/>
      <c r="BA134" s="232"/>
      <c r="BB134" s="232"/>
      <c r="BC134" s="232"/>
      <c r="BD134" s="232"/>
      <c r="BE134" s="232"/>
      <c r="BF134" s="232"/>
      <c r="BG134" s="232"/>
      <c r="BH134" s="232"/>
      <c r="BI134" s="232"/>
      <c r="BJ134" s="232"/>
      <c r="BK134" s="232"/>
      <c r="BL134" s="232"/>
      <c r="BM134" s="232"/>
      <c r="BN134" s="232"/>
      <c r="BO134" s="232"/>
      <c r="BP134" s="232"/>
      <c r="BQ134" s="232"/>
      <c r="BR134" s="232"/>
      <c r="BS134" s="232"/>
      <c r="BT134" s="232"/>
      <c r="BU134" s="232"/>
      <c r="BV134" s="232"/>
      <c r="BW134" s="232"/>
      <c r="BX134" s="232"/>
      <c r="BY134" s="232"/>
      <c r="BZ134" s="232"/>
      <c r="CA134" s="232"/>
      <c r="CB134" s="232"/>
      <c r="CC134" s="232"/>
      <c r="CD134" s="232"/>
      <c r="CE134" s="232"/>
      <c r="CF134" s="232"/>
      <c r="CG134" s="232"/>
      <c r="CH134" s="232"/>
      <c r="CI134" s="232"/>
      <c r="CJ134" s="232"/>
      <c r="CK134" s="232"/>
      <c r="CL134" s="232"/>
      <c r="CM134" s="232"/>
      <c r="CN134" s="232"/>
      <c r="CO134" s="232"/>
      <c r="CP134" s="232"/>
      <c r="CQ134" s="232"/>
      <c r="CR134" s="232"/>
      <c r="CS134" s="232"/>
      <c r="CT134" s="232"/>
      <c r="CU134" s="232"/>
      <c r="CV134" s="232"/>
      <c r="CW134" s="232"/>
      <c r="CX134" s="232"/>
      <c r="CY134" s="232"/>
      <c r="CZ134" s="232"/>
      <c r="DA134" s="232"/>
      <c r="DB134" s="232"/>
      <c r="DC134" s="232"/>
      <c r="DD134" s="232"/>
      <c r="DE134" s="232"/>
      <c r="DF134" s="232"/>
      <c r="DG134" s="232"/>
      <c r="DH134" s="232"/>
      <c r="DI134" s="232"/>
      <c r="DJ134" s="232"/>
      <c r="DK134" s="232"/>
      <c r="DL134" s="232"/>
      <c r="DM134" s="232"/>
      <c r="DN134" s="232"/>
      <c r="DO134" s="232"/>
      <c r="DP134" s="232"/>
      <c r="DQ134" s="232"/>
    </row>
    <row r="135" spans="7:121" s="241" customFormat="1" x14ac:dyDescent="0.25">
      <c r="G135" s="232"/>
      <c r="H135" s="232"/>
      <c r="I135" s="232" t="s">
        <v>597</v>
      </c>
      <c r="J135" s="232">
        <v>1</v>
      </c>
      <c r="K135" s="232"/>
      <c r="L135" s="232"/>
      <c r="M135" s="232"/>
      <c r="N135" s="232"/>
      <c r="O135" s="232"/>
      <c r="P135" s="232"/>
      <c r="Q135" s="232"/>
      <c r="R135" s="232"/>
      <c r="S135" s="232"/>
      <c r="T135" s="232"/>
      <c r="U135" s="232"/>
      <c r="V135" s="232"/>
      <c r="W135" s="232"/>
      <c r="X135" s="232"/>
      <c r="Y135" s="232"/>
      <c r="Z135" s="232"/>
      <c r="AA135" s="232"/>
      <c r="AB135" s="232"/>
      <c r="AC135" s="232"/>
      <c r="AD135" s="232"/>
      <c r="AE135" s="232"/>
      <c r="AF135" s="232"/>
      <c r="AG135" s="232"/>
      <c r="AH135" s="232"/>
      <c r="AI135" s="232"/>
      <c r="AJ135" s="232"/>
      <c r="AK135" s="232"/>
      <c r="AL135" s="232"/>
      <c r="AM135" s="232"/>
      <c r="AN135" s="232"/>
      <c r="AO135" s="232"/>
      <c r="AP135" s="232"/>
      <c r="AQ135" s="232"/>
      <c r="AR135" s="232"/>
      <c r="AS135" s="232"/>
      <c r="AT135" s="232"/>
      <c r="AU135" s="232"/>
      <c r="AV135" s="232"/>
      <c r="AW135" s="232"/>
      <c r="AX135" s="232"/>
      <c r="AY135" s="232"/>
      <c r="AZ135" s="232"/>
      <c r="BA135" s="232"/>
      <c r="BB135" s="232"/>
      <c r="BC135" s="232"/>
      <c r="BD135" s="232"/>
      <c r="BE135" s="232"/>
      <c r="BF135" s="232"/>
      <c r="BG135" s="232"/>
      <c r="BH135" s="232"/>
      <c r="BI135" s="232"/>
      <c r="BJ135" s="232"/>
      <c r="BK135" s="232"/>
      <c r="BL135" s="232"/>
      <c r="BM135" s="232"/>
      <c r="BN135" s="232"/>
      <c r="BO135" s="232"/>
      <c r="BP135" s="232"/>
      <c r="BQ135" s="232"/>
      <c r="BR135" s="232"/>
      <c r="BS135" s="232"/>
      <c r="BT135" s="232"/>
      <c r="BU135" s="232"/>
      <c r="BV135" s="232"/>
      <c r="BW135" s="232"/>
      <c r="BX135" s="232"/>
      <c r="BY135" s="232"/>
      <c r="BZ135" s="232"/>
      <c r="CA135" s="232"/>
      <c r="CB135" s="232"/>
      <c r="CC135" s="232"/>
      <c r="CD135" s="232"/>
      <c r="CE135" s="232"/>
      <c r="CF135" s="232"/>
      <c r="CG135" s="232"/>
      <c r="CH135" s="232"/>
      <c r="CI135" s="232"/>
      <c r="CJ135" s="232"/>
      <c r="CK135" s="232"/>
      <c r="CL135" s="232"/>
      <c r="CM135" s="232"/>
      <c r="CN135" s="232"/>
      <c r="CO135" s="232"/>
      <c r="CP135" s="232"/>
      <c r="CQ135" s="232"/>
      <c r="CR135" s="232"/>
      <c r="CS135" s="232"/>
      <c r="CT135" s="232"/>
      <c r="CU135" s="232"/>
      <c r="CV135" s="232"/>
      <c r="CW135" s="232"/>
      <c r="CX135" s="232"/>
      <c r="CY135" s="232"/>
      <c r="CZ135" s="232"/>
      <c r="DA135" s="232"/>
      <c r="DB135" s="232"/>
      <c r="DC135" s="232"/>
      <c r="DD135" s="232"/>
      <c r="DE135" s="232"/>
      <c r="DF135" s="232"/>
      <c r="DG135" s="232"/>
      <c r="DH135" s="232"/>
      <c r="DI135" s="232"/>
      <c r="DJ135" s="232"/>
      <c r="DK135" s="232"/>
      <c r="DL135" s="232"/>
      <c r="DM135" s="232"/>
      <c r="DN135" s="232"/>
      <c r="DO135" s="232"/>
      <c r="DP135" s="232"/>
      <c r="DQ135" s="232"/>
    </row>
    <row r="136" spans="7:121" x14ac:dyDescent="0.25">
      <c r="I136" s="232" t="s">
        <v>667</v>
      </c>
    </row>
    <row r="137" spans="7:121" x14ac:dyDescent="0.25">
      <c r="I137" s="232" t="s">
        <v>668</v>
      </c>
    </row>
    <row r="138" spans="7:121" x14ac:dyDescent="0.25">
      <c r="I138" s="232" t="s">
        <v>710</v>
      </c>
    </row>
    <row r="139" spans="7:121" x14ac:dyDescent="0.25">
      <c r="I139" s="232" t="s">
        <v>584</v>
      </c>
    </row>
    <row r="140" spans="7:121" x14ac:dyDescent="0.25">
      <c r="I140" s="232" t="s">
        <v>733</v>
      </c>
    </row>
    <row r="141" spans="7:121" x14ac:dyDescent="0.25">
      <c r="I141" s="232" t="s">
        <v>511</v>
      </c>
    </row>
    <row r="142" spans="7:121" x14ac:dyDescent="0.25">
      <c r="I142" s="232" t="s">
        <v>652</v>
      </c>
    </row>
    <row r="143" spans="7:121" x14ac:dyDescent="0.25">
      <c r="I143" s="232" t="s">
        <v>644</v>
      </c>
    </row>
    <row r="144" spans="7:121" x14ac:dyDescent="0.25">
      <c r="I144" s="232" t="s">
        <v>711</v>
      </c>
    </row>
    <row r="145" spans="1:9" x14ac:dyDescent="0.25">
      <c r="I145" s="232" t="s">
        <v>606</v>
      </c>
    </row>
    <row r="146" spans="1:9" x14ac:dyDescent="0.25">
      <c r="I146" s="232" t="s">
        <v>454</v>
      </c>
    </row>
    <row r="147" spans="1:9" x14ac:dyDescent="0.25">
      <c r="I147" s="232" t="s">
        <v>407</v>
      </c>
    </row>
    <row r="148" spans="1:9" x14ac:dyDescent="0.25">
      <c r="I148" s="232" t="s">
        <v>420</v>
      </c>
    </row>
    <row r="149" spans="1:9" x14ac:dyDescent="0.25">
      <c r="I149" s="232" t="s">
        <v>419</v>
      </c>
    </row>
    <row r="150" spans="1:9" x14ac:dyDescent="0.25">
      <c r="I150" s="232" t="s">
        <v>496</v>
      </c>
    </row>
    <row r="151" spans="1:9" s="232" customFormat="1" x14ac:dyDescent="0.25">
      <c r="A151" s="231"/>
      <c r="B151" s="231"/>
      <c r="C151" s="231"/>
      <c r="D151" s="231"/>
      <c r="E151" s="231"/>
      <c r="F151" s="231"/>
      <c r="I151" s="232" t="s">
        <v>598</v>
      </c>
    </row>
    <row r="152" spans="1:9" s="232" customFormat="1" x14ac:dyDescent="0.25">
      <c r="A152" s="231"/>
      <c r="B152" s="231"/>
      <c r="C152" s="231"/>
      <c r="D152" s="231"/>
      <c r="E152" s="231"/>
      <c r="F152" s="231"/>
      <c r="I152" s="232" t="s">
        <v>408</v>
      </c>
    </row>
    <row r="153" spans="1:9" s="232" customFormat="1" x14ac:dyDescent="0.25">
      <c r="A153" s="231"/>
      <c r="B153" s="231"/>
      <c r="C153" s="231"/>
      <c r="D153" s="231"/>
      <c r="E153" s="231"/>
      <c r="F153" s="231"/>
      <c r="I153" s="232" t="s">
        <v>622</v>
      </c>
    </row>
    <row r="154" spans="1:9" s="232" customFormat="1" x14ac:dyDescent="0.25">
      <c r="A154" s="231"/>
      <c r="B154" s="231"/>
      <c r="C154" s="231"/>
      <c r="D154" s="231"/>
      <c r="E154" s="231"/>
      <c r="F154" s="231"/>
      <c r="I154" s="232" t="s">
        <v>497</v>
      </c>
    </row>
    <row r="155" spans="1:9" s="232" customFormat="1" x14ac:dyDescent="0.25">
      <c r="A155" s="231"/>
      <c r="B155" s="231"/>
      <c r="C155" s="231"/>
      <c r="D155" s="231"/>
      <c r="E155" s="231"/>
      <c r="F155" s="231"/>
      <c r="I155" s="232" t="s">
        <v>623</v>
      </c>
    </row>
    <row r="156" spans="1:9" s="232" customFormat="1" x14ac:dyDescent="0.25">
      <c r="A156" s="231"/>
      <c r="B156" s="231"/>
      <c r="C156" s="231"/>
      <c r="D156" s="231"/>
      <c r="E156" s="231"/>
      <c r="F156" s="231"/>
      <c r="I156" s="232" t="s">
        <v>498</v>
      </c>
    </row>
    <row r="157" spans="1:9" s="232" customFormat="1" x14ac:dyDescent="0.25">
      <c r="A157" s="231"/>
      <c r="B157" s="231"/>
      <c r="C157" s="231"/>
      <c r="D157" s="231"/>
      <c r="E157" s="231"/>
      <c r="F157" s="231"/>
      <c r="I157" s="232" t="s">
        <v>536</v>
      </c>
    </row>
    <row r="158" spans="1:9" s="232" customFormat="1" x14ac:dyDescent="0.25">
      <c r="A158" s="231"/>
      <c r="B158" s="231"/>
      <c r="C158" s="231"/>
      <c r="D158" s="231"/>
      <c r="E158" s="231"/>
      <c r="F158" s="231"/>
      <c r="I158" s="232" t="s">
        <v>681</v>
      </c>
    </row>
    <row r="159" spans="1:9" s="232" customFormat="1" x14ac:dyDescent="0.25">
      <c r="A159" s="231"/>
      <c r="B159" s="231"/>
      <c r="C159" s="231"/>
      <c r="D159" s="231"/>
      <c r="E159" s="231"/>
      <c r="F159" s="231"/>
      <c r="I159" s="232" t="s">
        <v>500</v>
      </c>
    </row>
    <row r="160" spans="1:9" s="232" customFormat="1" x14ac:dyDescent="0.25">
      <c r="A160" s="231"/>
      <c r="B160" s="231"/>
      <c r="C160" s="231"/>
      <c r="D160" s="231"/>
      <c r="E160" s="231"/>
      <c r="F160" s="231"/>
      <c r="I160" s="232" t="s">
        <v>466</v>
      </c>
    </row>
    <row r="161" spans="1:9" s="232" customFormat="1" x14ac:dyDescent="0.25">
      <c r="A161" s="231"/>
      <c r="B161" s="231"/>
      <c r="C161" s="231"/>
      <c r="D161" s="231"/>
      <c r="E161" s="231"/>
      <c r="F161" s="231"/>
      <c r="I161" s="232" t="s">
        <v>645</v>
      </c>
    </row>
    <row r="162" spans="1:9" s="232" customFormat="1" x14ac:dyDescent="0.25">
      <c r="A162" s="231"/>
      <c r="B162" s="231"/>
      <c r="C162" s="231"/>
      <c r="D162" s="231"/>
      <c r="E162" s="231"/>
      <c r="F162" s="231"/>
      <c r="I162" s="232" t="s">
        <v>607</v>
      </c>
    </row>
    <row r="163" spans="1:9" s="232" customFormat="1" x14ac:dyDescent="0.25">
      <c r="A163" s="231"/>
      <c r="B163" s="231"/>
      <c r="C163" s="231"/>
      <c r="D163" s="231"/>
      <c r="E163" s="231"/>
      <c r="F163" s="231"/>
      <c r="I163" s="232" t="s">
        <v>467</v>
      </c>
    </row>
    <row r="164" spans="1:9" s="232" customFormat="1" x14ac:dyDescent="0.25">
      <c r="A164" s="231"/>
      <c r="B164" s="231"/>
      <c r="C164" s="231"/>
      <c r="D164" s="231"/>
      <c r="E164" s="231"/>
      <c r="F164" s="231"/>
      <c r="I164" s="232" t="s">
        <v>421</v>
      </c>
    </row>
    <row r="165" spans="1:9" s="232" customFormat="1" x14ac:dyDescent="0.25">
      <c r="A165" s="231"/>
      <c r="B165" s="231"/>
      <c r="C165" s="231"/>
      <c r="D165" s="231"/>
      <c r="E165" s="231"/>
      <c r="F165" s="231"/>
      <c r="I165" s="232" t="s">
        <v>734</v>
      </c>
    </row>
    <row r="166" spans="1:9" s="232" customFormat="1" x14ac:dyDescent="0.25">
      <c r="A166" s="231"/>
      <c r="B166" s="231"/>
      <c r="C166" s="231"/>
      <c r="D166" s="231"/>
      <c r="E166" s="231"/>
      <c r="F166" s="231"/>
      <c r="I166" s="232" t="s">
        <v>499</v>
      </c>
    </row>
    <row r="167" spans="1:9" s="232" customFormat="1" x14ac:dyDescent="0.25">
      <c r="A167" s="231"/>
      <c r="B167" s="231"/>
      <c r="C167" s="231"/>
      <c r="D167" s="231"/>
      <c r="E167" s="231"/>
      <c r="F167" s="231"/>
      <c r="I167" s="232" t="s">
        <v>512</v>
      </c>
    </row>
    <row r="168" spans="1:9" s="232" customFormat="1" x14ac:dyDescent="0.25">
      <c r="A168" s="231"/>
      <c r="B168" s="231"/>
      <c r="C168" s="231"/>
      <c r="D168" s="231"/>
      <c r="E168" s="231"/>
      <c r="F168" s="231"/>
      <c r="I168" s="232" t="s">
        <v>608</v>
      </c>
    </row>
    <row r="169" spans="1:9" s="232" customFormat="1" x14ac:dyDescent="0.25">
      <c r="A169" s="231"/>
      <c r="B169" s="231"/>
      <c r="C169" s="231"/>
      <c r="D169" s="231"/>
      <c r="E169" s="231"/>
      <c r="F169" s="231"/>
      <c r="I169" s="232" t="s">
        <v>696</v>
      </c>
    </row>
    <row r="170" spans="1:9" s="232" customFormat="1" x14ac:dyDescent="0.25">
      <c r="A170" s="231"/>
      <c r="B170" s="231"/>
      <c r="C170" s="231"/>
      <c r="D170" s="231"/>
      <c r="E170" s="231"/>
      <c r="F170" s="231"/>
      <c r="I170" s="232" t="s">
        <v>572</v>
      </c>
    </row>
    <row r="171" spans="1:9" s="232" customFormat="1" x14ac:dyDescent="0.25">
      <c r="A171" s="231"/>
      <c r="B171" s="231"/>
      <c r="C171" s="231"/>
      <c r="D171" s="231"/>
      <c r="E171" s="231"/>
      <c r="F171" s="231"/>
      <c r="I171" s="232" t="s">
        <v>501</v>
      </c>
    </row>
    <row r="172" spans="1:9" s="232" customFormat="1" x14ac:dyDescent="0.25">
      <c r="A172" s="231"/>
      <c r="B172" s="231"/>
      <c r="C172" s="231"/>
      <c r="D172" s="231"/>
      <c r="E172" s="231"/>
      <c r="F172" s="231"/>
      <c r="I172" s="232" t="s">
        <v>422</v>
      </c>
    </row>
    <row r="173" spans="1:9" s="232" customFormat="1" x14ac:dyDescent="0.25">
      <c r="A173" s="231"/>
      <c r="B173" s="231"/>
      <c r="C173" s="231"/>
      <c r="D173" s="231"/>
      <c r="E173" s="231"/>
      <c r="F173" s="231"/>
      <c r="I173" s="232" t="s">
        <v>712</v>
      </c>
    </row>
    <row r="174" spans="1:9" s="232" customFormat="1" x14ac:dyDescent="0.25">
      <c r="A174" s="231"/>
      <c r="B174" s="231"/>
      <c r="C174" s="231"/>
      <c r="D174" s="231"/>
      <c r="E174" s="231"/>
      <c r="F174" s="231"/>
      <c r="I174" s="232" t="s">
        <v>682</v>
      </c>
    </row>
    <row r="175" spans="1:9" s="232" customFormat="1" x14ac:dyDescent="0.25">
      <c r="A175" s="231"/>
      <c r="B175" s="231"/>
      <c r="C175" s="231"/>
      <c r="D175" s="231"/>
      <c r="E175" s="231"/>
      <c r="F175" s="231"/>
      <c r="I175" s="232" t="s">
        <v>697</v>
      </c>
    </row>
    <row r="176" spans="1:9" s="232" customFormat="1" x14ac:dyDescent="0.25">
      <c r="A176" s="231"/>
      <c r="B176" s="231"/>
      <c r="C176" s="231"/>
      <c r="D176" s="231"/>
      <c r="E176" s="231"/>
      <c r="F176" s="231"/>
      <c r="I176" s="232" t="s">
        <v>609</v>
      </c>
    </row>
    <row r="177" spans="1:9" s="232" customFormat="1" x14ac:dyDescent="0.25">
      <c r="A177" s="231"/>
      <c r="B177" s="231"/>
      <c r="C177" s="231"/>
      <c r="D177" s="231"/>
      <c r="E177" s="231"/>
      <c r="F177" s="231"/>
      <c r="I177" s="232" t="s">
        <v>423</v>
      </c>
    </row>
    <row r="178" spans="1:9" s="232" customFormat="1" x14ac:dyDescent="0.25">
      <c r="A178" s="231"/>
      <c r="B178" s="231"/>
      <c r="C178" s="231"/>
      <c r="D178" s="231"/>
      <c r="E178" s="231"/>
      <c r="F178" s="231"/>
      <c r="I178" s="232" t="s">
        <v>653</v>
      </c>
    </row>
    <row r="179" spans="1:9" s="232" customFormat="1" x14ac:dyDescent="0.25">
      <c r="A179" s="231"/>
      <c r="B179" s="231"/>
      <c r="C179" s="231"/>
      <c r="D179" s="231"/>
      <c r="E179" s="231"/>
      <c r="F179" s="231"/>
      <c r="I179" s="232" t="s">
        <v>438</v>
      </c>
    </row>
    <row r="180" spans="1:9" s="232" customFormat="1" x14ac:dyDescent="0.25">
      <c r="A180" s="231"/>
      <c r="B180" s="231"/>
      <c r="C180" s="231"/>
      <c r="D180" s="231"/>
      <c r="E180" s="231"/>
      <c r="F180" s="231"/>
      <c r="I180" s="232" t="s">
        <v>654</v>
      </c>
    </row>
    <row r="181" spans="1:9" s="232" customFormat="1" x14ac:dyDescent="0.25">
      <c r="A181" s="231"/>
      <c r="B181" s="231"/>
      <c r="C181" s="231"/>
      <c r="D181" s="231"/>
      <c r="E181" s="231"/>
      <c r="F181" s="231"/>
      <c r="I181" s="232" t="s">
        <v>655</v>
      </c>
    </row>
    <row r="182" spans="1:9" s="232" customFormat="1" x14ac:dyDescent="0.25">
      <c r="A182" s="231"/>
      <c r="B182" s="231"/>
      <c r="C182" s="231"/>
      <c r="D182" s="231"/>
      <c r="E182" s="231"/>
      <c r="F182" s="231"/>
      <c r="I182" s="232" t="s">
        <v>585</v>
      </c>
    </row>
    <row r="183" spans="1:9" s="232" customFormat="1" x14ac:dyDescent="0.25">
      <c r="A183" s="231"/>
      <c r="B183" s="231"/>
      <c r="C183" s="231"/>
      <c r="D183" s="231"/>
      <c r="E183" s="231"/>
      <c r="F183" s="231"/>
      <c r="I183" s="232" t="s">
        <v>624</v>
      </c>
    </row>
    <row r="184" spans="1:9" s="232" customFormat="1" x14ac:dyDescent="0.25">
      <c r="A184" s="231"/>
      <c r="B184" s="231"/>
      <c r="C184" s="231"/>
      <c r="D184" s="231"/>
      <c r="E184" s="231"/>
      <c r="F184" s="231"/>
      <c r="I184" s="232" t="s">
        <v>524</v>
      </c>
    </row>
    <row r="185" spans="1:9" s="232" customFormat="1" x14ac:dyDescent="0.25">
      <c r="A185" s="231"/>
      <c r="B185" s="231"/>
      <c r="C185" s="231"/>
      <c r="D185" s="231"/>
      <c r="E185" s="231"/>
      <c r="F185" s="231"/>
      <c r="I185" s="232" t="s">
        <v>646</v>
      </c>
    </row>
    <row r="186" spans="1:9" s="232" customFormat="1" x14ac:dyDescent="0.25">
      <c r="A186" s="231"/>
      <c r="B186" s="231"/>
      <c r="C186" s="231"/>
      <c r="D186" s="231"/>
      <c r="E186" s="231"/>
      <c r="F186" s="231"/>
      <c r="I186" s="232" t="s">
        <v>669</v>
      </c>
    </row>
    <row r="187" spans="1:9" s="232" customFormat="1" x14ac:dyDescent="0.25">
      <c r="A187" s="231"/>
      <c r="B187" s="231"/>
      <c r="C187" s="231"/>
      <c r="D187" s="231"/>
      <c r="E187" s="231"/>
      <c r="F187" s="231"/>
      <c r="I187" s="232" t="s">
        <v>670</v>
      </c>
    </row>
    <row r="188" spans="1:9" s="232" customFormat="1" x14ac:dyDescent="0.25">
      <c r="A188" s="231"/>
      <c r="B188" s="231"/>
      <c r="C188" s="231"/>
      <c r="D188" s="231"/>
      <c r="E188" s="231"/>
      <c r="F188" s="231"/>
      <c r="I188" s="232" t="s">
        <v>538</v>
      </c>
    </row>
    <row r="189" spans="1:9" s="232" customFormat="1" x14ac:dyDescent="0.25">
      <c r="A189" s="231"/>
      <c r="B189" s="231"/>
      <c r="C189" s="231"/>
      <c r="D189" s="231"/>
      <c r="E189" s="231"/>
      <c r="F189" s="231"/>
      <c r="I189" s="232" t="s">
        <v>537</v>
      </c>
    </row>
    <row r="190" spans="1:9" s="232" customFormat="1" x14ac:dyDescent="0.25">
      <c r="A190" s="231"/>
      <c r="B190" s="231"/>
      <c r="C190" s="231"/>
      <c r="D190" s="231"/>
      <c r="E190" s="231"/>
      <c r="F190" s="231"/>
      <c r="I190" s="232" t="s">
        <v>610</v>
      </c>
    </row>
    <row r="191" spans="1:9" s="232" customFormat="1" x14ac:dyDescent="0.25">
      <c r="A191" s="231"/>
      <c r="B191" s="231"/>
      <c r="C191" s="231"/>
      <c r="D191" s="231"/>
      <c r="E191" s="231"/>
      <c r="F191" s="231"/>
      <c r="I191" s="232" t="s">
        <v>698</v>
      </c>
    </row>
    <row r="192" spans="1:9" s="232" customFormat="1" x14ac:dyDescent="0.25">
      <c r="A192" s="231"/>
      <c r="B192" s="231"/>
      <c r="C192" s="231"/>
      <c r="D192" s="231"/>
      <c r="E192" s="231"/>
      <c r="F192" s="231"/>
      <c r="I192" s="232" t="s">
        <v>513</v>
      </c>
    </row>
    <row r="193" spans="1:9" s="232" customFormat="1" x14ac:dyDescent="0.25">
      <c r="A193" s="231"/>
      <c r="B193" s="231"/>
      <c r="C193" s="231"/>
      <c r="D193" s="231"/>
      <c r="E193" s="231"/>
      <c r="F193" s="231"/>
      <c r="I193" s="232" t="s">
        <v>735</v>
      </c>
    </row>
    <row r="194" spans="1:9" s="232" customFormat="1" x14ac:dyDescent="0.25">
      <c r="A194" s="231"/>
      <c r="B194" s="231"/>
      <c r="C194" s="231"/>
      <c r="D194" s="231"/>
      <c r="E194" s="231"/>
      <c r="F194" s="231"/>
      <c r="I194" s="232" t="s">
        <v>586</v>
      </c>
    </row>
    <row r="195" spans="1:9" s="232" customFormat="1" x14ac:dyDescent="0.25">
      <c r="A195" s="231"/>
      <c r="B195" s="231"/>
      <c r="C195" s="231"/>
      <c r="D195" s="231"/>
      <c r="E195" s="231"/>
      <c r="F195" s="231"/>
      <c r="I195" s="232" t="s">
        <v>424</v>
      </c>
    </row>
    <row r="196" spans="1:9" s="232" customFormat="1" x14ac:dyDescent="0.25">
      <c r="A196" s="231"/>
      <c r="B196" s="231"/>
      <c r="C196" s="231"/>
      <c r="D196" s="231"/>
      <c r="E196" s="231"/>
      <c r="F196" s="231"/>
      <c r="I196" s="232" t="s">
        <v>611</v>
      </c>
    </row>
    <row r="197" spans="1:9" s="232" customFormat="1" x14ac:dyDescent="0.25">
      <c r="A197" s="231"/>
      <c r="B197" s="231"/>
      <c r="C197" s="231"/>
      <c r="D197" s="231"/>
      <c r="E197" s="231"/>
      <c r="F197" s="231"/>
      <c r="I197" s="232" t="s">
        <v>671</v>
      </c>
    </row>
    <row r="198" spans="1:9" s="232" customFormat="1" x14ac:dyDescent="0.25">
      <c r="A198" s="231"/>
      <c r="B198" s="231"/>
      <c r="C198" s="231"/>
      <c r="D198" s="231"/>
      <c r="E198" s="231"/>
      <c r="F198" s="231"/>
      <c r="I198" s="232" t="s">
        <v>485</v>
      </c>
    </row>
    <row r="199" spans="1:9" s="232" customFormat="1" x14ac:dyDescent="0.25">
      <c r="A199" s="231"/>
      <c r="B199" s="231"/>
      <c r="C199" s="231"/>
      <c r="D199" s="231"/>
      <c r="E199" s="231"/>
      <c r="F199" s="231"/>
      <c r="I199" s="232" t="s">
        <v>478</v>
      </c>
    </row>
    <row r="200" spans="1:9" s="232" customFormat="1" x14ac:dyDescent="0.25">
      <c r="A200" s="231"/>
      <c r="B200" s="231"/>
      <c r="C200" s="231"/>
      <c r="D200" s="231"/>
      <c r="E200" s="231"/>
      <c r="F200" s="231"/>
      <c r="I200" s="232" t="s">
        <v>425</v>
      </c>
    </row>
    <row r="201" spans="1:9" s="232" customFormat="1" x14ac:dyDescent="0.25">
      <c r="A201" s="231"/>
      <c r="B201" s="231"/>
      <c r="C201" s="231"/>
      <c r="D201" s="231"/>
      <c r="E201" s="231"/>
      <c r="F201" s="231"/>
      <c r="I201" s="232" t="s">
        <v>683</v>
      </c>
    </row>
    <row r="202" spans="1:9" s="232" customFormat="1" x14ac:dyDescent="0.25">
      <c r="A202" s="231"/>
      <c r="B202" s="231"/>
      <c r="C202" s="231"/>
      <c r="D202" s="231"/>
      <c r="E202" s="231"/>
      <c r="F202" s="231"/>
      <c r="I202" s="232" t="s">
        <v>736</v>
      </c>
    </row>
    <row r="203" spans="1:9" s="232" customFormat="1" x14ac:dyDescent="0.25">
      <c r="A203" s="231"/>
      <c r="B203" s="231"/>
      <c r="C203" s="231"/>
      <c r="D203" s="231"/>
      <c r="E203" s="231"/>
      <c r="F203" s="231"/>
      <c r="I203" s="232" t="s">
        <v>625</v>
      </c>
    </row>
    <row r="204" spans="1:9" s="232" customFormat="1" x14ac:dyDescent="0.25">
      <c r="A204" s="231"/>
      <c r="B204" s="231"/>
      <c r="C204" s="231"/>
      <c r="D204" s="231"/>
      <c r="E204" s="231"/>
      <c r="F204" s="231"/>
      <c r="I204" s="232" t="s">
        <v>626</v>
      </c>
    </row>
    <row r="205" spans="1:9" s="232" customFormat="1" x14ac:dyDescent="0.25">
      <c r="A205" s="231"/>
      <c r="B205" s="231"/>
      <c r="C205" s="231"/>
      <c r="D205" s="231"/>
      <c r="E205" s="231"/>
      <c r="F205" s="231"/>
      <c r="I205" s="232" t="s">
        <v>627</v>
      </c>
    </row>
    <row r="206" spans="1:9" s="232" customFormat="1" x14ac:dyDescent="0.25">
      <c r="A206" s="231"/>
      <c r="B206" s="231"/>
      <c r="C206" s="231"/>
      <c r="D206" s="231"/>
      <c r="E206" s="231"/>
      <c r="F206" s="231"/>
      <c r="I206" s="232" t="s">
        <v>514</v>
      </c>
    </row>
    <row r="207" spans="1:9" s="232" customFormat="1" x14ac:dyDescent="0.25">
      <c r="A207" s="231"/>
      <c r="B207" s="231"/>
      <c r="C207" s="231"/>
      <c r="D207" s="231"/>
      <c r="E207" s="231"/>
      <c r="F207" s="231"/>
      <c r="I207" s="232" t="s">
        <v>455</v>
      </c>
    </row>
    <row r="208" spans="1:9" s="232" customFormat="1" x14ac:dyDescent="0.25">
      <c r="A208" s="231"/>
      <c r="B208" s="231"/>
      <c r="C208" s="231"/>
      <c r="D208" s="231"/>
      <c r="E208" s="231"/>
      <c r="F208" s="231"/>
      <c r="I208" s="232" t="s">
        <v>439</v>
      </c>
    </row>
    <row r="209" spans="1:10" s="232" customFormat="1" x14ac:dyDescent="0.25">
      <c r="A209" s="231"/>
      <c r="B209" s="231"/>
      <c r="C209" s="231"/>
      <c r="D209" s="231"/>
      <c r="E209" s="231"/>
      <c r="F209" s="231"/>
      <c r="I209" s="232" t="s">
        <v>573</v>
      </c>
    </row>
    <row r="210" spans="1:10" s="232" customFormat="1" x14ac:dyDescent="0.25">
      <c r="A210" s="231"/>
      <c r="B210" s="231"/>
      <c r="C210" s="231"/>
      <c r="D210" s="231"/>
      <c r="E210" s="231"/>
      <c r="F210" s="231"/>
      <c r="I210" s="232" t="s">
        <v>628</v>
      </c>
    </row>
    <row r="211" spans="1:10" s="232" customFormat="1" x14ac:dyDescent="0.25">
      <c r="A211" s="231"/>
      <c r="B211" s="231"/>
      <c r="C211" s="231"/>
      <c r="D211" s="231"/>
      <c r="E211" s="231"/>
      <c r="F211" s="231"/>
      <c r="I211" s="232" t="s">
        <v>748</v>
      </c>
    </row>
    <row r="212" spans="1:10" s="232" customFormat="1" x14ac:dyDescent="0.25">
      <c r="A212" s="231"/>
      <c r="B212" s="231"/>
      <c r="C212" s="231"/>
      <c r="D212" s="231"/>
      <c r="E212" s="231"/>
      <c r="F212" s="231"/>
      <c r="I212" s="232" t="s">
        <v>525</v>
      </c>
      <c r="J212" s="232">
        <v>1</v>
      </c>
    </row>
    <row r="213" spans="1:10" s="232" customFormat="1" x14ac:dyDescent="0.25">
      <c r="A213" s="231"/>
      <c r="B213" s="231"/>
      <c r="C213" s="231"/>
      <c r="D213" s="231"/>
      <c r="E213" s="231"/>
      <c r="F213" s="231"/>
      <c r="I213" s="232" t="s">
        <v>440</v>
      </c>
    </row>
    <row r="214" spans="1:10" s="232" customFormat="1" x14ac:dyDescent="0.25">
      <c r="A214" s="231"/>
      <c r="B214" s="231"/>
      <c r="C214" s="231"/>
      <c r="D214" s="231"/>
      <c r="E214" s="231"/>
      <c r="F214" s="231"/>
      <c r="I214" s="232" t="s">
        <v>718</v>
      </c>
    </row>
    <row r="215" spans="1:10" s="232" customFormat="1" x14ac:dyDescent="0.25">
      <c r="A215" s="231"/>
      <c r="B215" s="231"/>
      <c r="C215" s="231"/>
      <c r="D215" s="231"/>
      <c r="E215" s="231"/>
      <c r="F215" s="231"/>
      <c r="I215" s="232" t="s">
        <v>539</v>
      </c>
    </row>
    <row r="216" spans="1:10" s="232" customFormat="1" x14ac:dyDescent="0.25">
      <c r="A216" s="231"/>
      <c r="B216" s="231"/>
      <c r="C216" s="231"/>
      <c r="D216" s="231"/>
      <c r="E216" s="231"/>
      <c r="F216" s="231"/>
      <c r="I216" s="232" t="s">
        <v>599</v>
      </c>
    </row>
    <row r="217" spans="1:10" s="232" customFormat="1" x14ac:dyDescent="0.25">
      <c r="A217" s="231"/>
      <c r="B217" s="231"/>
      <c r="C217" s="231"/>
      <c r="D217" s="231"/>
      <c r="E217" s="231"/>
      <c r="F217" s="231"/>
      <c r="I217" s="232" t="s">
        <v>558</v>
      </c>
    </row>
    <row r="218" spans="1:10" s="232" customFormat="1" x14ac:dyDescent="0.25">
      <c r="A218" s="231"/>
      <c r="B218" s="231"/>
      <c r="C218" s="231"/>
      <c r="D218" s="231"/>
      <c r="E218" s="231"/>
      <c r="F218" s="231"/>
      <c r="I218" s="232" t="s">
        <v>559</v>
      </c>
    </row>
    <row r="219" spans="1:10" s="232" customFormat="1" x14ac:dyDescent="0.25">
      <c r="A219" s="231"/>
      <c r="B219" s="231"/>
      <c r="C219" s="231"/>
      <c r="D219" s="231"/>
      <c r="E219" s="231"/>
      <c r="F219" s="231"/>
      <c r="I219" s="232" t="s">
        <v>540</v>
      </c>
    </row>
    <row r="220" spans="1:10" s="232" customFormat="1" x14ac:dyDescent="0.25">
      <c r="A220" s="231"/>
      <c r="B220" s="231"/>
      <c r="C220" s="231"/>
      <c r="D220" s="231"/>
      <c r="E220" s="231"/>
      <c r="F220" s="231"/>
      <c r="I220" s="232" t="s">
        <v>502</v>
      </c>
    </row>
    <row r="221" spans="1:10" s="232" customFormat="1" x14ac:dyDescent="0.25">
      <c r="A221" s="231"/>
      <c r="B221" s="231"/>
      <c r="C221" s="231"/>
      <c r="D221" s="231"/>
      <c r="E221" s="231"/>
      <c r="F221" s="231"/>
      <c r="I221" s="232" t="s">
        <v>441</v>
      </c>
    </row>
    <row r="222" spans="1:10" s="232" customFormat="1" x14ac:dyDescent="0.25">
      <c r="A222" s="231"/>
      <c r="B222" s="231"/>
      <c r="C222" s="231"/>
      <c r="D222" s="231"/>
      <c r="E222" s="231"/>
      <c r="F222" s="231"/>
      <c r="I222" s="232" t="s">
        <v>468</v>
      </c>
    </row>
    <row r="223" spans="1:10" s="232" customFormat="1" x14ac:dyDescent="0.25">
      <c r="A223" s="231"/>
      <c r="B223" s="231"/>
      <c r="C223" s="231"/>
      <c r="D223" s="231"/>
      <c r="E223" s="231"/>
      <c r="F223" s="231"/>
      <c r="I223" s="232" t="s">
        <v>409</v>
      </c>
    </row>
    <row r="224" spans="1:10" s="232" customFormat="1" x14ac:dyDescent="0.25">
      <c r="A224" s="231"/>
      <c r="B224" s="231"/>
      <c r="C224" s="231"/>
      <c r="D224" s="231"/>
      <c r="E224" s="231"/>
      <c r="F224" s="231"/>
      <c r="I224" s="232" t="s">
        <v>755</v>
      </c>
    </row>
    <row r="225" spans="1:10" s="232" customFormat="1" x14ac:dyDescent="0.25">
      <c r="A225" s="231"/>
      <c r="B225" s="231"/>
      <c r="C225" s="231"/>
      <c r="D225" s="231"/>
      <c r="E225" s="231"/>
      <c r="F225" s="231"/>
      <c r="I225" s="232" t="s">
        <v>749</v>
      </c>
    </row>
    <row r="226" spans="1:10" s="232" customFormat="1" x14ac:dyDescent="0.25">
      <c r="A226" s="231"/>
      <c r="B226" s="231"/>
      <c r="C226" s="231"/>
      <c r="D226" s="231"/>
      <c r="E226" s="231"/>
      <c r="F226" s="231"/>
      <c r="I226" s="232" t="s">
        <v>587</v>
      </c>
    </row>
    <row r="227" spans="1:10" s="232" customFormat="1" x14ac:dyDescent="0.25">
      <c r="A227" s="231"/>
      <c r="B227" s="231"/>
      <c r="C227" s="231"/>
      <c r="D227" s="231"/>
      <c r="E227" s="231"/>
      <c r="F227" s="231"/>
      <c r="I227" s="232" t="s">
        <v>600</v>
      </c>
      <c r="J227" s="232">
        <v>1</v>
      </c>
    </row>
    <row r="228" spans="1:10" s="232" customFormat="1" x14ac:dyDescent="0.25">
      <c r="A228" s="231"/>
      <c r="B228" s="231"/>
      <c r="C228" s="231"/>
      <c r="D228" s="231"/>
      <c r="E228" s="231"/>
      <c r="F228" s="231"/>
      <c r="I228" s="232" t="s">
        <v>756</v>
      </c>
    </row>
    <row r="229" spans="1:10" s="232" customFormat="1" x14ac:dyDescent="0.25">
      <c r="A229" s="231"/>
      <c r="B229" s="231"/>
      <c r="C229" s="231"/>
      <c r="D229" s="231"/>
      <c r="E229" s="231"/>
      <c r="F229" s="231"/>
      <c r="I229" s="232" t="s">
        <v>757</v>
      </c>
    </row>
    <row r="230" spans="1:10" s="232" customFormat="1" x14ac:dyDescent="0.25">
      <c r="A230" s="231"/>
      <c r="B230" s="231"/>
      <c r="C230" s="231"/>
      <c r="D230" s="231"/>
      <c r="E230" s="231"/>
      <c r="F230" s="231"/>
      <c r="I230" s="232" t="s">
        <v>526</v>
      </c>
    </row>
    <row r="231" spans="1:10" s="232" customFormat="1" x14ac:dyDescent="0.25">
      <c r="A231" s="231"/>
      <c r="B231" s="231"/>
      <c r="C231" s="231"/>
      <c r="D231" s="231"/>
      <c r="E231" s="231"/>
      <c r="F231" s="231"/>
      <c r="I231" s="232" t="s">
        <v>604</v>
      </c>
    </row>
    <row r="232" spans="1:10" s="232" customFormat="1" x14ac:dyDescent="0.25">
      <c r="A232" s="231"/>
      <c r="B232" s="231"/>
      <c r="C232" s="231"/>
      <c r="D232" s="231"/>
      <c r="E232" s="231"/>
      <c r="F232" s="231"/>
      <c r="I232" s="232" t="s">
        <v>442</v>
      </c>
    </row>
    <row r="233" spans="1:10" s="232" customFormat="1" x14ac:dyDescent="0.25">
      <c r="A233" s="231"/>
      <c r="B233" s="231"/>
      <c r="C233" s="231"/>
      <c r="D233" s="231"/>
      <c r="E233" s="231"/>
      <c r="F233" s="231"/>
      <c r="I233" s="232" t="s">
        <v>714</v>
      </c>
    </row>
    <row r="234" spans="1:10" s="232" customFormat="1" x14ac:dyDescent="0.25">
      <c r="A234" s="231"/>
      <c r="B234" s="231"/>
      <c r="C234" s="231"/>
      <c r="D234" s="231"/>
      <c r="E234" s="231"/>
      <c r="F234" s="231"/>
      <c r="I234" s="232" t="s">
        <v>574</v>
      </c>
    </row>
    <row r="235" spans="1:10" s="232" customFormat="1" x14ac:dyDescent="0.25">
      <c r="A235" s="231"/>
      <c r="B235" s="231"/>
      <c r="C235" s="231"/>
      <c r="D235" s="231"/>
      <c r="E235" s="231"/>
      <c r="F235" s="231"/>
      <c r="I235" s="232" t="s">
        <v>479</v>
      </c>
    </row>
    <row r="236" spans="1:10" s="232" customFormat="1" x14ac:dyDescent="0.25">
      <c r="A236" s="231"/>
      <c r="B236" s="231"/>
      <c r="C236" s="231"/>
      <c r="D236" s="231"/>
      <c r="E236" s="231"/>
      <c r="F236" s="231"/>
      <c r="I236" s="232" t="s">
        <v>560</v>
      </c>
    </row>
    <row r="237" spans="1:10" s="232" customFormat="1" x14ac:dyDescent="0.25">
      <c r="A237" s="231"/>
      <c r="B237" s="231"/>
      <c r="C237" s="231"/>
      <c r="D237" s="231"/>
      <c r="E237" s="231"/>
      <c r="F237" s="231"/>
      <c r="I237" s="232" t="s">
        <v>548</v>
      </c>
    </row>
    <row r="238" spans="1:10" s="232" customFormat="1" x14ac:dyDescent="0.25">
      <c r="A238" s="231"/>
      <c r="B238" s="231"/>
      <c r="C238" s="231"/>
      <c r="D238" s="231"/>
      <c r="E238" s="231"/>
      <c r="F238" s="231"/>
      <c r="I238" s="232" t="s">
        <v>410</v>
      </c>
    </row>
    <row r="239" spans="1:10" s="232" customFormat="1" x14ac:dyDescent="0.25">
      <c r="A239" s="231"/>
      <c r="B239" s="231"/>
      <c r="C239" s="231"/>
      <c r="D239" s="231"/>
      <c r="E239" s="231"/>
      <c r="F239" s="231"/>
      <c r="I239" s="232" t="s">
        <v>656</v>
      </c>
    </row>
    <row r="240" spans="1:10" s="232" customFormat="1" x14ac:dyDescent="0.25">
      <c r="A240" s="231"/>
      <c r="B240" s="231"/>
      <c r="C240" s="231"/>
      <c r="D240" s="231"/>
      <c r="E240" s="231"/>
      <c r="F240" s="231"/>
      <c r="I240" s="232" t="s">
        <v>751</v>
      </c>
    </row>
    <row r="241" spans="1:9" s="232" customFormat="1" x14ac:dyDescent="0.25">
      <c r="A241" s="231"/>
      <c r="B241" s="231"/>
      <c r="C241" s="231"/>
      <c r="D241" s="231"/>
      <c r="E241" s="231"/>
      <c r="F241" s="231"/>
      <c r="I241" s="232" t="s">
        <v>750</v>
      </c>
    </row>
    <row r="242" spans="1:9" s="232" customFormat="1" x14ac:dyDescent="0.25">
      <c r="A242" s="231"/>
      <c r="B242" s="231"/>
      <c r="C242" s="231"/>
      <c r="D242" s="231"/>
      <c r="E242" s="231"/>
      <c r="F242" s="231"/>
      <c r="I242" s="232" t="s">
        <v>672</v>
      </c>
    </row>
    <row r="243" spans="1:9" s="232" customFormat="1" x14ac:dyDescent="0.25">
      <c r="A243" s="231"/>
      <c r="B243" s="231"/>
      <c r="C243" s="231"/>
      <c r="D243" s="231"/>
      <c r="E243" s="231"/>
      <c r="F243" s="231"/>
      <c r="I243" s="232" t="s">
        <v>673</v>
      </c>
    </row>
    <row r="244" spans="1:9" s="232" customFormat="1" x14ac:dyDescent="0.25">
      <c r="A244" s="231"/>
      <c r="B244" s="231"/>
      <c r="C244" s="231"/>
      <c r="D244" s="231"/>
      <c r="E244" s="231"/>
      <c r="F244" s="231"/>
      <c r="I244" s="232" t="s">
        <v>589</v>
      </c>
    </row>
    <row r="245" spans="1:9" s="232" customFormat="1" x14ac:dyDescent="0.25">
      <c r="A245" s="231"/>
      <c r="B245" s="231"/>
      <c r="C245" s="231"/>
      <c r="D245" s="231"/>
      <c r="E245" s="231"/>
      <c r="F245" s="231"/>
      <c r="I245" s="232" t="s">
        <v>588</v>
      </c>
    </row>
    <row r="246" spans="1:9" s="232" customFormat="1" x14ac:dyDescent="0.25">
      <c r="A246" s="231"/>
      <c r="B246" s="231"/>
      <c r="C246" s="231"/>
      <c r="D246" s="231"/>
      <c r="E246" s="231"/>
      <c r="F246" s="231"/>
      <c r="I246" s="232" t="s">
        <v>480</v>
      </c>
    </row>
    <row r="247" spans="1:9" s="232" customFormat="1" x14ac:dyDescent="0.25">
      <c r="A247" s="231"/>
      <c r="B247" s="231"/>
      <c r="C247" s="231"/>
      <c r="D247" s="231"/>
      <c r="E247" s="231"/>
      <c r="F247" s="231"/>
      <c r="I247" s="232" t="s">
        <v>674</v>
      </c>
    </row>
    <row r="248" spans="1:9" s="232" customFormat="1" x14ac:dyDescent="0.25">
      <c r="A248" s="231"/>
      <c r="B248" s="231"/>
      <c r="C248" s="231"/>
      <c r="D248" s="231"/>
      <c r="E248" s="231"/>
      <c r="F248" s="231"/>
      <c r="I248" s="232" t="s">
        <v>699</v>
      </c>
    </row>
    <row r="249" spans="1:9" s="232" customFormat="1" x14ac:dyDescent="0.25">
      <c r="A249" s="231"/>
      <c r="B249" s="231"/>
      <c r="C249" s="231"/>
      <c r="D249" s="231"/>
      <c r="E249" s="231"/>
      <c r="F249" s="231"/>
      <c r="I249" s="232" t="s">
        <v>515</v>
      </c>
    </row>
    <row r="250" spans="1:9" s="232" customFormat="1" x14ac:dyDescent="0.25">
      <c r="A250" s="231"/>
      <c r="B250" s="231"/>
      <c r="C250" s="231"/>
      <c r="D250" s="231"/>
      <c r="E250" s="231"/>
      <c r="F250" s="231"/>
      <c r="I250" s="232" t="s">
        <v>549</v>
      </c>
    </row>
    <row r="251" spans="1:9" s="232" customFormat="1" x14ac:dyDescent="0.25">
      <c r="A251" s="231"/>
      <c r="B251" s="231"/>
      <c r="C251" s="231"/>
      <c r="D251" s="231"/>
      <c r="E251" s="231"/>
      <c r="F251" s="231"/>
      <c r="I251" s="232" t="s">
        <v>443</v>
      </c>
    </row>
    <row r="252" spans="1:9" s="232" customFormat="1" x14ac:dyDescent="0.25">
      <c r="A252" s="231"/>
      <c r="B252" s="231"/>
      <c r="C252" s="231"/>
      <c r="D252" s="231"/>
      <c r="E252" s="231"/>
      <c r="F252" s="231"/>
      <c r="I252" s="232" t="s">
        <v>411</v>
      </c>
    </row>
    <row r="253" spans="1:9" s="232" customFormat="1" x14ac:dyDescent="0.25">
      <c r="A253" s="231"/>
      <c r="B253" s="231"/>
      <c r="C253" s="231"/>
      <c r="D253" s="231"/>
      <c r="E253" s="231"/>
      <c r="F253" s="231"/>
      <c r="I253" s="232" t="s">
        <v>753</v>
      </c>
    </row>
    <row r="254" spans="1:9" s="232" customFormat="1" x14ac:dyDescent="0.25">
      <c r="A254" s="231"/>
      <c r="B254" s="231"/>
      <c r="C254" s="231"/>
      <c r="D254" s="231"/>
      <c r="E254" s="231"/>
      <c r="F254" s="231"/>
      <c r="I254" s="232" t="s">
        <v>550</v>
      </c>
    </row>
    <row r="255" spans="1:9" s="232" customFormat="1" x14ac:dyDescent="0.25">
      <c r="A255" s="231"/>
      <c r="B255" s="231"/>
      <c r="C255" s="231"/>
      <c r="D255" s="231"/>
      <c r="E255" s="231"/>
      <c r="F255" s="231"/>
      <c r="I255" s="232" t="s">
        <v>752</v>
      </c>
    </row>
    <row r="256" spans="1:9" s="232" customFormat="1" x14ac:dyDescent="0.25">
      <c r="A256" s="231"/>
      <c r="B256" s="231"/>
      <c r="C256" s="231"/>
      <c r="D256" s="231"/>
      <c r="E256" s="231"/>
      <c r="F256" s="231"/>
      <c r="I256" s="232" t="s">
        <v>715</v>
      </c>
    </row>
    <row r="257" spans="1:9" s="232" customFormat="1" x14ac:dyDescent="0.25">
      <c r="A257" s="231"/>
      <c r="B257" s="231"/>
      <c r="C257" s="231"/>
      <c r="D257" s="231"/>
      <c r="E257" s="231"/>
      <c r="F257" s="231"/>
      <c r="I257" s="232" t="s">
        <v>469</v>
      </c>
    </row>
    <row r="258" spans="1:9" s="232" customFormat="1" x14ac:dyDescent="0.25">
      <c r="A258" s="231"/>
      <c r="B258" s="231"/>
      <c r="C258" s="231"/>
      <c r="D258" s="231"/>
      <c r="E258" s="231"/>
      <c r="F258" s="231"/>
      <c r="I258" s="232" t="s">
        <v>675</v>
      </c>
    </row>
    <row r="259" spans="1:9" s="232" customFormat="1" x14ac:dyDescent="0.25">
      <c r="A259" s="231"/>
      <c r="B259" s="231"/>
      <c r="C259" s="231"/>
      <c r="D259" s="231"/>
      <c r="E259" s="231"/>
      <c r="F259" s="231"/>
      <c r="I259" s="232" t="s">
        <v>719</v>
      </c>
    </row>
    <row r="260" spans="1:9" s="232" customFormat="1" x14ac:dyDescent="0.25">
      <c r="A260" s="231"/>
      <c r="B260" s="231"/>
      <c r="C260" s="231"/>
      <c r="D260" s="231"/>
      <c r="E260" s="231"/>
      <c r="F260" s="231"/>
      <c r="I260" s="232" t="s">
        <v>647</v>
      </c>
    </row>
    <row r="261" spans="1:9" s="232" customFormat="1" x14ac:dyDescent="0.25">
      <c r="A261" s="231"/>
      <c r="B261" s="231"/>
      <c r="C261" s="231"/>
      <c r="D261" s="231"/>
      <c r="E261" s="231"/>
      <c r="F261" s="231"/>
      <c r="I261" s="232" t="s">
        <v>612</v>
      </c>
    </row>
    <row r="262" spans="1:9" s="232" customFormat="1" x14ac:dyDescent="0.25">
      <c r="A262" s="231"/>
      <c r="B262" s="231"/>
      <c r="C262" s="231"/>
      <c r="D262" s="231"/>
      <c r="E262" s="231"/>
      <c r="F262" s="231"/>
      <c r="I262" s="232" t="s">
        <v>481</v>
      </c>
    </row>
    <row r="263" spans="1:9" s="232" customFormat="1" x14ac:dyDescent="0.25">
      <c r="A263" s="231"/>
      <c r="B263" s="231"/>
      <c r="C263" s="231"/>
      <c r="D263" s="231"/>
      <c r="E263" s="231"/>
      <c r="F263" s="231"/>
      <c r="I263" s="232" t="s">
        <v>446</v>
      </c>
    </row>
    <row r="264" spans="1:9" s="232" customFormat="1" x14ac:dyDescent="0.25">
      <c r="A264" s="231"/>
      <c r="B264" s="231"/>
      <c r="C264" s="231"/>
      <c r="D264" s="231"/>
      <c r="E264" s="231"/>
      <c r="F264" s="231"/>
      <c r="I264" s="232" t="s">
        <v>456</v>
      </c>
    </row>
    <row r="265" spans="1:9" s="232" customFormat="1" x14ac:dyDescent="0.25">
      <c r="A265" s="231"/>
      <c r="B265" s="231"/>
      <c r="C265" s="231"/>
      <c r="D265" s="231"/>
      <c r="E265" s="231"/>
      <c r="F265" s="231"/>
      <c r="I265" s="232" t="s">
        <v>457</v>
      </c>
    </row>
    <row r="266" spans="1:9" s="232" customFormat="1" x14ac:dyDescent="0.25">
      <c r="A266" s="231"/>
      <c r="B266" s="231"/>
      <c r="C266" s="231"/>
      <c r="D266" s="231"/>
      <c r="E266" s="231"/>
      <c r="F266" s="231"/>
      <c r="I266" s="232" t="s">
        <v>445</v>
      </c>
    </row>
    <row r="267" spans="1:9" s="232" customFormat="1" x14ac:dyDescent="0.25">
      <c r="A267" s="231"/>
      <c r="B267" s="231"/>
      <c r="C267" s="231"/>
      <c r="D267" s="231"/>
      <c r="E267" s="231"/>
      <c r="F267" s="231"/>
      <c r="I267" s="232" t="s">
        <v>444</v>
      </c>
    </row>
    <row r="268" spans="1:9" s="232" customFormat="1" x14ac:dyDescent="0.25">
      <c r="A268" s="231"/>
      <c r="B268" s="231"/>
      <c r="C268" s="231"/>
      <c r="D268" s="231"/>
      <c r="E268" s="231"/>
      <c r="F268" s="231"/>
      <c r="I268" s="232" t="s">
        <v>482</v>
      </c>
    </row>
    <row r="269" spans="1:9" s="232" customFormat="1" x14ac:dyDescent="0.25">
      <c r="A269" s="231"/>
      <c r="B269" s="231"/>
      <c r="C269" s="231"/>
      <c r="D269" s="231"/>
      <c r="E269" s="231"/>
      <c r="F269" s="231"/>
      <c r="I269" s="232" t="s">
        <v>447</v>
      </c>
    </row>
    <row r="270" spans="1:9" s="232" customFormat="1" x14ac:dyDescent="0.25">
      <c r="A270" s="231"/>
      <c r="B270" s="231"/>
      <c r="C270" s="231"/>
      <c r="D270" s="231"/>
      <c r="E270" s="231"/>
      <c r="F270" s="231"/>
      <c r="I270" s="232" t="s">
        <v>713</v>
      </c>
    </row>
    <row r="271" spans="1:9" s="232" customFormat="1" x14ac:dyDescent="0.25">
      <c r="A271" s="231"/>
      <c r="B271" s="231"/>
      <c r="C271" s="231"/>
      <c r="D271" s="231"/>
      <c r="E271" s="231"/>
      <c r="F271" s="231"/>
      <c r="I271" s="232" t="s">
        <v>551</v>
      </c>
    </row>
    <row r="272" spans="1:9" s="232" customFormat="1" x14ac:dyDescent="0.25">
      <c r="A272" s="231"/>
      <c r="B272" s="231"/>
      <c r="C272" s="231"/>
      <c r="D272" s="231"/>
      <c r="E272" s="231"/>
      <c r="F272" s="231"/>
      <c r="I272" s="232" t="s">
        <v>552</v>
      </c>
    </row>
    <row r="273" spans="1:10" s="232" customFormat="1" x14ac:dyDescent="0.25">
      <c r="A273" s="231"/>
      <c r="B273" s="231"/>
      <c r="C273" s="231"/>
      <c r="D273" s="231"/>
      <c r="E273" s="231"/>
      <c r="F273" s="231"/>
      <c r="I273" s="232" t="s">
        <v>527</v>
      </c>
    </row>
    <row r="274" spans="1:10" s="232" customFormat="1" x14ac:dyDescent="0.25">
      <c r="A274" s="231"/>
      <c r="B274" s="231"/>
      <c r="C274" s="231"/>
      <c r="D274" s="231"/>
      <c r="E274" s="231"/>
      <c r="F274" s="231"/>
      <c r="I274" s="232" t="s">
        <v>728</v>
      </c>
    </row>
    <row r="275" spans="1:10" s="232" customFormat="1" x14ac:dyDescent="0.25">
      <c r="A275" s="231"/>
      <c r="B275" s="231"/>
      <c r="C275" s="231"/>
      <c r="D275" s="231"/>
      <c r="E275" s="231"/>
      <c r="F275" s="231"/>
      <c r="I275" s="232" t="s">
        <v>426</v>
      </c>
    </row>
    <row r="276" spans="1:10" s="232" customFormat="1" x14ac:dyDescent="0.25">
      <c r="A276" s="231"/>
      <c r="B276" s="231"/>
      <c r="C276" s="231"/>
      <c r="D276" s="231"/>
      <c r="E276" s="231"/>
      <c r="F276" s="231"/>
      <c r="I276" s="232" t="s">
        <v>427</v>
      </c>
    </row>
    <row r="277" spans="1:10" s="232" customFormat="1" x14ac:dyDescent="0.25">
      <c r="A277" s="231"/>
      <c r="B277" s="231"/>
      <c r="C277" s="231"/>
      <c r="D277" s="231"/>
      <c r="E277" s="231"/>
      <c r="F277" s="231"/>
      <c r="I277" s="232" t="s">
        <v>684</v>
      </c>
    </row>
    <row r="278" spans="1:10" s="232" customFormat="1" x14ac:dyDescent="0.25">
      <c r="A278" s="231"/>
      <c r="B278" s="231"/>
      <c r="C278" s="231"/>
      <c r="D278" s="231"/>
      <c r="E278" s="231"/>
      <c r="F278" s="231"/>
      <c r="I278" s="232" t="s">
        <v>601</v>
      </c>
    </row>
    <row r="279" spans="1:10" s="232" customFormat="1" x14ac:dyDescent="0.25">
      <c r="A279" s="231"/>
      <c r="B279" s="231"/>
      <c r="C279" s="231"/>
      <c r="D279" s="231"/>
      <c r="E279" s="231"/>
      <c r="F279" s="231"/>
      <c r="I279" s="232" t="s">
        <v>700</v>
      </c>
    </row>
    <row r="280" spans="1:10" s="232" customFormat="1" x14ac:dyDescent="0.25">
      <c r="A280" s="231"/>
      <c r="B280" s="231"/>
      <c r="C280" s="231"/>
      <c r="D280" s="231"/>
      <c r="E280" s="231"/>
      <c r="F280" s="231"/>
      <c r="I280" s="232" t="s">
        <v>412</v>
      </c>
    </row>
    <row r="281" spans="1:10" s="232" customFormat="1" x14ac:dyDescent="0.25">
      <c r="A281" s="231"/>
      <c r="B281" s="231"/>
      <c r="C281" s="231"/>
      <c r="D281" s="231"/>
      <c r="E281" s="231"/>
      <c r="F281" s="231"/>
      <c r="I281" s="232" t="s">
        <v>428</v>
      </c>
    </row>
    <row r="282" spans="1:10" s="232" customFormat="1" x14ac:dyDescent="0.25">
      <c r="A282" s="231"/>
      <c r="B282" s="231"/>
      <c r="C282" s="231"/>
      <c r="D282" s="231"/>
      <c r="E282" s="231"/>
      <c r="F282" s="231"/>
      <c r="I282" s="232" t="s">
        <v>470</v>
      </c>
    </row>
    <row r="283" spans="1:10" s="232" customFormat="1" x14ac:dyDescent="0.25">
      <c r="A283" s="231"/>
      <c r="B283" s="231"/>
      <c r="C283" s="231"/>
      <c r="D283" s="231"/>
      <c r="E283" s="231"/>
      <c r="F283" s="231"/>
      <c r="I283" s="232" t="s">
        <v>503</v>
      </c>
    </row>
    <row r="284" spans="1:10" s="232" customFormat="1" x14ac:dyDescent="0.25">
      <c r="A284" s="231"/>
      <c r="B284" s="231"/>
      <c r="C284" s="231"/>
      <c r="D284" s="231"/>
      <c r="E284" s="231"/>
      <c r="F284" s="231"/>
      <c r="I284" s="232" t="s">
        <v>483</v>
      </c>
    </row>
    <row r="285" spans="1:10" s="232" customFormat="1" x14ac:dyDescent="0.25">
      <c r="A285" s="231"/>
      <c r="B285" s="231"/>
      <c r="C285" s="231"/>
      <c r="D285" s="231"/>
      <c r="E285" s="231"/>
      <c r="F285" s="231"/>
      <c r="I285" s="232" t="s">
        <v>561</v>
      </c>
    </row>
    <row r="286" spans="1:10" s="232" customFormat="1" x14ac:dyDescent="0.25">
      <c r="A286" s="231"/>
      <c r="B286" s="231"/>
      <c r="C286" s="231"/>
      <c r="D286" s="231"/>
      <c r="E286" s="231"/>
      <c r="F286" s="231"/>
      <c r="I286" s="232" t="s">
        <v>471</v>
      </c>
    </row>
    <row r="287" spans="1:10" s="232" customFormat="1" x14ac:dyDescent="0.25">
      <c r="A287" s="231"/>
      <c r="B287" s="231"/>
      <c r="C287" s="231"/>
      <c r="D287" s="231"/>
      <c r="E287" s="231"/>
      <c r="F287" s="231"/>
      <c r="I287" s="232" t="s">
        <v>629</v>
      </c>
    </row>
    <row r="288" spans="1:10" s="232" customFormat="1" x14ac:dyDescent="0.25">
      <c r="A288" s="231"/>
      <c r="B288" s="231"/>
      <c r="C288" s="231"/>
      <c r="D288" s="231"/>
      <c r="E288" s="231"/>
      <c r="F288" s="231"/>
      <c r="I288" s="232" t="s">
        <v>602</v>
      </c>
      <c r="J288" s="232">
        <v>1</v>
      </c>
    </row>
    <row r="289" spans="1:9" s="232" customFormat="1" x14ac:dyDescent="0.25">
      <c r="A289" s="231"/>
      <c r="B289" s="231"/>
      <c r="C289" s="231"/>
      <c r="D289" s="231"/>
      <c r="E289" s="231"/>
      <c r="F289" s="231"/>
      <c r="I289" s="232" t="s">
        <v>472</v>
      </c>
    </row>
    <row r="290" spans="1:9" s="232" customFormat="1" x14ac:dyDescent="0.25">
      <c r="A290" s="231"/>
      <c r="B290" s="231"/>
      <c r="C290" s="231"/>
      <c r="D290" s="231"/>
      <c r="E290" s="231"/>
      <c r="F290" s="231"/>
      <c r="I290" s="232" t="s">
        <v>590</v>
      </c>
    </row>
    <row r="291" spans="1:9" s="232" customFormat="1" x14ac:dyDescent="0.25">
      <c r="A291" s="231"/>
      <c r="B291" s="231"/>
      <c r="C291" s="231"/>
      <c r="D291" s="231"/>
      <c r="E291" s="231"/>
      <c r="F291" s="231"/>
      <c r="I291" s="232" t="s">
        <v>504</v>
      </c>
    </row>
    <row r="292" spans="1:9" s="232" customFormat="1" x14ac:dyDescent="0.25">
      <c r="A292" s="231"/>
      <c r="B292" s="231"/>
      <c r="C292" s="231"/>
      <c r="D292" s="231"/>
      <c r="E292" s="231"/>
      <c r="F292" s="231"/>
      <c r="I292" s="232" t="s">
        <v>448</v>
      </c>
    </row>
    <row r="293" spans="1:9" s="232" customFormat="1" x14ac:dyDescent="0.25">
      <c r="A293" s="231"/>
      <c r="B293" s="231"/>
      <c r="C293" s="231"/>
      <c r="D293" s="231"/>
      <c r="E293" s="231"/>
      <c r="F293" s="231"/>
      <c r="I293" s="232" t="s">
        <v>541</v>
      </c>
    </row>
    <row r="294" spans="1:9" s="232" customFormat="1" x14ac:dyDescent="0.25">
      <c r="A294" s="231"/>
      <c r="B294" s="231"/>
      <c r="C294" s="231"/>
      <c r="D294" s="231"/>
      <c r="E294" s="231"/>
      <c r="F294" s="231"/>
      <c r="I294" s="232" t="s">
        <v>685</v>
      </c>
    </row>
    <row r="295" spans="1:9" s="232" customFormat="1" x14ac:dyDescent="0.25">
      <c r="A295" s="231"/>
      <c r="B295" s="231"/>
      <c r="C295" s="231"/>
      <c r="D295" s="231"/>
      <c r="E295" s="231"/>
      <c r="F295" s="231"/>
      <c r="I295" s="232" t="s">
        <v>754</v>
      </c>
    </row>
    <row r="296" spans="1:9" s="232" customFormat="1" x14ac:dyDescent="0.25">
      <c r="A296" s="231"/>
      <c r="B296" s="231"/>
      <c r="C296" s="231"/>
      <c r="D296" s="231"/>
      <c r="E296" s="231"/>
      <c r="F296" s="231"/>
      <c r="I296" s="232" t="s">
        <v>720</v>
      </c>
    </row>
    <row r="297" spans="1:9" s="232" customFormat="1" x14ac:dyDescent="0.25">
      <c r="A297" s="231"/>
      <c r="B297" s="231"/>
      <c r="C297" s="231"/>
      <c r="D297" s="231"/>
      <c r="E297" s="231"/>
      <c r="F297" s="231"/>
      <c r="I297" s="232" t="s">
        <v>575</v>
      </c>
    </row>
    <row r="298" spans="1:9" s="232" customFormat="1" x14ac:dyDescent="0.25">
      <c r="A298" s="231"/>
      <c r="B298" s="231"/>
      <c r="C298" s="231"/>
      <c r="D298" s="231"/>
      <c r="E298" s="231"/>
      <c r="F298" s="231"/>
      <c r="I298" s="232" t="s">
        <v>686</v>
      </c>
    </row>
    <row r="299" spans="1:9" s="232" customFormat="1" x14ac:dyDescent="0.25">
      <c r="A299" s="231"/>
      <c r="B299" s="231"/>
      <c r="C299" s="231"/>
      <c r="D299" s="231"/>
      <c r="E299" s="231"/>
      <c r="F299" s="231"/>
      <c r="I299" s="232" t="s">
        <v>458</v>
      </c>
    </row>
    <row r="300" spans="1:9" s="232" customFormat="1" x14ac:dyDescent="0.25">
      <c r="A300" s="231"/>
      <c r="B300" s="231"/>
      <c r="C300" s="231"/>
      <c r="D300" s="231"/>
      <c r="E300" s="231"/>
      <c r="F300" s="231"/>
      <c r="I300" s="232" t="s">
        <v>459</v>
      </c>
    </row>
    <row r="301" spans="1:9" s="232" customFormat="1" x14ac:dyDescent="0.25">
      <c r="A301" s="231"/>
      <c r="B301" s="231"/>
      <c r="C301" s="231"/>
      <c r="D301" s="231"/>
      <c r="E301" s="231"/>
      <c r="F301" s="231"/>
      <c r="I301" s="232" t="s">
        <v>460</v>
      </c>
    </row>
    <row r="302" spans="1:9" s="232" customFormat="1" x14ac:dyDescent="0.25">
      <c r="A302" s="231"/>
      <c r="B302" s="231"/>
      <c r="C302" s="231"/>
      <c r="D302" s="231"/>
      <c r="E302" s="231"/>
      <c r="F302" s="231"/>
      <c r="I302" s="232" t="s">
        <v>648</v>
      </c>
    </row>
    <row r="303" spans="1:9" s="232" customFormat="1" x14ac:dyDescent="0.25">
      <c r="A303" s="231"/>
      <c r="B303" s="231"/>
      <c r="C303" s="231"/>
      <c r="D303" s="231"/>
      <c r="E303" s="231"/>
      <c r="F303" s="231"/>
      <c r="I303" s="232" t="s">
        <v>484</v>
      </c>
    </row>
    <row r="304" spans="1:9" s="232" customFormat="1" x14ac:dyDescent="0.25">
      <c r="A304" s="231"/>
      <c r="B304" s="231"/>
      <c r="C304" s="231"/>
      <c r="D304" s="231"/>
      <c r="E304" s="231"/>
      <c r="F304" s="231"/>
      <c r="I304" s="232" t="s">
        <v>603</v>
      </c>
    </row>
    <row r="305" spans="1:10" s="232" customFormat="1" x14ac:dyDescent="0.25">
      <c r="A305" s="231"/>
      <c r="B305" s="231"/>
      <c r="C305" s="231"/>
      <c r="D305" s="231"/>
      <c r="E305" s="231"/>
      <c r="F305" s="231"/>
      <c r="I305" s="232" t="s">
        <v>630</v>
      </c>
    </row>
    <row r="306" spans="1:10" s="232" customFormat="1" x14ac:dyDescent="0.25">
      <c r="A306" s="231"/>
      <c r="B306" s="231"/>
      <c r="C306" s="231"/>
      <c r="D306" s="231"/>
      <c r="E306" s="231"/>
      <c r="F306" s="231"/>
      <c r="I306" s="232" t="s">
        <v>729</v>
      </c>
    </row>
    <row r="307" spans="1:10" s="232" customFormat="1" x14ac:dyDescent="0.25">
      <c r="A307" s="231"/>
      <c r="B307" s="231"/>
      <c r="C307" s="231"/>
      <c r="D307" s="231"/>
      <c r="E307" s="231"/>
      <c r="F307" s="231"/>
      <c r="I307" s="232" t="s">
        <v>701</v>
      </c>
    </row>
    <row r="308" spans="1:10" s="232" customFormat="1" x14ac:dyDescent="0.25">
      <c r="A308" s="231"/>
      <c r="B308" s="231"/>
      <c r="C308" s="231"/>
      <c r="D308" s="231"/>
      <c r="E308" s="231"/>
      <c r="F308" s="231"/>
      <c r="I308" s="232" t="s">
        <v>591</v>
      </c>
    </row>
    <row r="309" spans="1:10" s="232" customFormat="1" x14ac:dyDescent="0.25">
      <c r="A309" s="231"/>
      <c r="B309" s="231"/>
      <c r="C309" s="231"/>
      <c r="D309" s="231"/>
      <c r="E309" s="231"/>
      <c r="F309" s="231"/>
      <c r="I309" s="232" t="s">
        <v>461</v>
      </c>
    </row>
    <row r="310" spans="1:10" s="232" customFormat="1" x14ac:dyDescent="0.25">
      <c r="A310" s="231"/>
      <c r="B310" s="231"/>
      <c r="C310" s="231"/>
      <c r="D310" s="231"/>
      <c r="E310" s="231"/>
      <c r="F310" s="231"/>
      <c r="I310" s="232" t="s">
        <v>528</v>
      </c>
      <c r="J310" s="232">
        <v>1</v>
      </c>
    </row>
    <row r="311" spans="1:10" s="232" customFormat="1" x14ac:dyDescent="0.25">
      <c r="A311" s="231"/>
      <c r="B311" s="231"/>
      <c r="C311" s="231"/>
      <c r="D311" s="231"/>
      <c r="E311" s="231"/>
      <c r="F311" s="231"/>
      <c r="I311" s="232" t="s">
        <v>716</v>
      </c>
    </row>
    <row r="312" spans="1:10" s="232" customFormat="1" x14ac:dyDescent="0.25">
      <c r="A312" s="231"/>
      <c r="B312" s="231"/>
      <c r="C312" s="231"/>
      <c r="D312" s="231"/>
      <c r="E312" s="231"/>
      <c r="F312" s="231"/>
      <c r="I312" s="232" t="s">
        <v>613</v>
      </c>
    </row>
    <row r="313" spans="1:10" s="232" customFormat="1" x14ac:dyDescent="0.25">
      <c r="A313" s="231"/>
      <c r="B313" s="231"/>
      <c r="C313" s="231"/>
      <c r="D313" s="231"/>
      <c r="E313" s="231"/>
      <c r="F313" s="231"/>
      <c r="I313" s="232" t="s">
        <v>631</v>
      </c>
    </row>
    <row r="314" spans="1:10" s="232" customFormat="1" x14ac:dyDescent="0.25">
      <c r="A314" s="231"/>
      <c r="B314" s="231"/>
      <c r="C314" s="231"/>
      <c r="D314" s="231"/>
      <c r="E314" s="231"/>
      <c r="F314" s="231"/>
      <c r="I314" s="232" t="s">
        <v>632</v>
      </c>
    </row>
    <row r="315" spans="1:10" s="232" customFormat="1" x14ac:dyDescent="0.25">
      <c r="A315" s="231"/>
      <c r="B315" s="231"/>
      <c r="C315" s="231"/>
      <c r="D315" s="231"/>
      <c r="E315" s="231"/>
      <c r="F315" s="231"/>
      <c r="I315" s="232" t="s">
        <v>702</v>
      </c>
    </row>
    <row r="316" spans="1:10" s="232" customFormat="1" x14ac:dyDescent="0.25">
      <c r="A316" s="231"/>
      <c r="B316" s="231"/>
      <c r="C316" s="231"/>
      <c r="D316" s="231"/>
      <c r="E316" s="231"/>
      <c r="F316" s="231"/>
      <c r="I316" s="232" t="s">
        <v>429</v>
      </c>
    </row>
    <row r="317" spans="1:10" s="232" customFormat="1" x14ac:dyDescent="0.25">
      <c r="A317" s="231"/>
      <c r="B317" s="231"/>
      <c r="C317" s="231"/>
      <c r="D317" s="231"/>
      <c r="E317" s="231"/>
      <c r="F317" s="231"/>
      <c r="I317" s="232" t="s">
        <v>473</v>
      </c>
    </row>
    <row r="318" spans="1:10" s="232" customFormat="1" x14ac:dyDescent="0.25">
      <c r="A318" s="231"/>
      <c r="B318" s="231"/>
      <c r="C318" s="231"/>
      <c r="D318" s="231"/>
      <c r="E318" s="231"/>
      <c r="F318" s="231"/>
      <c r="I318" s="232" t="s">
        <v>633</v>
      </c>
    </row>
    <row r="319" spans="1:10" s="232" customFormat="1" x14ac:dyDescent="0.25">
      <c r="A319" s="231"/>
      <c r="B319" s="231"/>
      <c r="C319" s="231"/>
      <c r="D319" s="231"/>
      <c r="E319" s="231"/>
      <c r="F319" s="231"/>
      <c r="I319" s="232" t="s">
        <v>721</v>
      </c>
    </row>
    <row r="320" spans="1:10" s="232" customFormat="1" x14ac:dyDescent="0.25">
      <c r="A320" s="231"/>
      <c r="B320" s="231"/>
      <c r="C320" s="231"/>
      <c r="D320" s="231"/>
      <c r="E320" s="231"/>
      <c r="F320" s="231"/>
      <c r="I320" s="232" t="s">
        <v>430</v>
      </c>
    </row>
    <row r="321" spans="1:9" s="232" customFormat="1" x14ac:dyDescent="0.25">
      <c r="A321" s="231"/>
      <c r="B321" s="231"/>
      <c r="C321" s="231"/>
      <c r="D321" s="231"/>
      <c r="E321" s="231"/>
      <c r="F321" s="231"/>
      <c r="I321" s="232" t="s">
        <v>516</v>
      </c>
    </row>
    <row r="322" spans="1:9" s="232" customFormat="1" x14ac:dyDescent="0.25">
      <c r="A322" s="231"/>
      <c r="B322" s="231"/>
      <c r="C322" s="231"/>
      <c r="D322" s="231"/>
      <c r="E322" s="231"/>
      <c r="F322" s="231"/>
      <c r="I322" s="232" t="s">
        <v>634</v>
      </c>
    </row>
    <row r="323" spans="1:9" s="232" customFormat="1" x14ac:dyDescent="0.25">
      <c r="A323" s="231"/>
      <c r="B323" s="231"/>
      <c r="C323" s="231"/>
      <c r="D323" s="231"/>
      <c r="E323" s="231"/>
      <c r="F323" s="231"/>
      <c r="I323" s="232" t="s">
        <v>431</v>
      </c>
    </row>
    <row r="324" spans="1:9" s="232" customFormat="1" x14ac:dyDescent="0.25">
      <c r="A324" s="231"/>
      <c r="B324" s="231"/>
      <c r="C324" s="231"/>
      <c r="D324" s="231"/>
      <c r="E324" s="231"/>
      <c r="F324" s="231"/>
      <c r="I324" s="232" t="s">
        <v>462</v>
      </c>
    </row>
    <row r="325" spans="1:9" s="232" customFormat="1" x14ac:dyDescent="0.25">
      <c r="A325" s="231"/>
      <c r="B325" s="231"/>
      <c r="C325" s="231"/>
      <c r="D325" s="231"/>
      <c r="E325" s="231"/>
      <c r="F325" s="231"/>
      <c r="I325" s="232" t="s">
        <v>592</v>
      </c>
    </row>
    <row r="326" spans="1:9" s="232" customFormat="1" x14ac:dyDescent="0.25">
      <c r="A326" s="231"/>
      <c r="B326" s="231"/>
      <c r="C326" s="231"/>
      <c r="D326" s="231"/>
      <c r="E326" s="231"/>
      <c r="F326" s="231"/>
      <c r="I326" s="232" t="s">
        <v>506</v>
      </c>
    </row>
    <row r="327" spans="1:9" s="232" customFormat="1" x14ac:dyDescent="0.25">
      <c r="A327" s="231"/>
      <c r="B327" s="231"/>
      <c r="C327" s="231"/>
      <c r="D327" s="231"/>
      <c r="E327" s="231"/>
      <c r="F327" s="231"/>
      <c r="I327" s="232" t="s">
        <v>505</v>
      </c>
    </row>
    <row r="328" spans="1:9" s="232" customFormat="1" x14ac:dyDescent="0.25">
      <c r="A328" s="231"/>
      <c r="B328" s="231"/>
      <c r="C328" s="231"/>
      <c r="D328" s="231"/>
      <c r="E328" s="231"/>
      <c r="F328" s="231"/>
      <c r="I328" s="232" t="s">
        <v>657</v>
      </c>
    </row>
  </sheetData>
  <sheetProtection algorithmName="SHA-512" hashValue="jfVfiWFUFCfT1HUwxWoo0YdoNM5poyZjy8mQiw5UU7y4RK8eeke51/pUqRlGFO5PvWQdNcc6vxcwgEcWaPAJ8Q==" saltValue="J/THFeQWxUMwxx7m7JxnYQ==" spinCount="100000" sheet="1" objects="1" scenarios="1"/>
  <mergeCells count="27">
    <mergeCell ref="F25:G30"/>
    <mergeCell ref="A56:B56"/>
    <mergeCell ref="A57:B57"/>
    <mergeCell ref="A58:B58"/>
    <mergeCell ref="A33:B33"/>
    <mergeCell ref="A50:B50"/>
    <mergeCell ref="A51:B51"/>
    <mergeCell ref="A52:B52"/>
    <mergeCell ref="A53:B53"/>
    <mergeCell ref="A54:B54"/>
    <mergeCell ref="A55:B55"/>
    <mergeCell ref="A40:B40"/>
    <mergeCell ref="A41:B41"/>
    <mergeCell ref="A34:B34"/>
    <mergeCell ref="A35:B35"/>
    <mergeCell ref="A36:B36"/>
    <mergeCell ref="A37:B37"/>
    <mergeCell ref="A38:B38"/>
    <mergeCell ref="A39:B39"/>
    <mergeCell ref="A42:B42"/>
    <mergeCell ref="A43:B43"/>
    <mergeCell ref="A49:B49"/>
    <mergeCell ref="A44:B44"/>
    <mergeCell ref="A45:B45"/>
    <mergeCell ref="A46:B46"/>
    <mergeCell ref="A47:B47"/>
    <mergeCell ref="A48:B48"/>
  </mergeCells>
  <phoneticPr fontId="15" type="noConversion"/>
  <conditionalFormatting sqref="G24">
    <cfRule type="expression" dxfId="98" priority="3" stopIfTrue="1">
      <formula>ABS($G$24)&gt;5%</formula>
    </cfRule>
  </conditionalFormatting>
  <conditionalFormatting sqref="I19:I20">
    <cfRule type="expression" dxfId="97" priority="98" stopIfTrue="1">
      <formula>#REF!&gt;0</formula>
    </cfRule>
  </conditionalFormatting>
  <dataValidations count="1">
    <dataValidation showDropDown="1" showInputMessage="1" showErrorMessage="1" sqref="B7:B8"/>
  </dataValidations>
  <pageMargins left="0.43307086614173229" right="0.43307086614173229" top="0.51181102362204722" bottom="0.51181102362204722" header="0.31496062992125984" footer="0.31496062992125984"/>
  <pageSetup scale="7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 tint="-0.249977111117893"/>
  </sheetPr>
  <dimension ref="A1:CM1042"/>
  <sheetViews>
    <sheetView showGridLines="0" zoomScale="80" zoomScaleNormal="80" workbookViewId="0">
      <pane xSplit="1" ySplit="2" topLeftCell="B3" activePane="bottomRight" state="frozen"/>
      <selection activeCell="L3" sqref="L3"/>
      <selection pane="topRight" activeCell="L3" sqref="L3"/>
      <selection pane="bottomLeft" activeCell="L3" sqref="L3"/>
      <selection pane="bottomRight" activeCell="I20" sqref="I20"/>
    </sheetView>
  </sheetViews>
  <sheetFormatPr defaultColWidth="7.109375" defaultRowHeight="11.25" x14ac:dyDescent="0.2"/>
  <cols>
    <col min="1" max="1" width="42.5546875" style="19" customWidth="1"/>
    <col min="2" max="8" width="10.88671875" style="20" customWidth="1"/>
    <col min="9" max="91" width="7.109375" style="22"/>
    <col min="92" max="16384" width="7.109375" style="19"/>
  </cols>
  <sheetData>
    <row r="1" spans="1:91" s="2" customFormat="1" ht="18.75" x14ac:dyDescent="0.2">
      <c r="A1" s="1" t="s">
        <v>173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</row>
    <row r="2" spans="1:91" s="9" customFormat="1" ht="27" x14ac:dyDescent="0.3">
      <c r="A2" s="5" t="s">
        <v>1088</v>
      </c>
      <c r="B2" s="6" t="s">
        <v>172</v>
      </c>
      <c r="C2" s="6" t="s">
        <v>1086</v>
      </c>
      <c r="D2" s="7" t="s">
        <v>215</v>
      </c>
      <c r="E2" s="7" t="s">
        <v>216</v>
      </c>
      <c r="F2" s="6" t="s">
        <v>166</v>
      </c>
      <c r="G2" s="7" t="s">
        <v>1522</v>
      </c>
      <c r="H2" s="7" t="s">
        <v>1087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</row>
    <row r="3" spans="1:91" s="2" customFormat="1" ht="15" customHeight="1" x14ac:dyDescent="0.2">
      <c r="A3" s="10" t="s">
        <v>202</v>
      </c>
      <c r="B3" s="368" t="e">
        <f>TTL!$G$5/1000</f>
        <v>#N/A</v>
      </c>
      <c r="C3" s="368">
        <f>TTL!$H$5/1000</f>
        <v>0</v>
      </c>
      <c r="D3" s="369" t="e">
        <f>IF(E3=0,"",IF(B3=0,"&gt;100%",C3/B3-1))</f>
        <v>#N/A</v>
      </c>
      <c r="E3" s="370" t="e">
        <f>C3-B3</f>
        <v>#N/A</v>
      </c>
      <c r="F3" s="368">
        <f>TTL!$M$5/1000</f>
        <v>0</v>
      </c>
      <c r="G3" s="369" t="str">
        <f>IF(H3=0,"",IF(C3=0,"&gt;100%",F3/C3-1))</f>
        <v/>
      </c>
      <c r="H3" s="370">
        <f>F3-C3</f>
        <v>0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</row>
    <row r="4" spans="1:91" s="2" customFormat="1" ht="15" customHeight="1" x14ac:dyDescent="0.2">
      <c r="A4" s="14" t="s">
        <v>124</v>
      </c>
      <c r="B4" s="15" t="e">
        <f>TTL!$G$6/1000</f>
        <v>#N/A</v>
      </c>
      <c r="C4" s="15">
        <f>TTL!$H$6/1000</f>
        <v>0</v>
      </c>
      <c r="D4" s="16" t="e">
        <f t="shared" ref="D4:D17" si="0">IF(E4=0,"",IF(B4=0,"&gt;100%",C4/B4-1))</f>
        <v>#N/A</v>
      </c>
      <c r="E4" s="17" t="e">
        <f t="shared" ref="E4:E11" si="1">C4-B4</f>
        <v>#N/A</v>
      </c>
      <c r="F4" s="15">
        <f>TTL!$M$6/1000</f>
        <v>0</v>
      </c>
      <c r="G4" s="16" t="str">
        <f t="shared" ref="G4:G17" si="2">IF(H4=0,"",IF(C4=0,"&gt;100%",F4/C4-1))</f>
        <v/>
      </c>
      <c r="H4" s="17">
        <f t="shared" ref="H4:H17" si="3">F4-C4</f>
        <v>0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</row>
    <row r="5" spans="1:91" s="2" customFormat="1" ht="15" customHeight="1" x14ac:dyDescent="0.2">
      <c r="A5" s="10" t="s">
        <v>203</v>
      </c>
      <c r="B5" s="11" t="e">
        <f>TTL!$G$20/1000</f>
        <v>#N/A</v>
      </c>
      <c r="C5" s="11">
        <f>TTL!$H$20/1000</f>
        <v>0</v>
      </c>
      <c r="D5" s="12" t="e">
        <f t="shared" si="0"/>
        <v>#N/A</v>
      </c>
      <c r="E5" s="13" t="e">
        <f t="shared" si="1"/>
        <v>#N/A</v>
      </c>
      <c r="F5" s="11">
        <f>TTL!$M$20/1000</f>
        <v>0</v>
      </c>
      <c r="G5" s="12" t="str">
        <f t="shared" si="2"/>
        <v/>
      </c>
      <c r="H5" s="13">
        <f t="shared" si="3"/>
        <v>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</row>
    <row r="6" spans="1:91" s="2" customFormat="1" ht="15" customHeight="1" x14ac:dyDescent="0.2">
      <c r="A6" s="14" t="s">
        <v>204</v>
      </c>
      <c r="B6" s="15" t="e">
        <f>TTL!$G$21/1000</f>
        <v>#N/A</v>
      </c>
      <c r="C6" s="15">
        <f>TTL!$H$21/1000</f>
        <v>0</v>
      </c>
      <c r="D6" s="16" t="e">
        <f t="shared" si="0"/>
        <v>#N/A</v>
      </c>
      <c r="E6" s="17" t="e">
        <f t="shared" si="1"/>
        <v>#N/A</v>
      </c>
      <c r="F6" s="15">
        <f>TTL!$M$21/1000</f>
        <v>0</v>
      </c>
      <c r="G6" s="16" t="str">
        <f t="shared" si="2"/>
        <v/>
      </c>
      <c r="H6" s="17">
        <f t="shared" si="3"/>
        <v>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</row>
    <row r="7" spans="1:91" s="2" customFormat="1" ht="15" customHeight="1" x14ac:dyDescent="0.2">
      <c r="A7" s="18" t="s">
        <v>205</v>
      </c>
      <c r="B7" s="15" t="e">
        <f>TTL!$G$27/1000</f>
        <v>#N/A</v>
      </c>
      <c r="C7" s="15">
        <f>TTL!$H$27/1000</f>
        <v>0</v>
      </c>
      <c r="D7" s="16" t="e">
        <f t="shared" si="0"/>
        <v>#N/A</v>
      </c>
      <c r="E7" s="17" t="e">
        <f t="shared" si="1"/>
        <v>#N/A</v>
      </c>
      <c r="F7" s="15">
        <f>TTL!$M$27/1000</f>
        <v>0</v>
      </c>
      <c r="G7" s="16" t="str">
        <f t="shared" si="2"/>
        <v/>
      </c>
      <c r="H7" s="17">
        <f t="shared" si="3"/>
        <v>0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</row>
    <row r="8" spans="1:91" s="2" customFormat="1" ht="15" customHeight="1" x14ac:dyDescent="0.2">
      <c r="A8" s="18" t="s">
        <v>206</v>
      </c>
      <c r="B8" s="15" t="e">
        <f>TTL!$G$30/1000</f>
        <v>#N/A</v>
      </c>
      <c r="C8" s="15">
        <f>TTL!$H$30/1000</f>
        <v>0</v>
      </c>
      <c r="D8" s="16" t="e">
        <f t="shared" si="0"/>
        <v>#N/A</v>
      </c>
      <c r="E8" s="17" t="e">
        <f t="shared" si="1"/>
        <v>#N/A</v>
      </c>
      <c r="F8" s="15">
        <f>TTL!$M$30/1000</f>
        <v>0</v>
      </c>
      <c r="G8" s="16" t="str">
        <f t="shared" si="2"/>
        <v/>
      </c>
      <c r="H8" s="17">
        <f t="shared" si="3"/>
        <v>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</row>
    <row r="9" spans="1:91" s="2" customFormat="1" ht="15" customHeight="1" x14ac:dyDescent="0.2">
      <c r="A9" s="18" t="s">
        <v>207</v>
      </c>
      <c r="B9" s="15" t="e">
        <f>TTL!$G$41/1000</f>
        <v>#N/A</v>
      </c>
      <c r="C9" s="15">
        <f>TTL!$H$41/1000</f>
        <v>0</v>
      </c>
      <c r="D9" s="16" t="e">
        <f t="shared" si="0"/>
        <v>#N/A</v>
      </c>
      <c r="E9" s="17" t="e">
        <f t="shared" si="1"/>
        <v>#N/A</v>
      </c>
      <c r="F9" s="15">
        <f>TTL!$M$41/1000</f>
        <v>0</v>
      </c>
      <c r="G9" s="16" t="str">
        <f t="shared" si="2"/>
        <v/>
      </c>
      <c r="H9" s="17">
        <f t="shared" si="3"/>
        <v>0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</row>
    <row r="10" spans="1:91" s="2" customFormat="1" ht="15" customHeight="1" x14ac:dyDescent="0.2">
      <c r="A10" s="18" t="s">
        <v>208</v>
      </c>
      <c r="B10" s="15" t="e">
        <f>TTL!$G$45/1000</f>
        <v>#N/A</v>
      </c>
      <c r="C10" s="15">
        <f>TTL!$H$45/1000</f>
        <v>0</v>
      </c>
      <c r="D10" s="16" t="e">
        <f t="shared" si="0"/>
        <v>#N/A</v>
      </c>
      <c r="E10" s="17" t="e">
        <f t="shared" si="1"/>
        <v>#N/A</v>
      </c>
      <c r="F10" s="15">
        <f>TTL!$M$45/1000</f>
        <v>0</v>
      </c>
      <c r="G10" s="16" t="str">
        <f t="shared" si="2"/>
        <v/>
      </c>
      <c r="H10" s="17">
        <f t="shared" si="3"/>
        <v>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</row>
    <row r="11" spans="1:91" s="2" customFormat="1" ht="15" customHeight="1" x14ac:dyDescent="0.2">
      <c r="A11" s="18" t="s">
        <v>209</v>
      </c>
      <c r="B11" s="15" t="e">
        <f>TTL!$G$54/1000</f>
        <v>#N/A</v>
      </c>
      <c r="C11" s="15">
        <f>TTL!$H$54/1000</f>
        <v>0</v>
      </c>
      <c r="D11" s="16" t="e">
        <f t="shared" si="0"/>
        <v>#N/A</v>
      </c>
      <c r="E11" s="17" t="e">
        <f t="shared" si="1"/>
        <v>#N/A</v>
      </c>
      <c r="F11" s="15">
        <f>TTL!$M$54/1000</f>
        <v>0</v>
      </c>
      <c r="G11" s="16" t="str">
        <f t="shared" si="2"/>
        <v/>
      </c>
      <c r="H11" s="17">
        <f t="shared" si="3"/>
        <v>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</row>
    <row r="12" spans="1:91" s="2" customFormat="1" ht="15" customHeight="1" x14ac:dyDescent="0.2">
      <c r="A12" s="10" t="s">
        <v>214</v>
      </c>
      <c r="B12" s="11" t="e">
        <f>TTL!$G$84/1000</f>
        <v>#N/A</v>
      </c>
      <c r="C12" s="11">
        <f>TTL!$H$84/1000</f>
        <v>0</v>
      </c>
      <c r="D12" s="12" t="e">
        <f t="shared" si="0"/>
        <v>#N/A</v>
      </c>
      <c r="E12" s="13" t="e">
        <f t="shared" ref="E12:E17" si="4">C12-B12</f>
        <v>#N/A</v>
      </c>
      <c r="F12" s="11">
        <f>TTL!$M$84/1000</f>
        <v>0</v>
      </c>
      <c r="G12" s="12" t="str">
        <f t="shared" si="2"/>
        <v/>
      </c>
      <c r="H12" s="13">
        <f t="shared" si="3"/>
        <v>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2" customFormat="1" ht="15" customHeight="1" x14ac:dyDescent="0.2">
      <c r="A13" s="18" t="s">
        <v>210</v>
      </c>
      <c r="B13" s="15" t="e">
        <f>TTL!$G$85/1000</f>
        <v>#N/A</v>
      </c>
      <c r="C13" s="15">
        <f>TTL!$H$85/1000</f>
        <v>0</v>
      </c>
      <c r="D13" s="16" t="e">
        <f t="shared" si="0"/>
        <v>#N/A</v>
      </c>
      <c r="E13" s="17" t="e">
        <f t="shared" si="4"/>
        <v>#N/A</v>
      </c>
      <c r="F13" s="15">
        <f>TTL!$M$85/1000</f>
        <v>0</v>
      </c>
      <c r="G13" s="16" t="str">
        <f t="shared" si="2"/>
        <v/>
      </c>
      <c r="H13" s="17">
        <f t="shared" si="3"/>
        <v>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</row>
    <row r="14" spans="1:91" s="2" customFormat="1" ht="15" customHeight="1" x14ac:dyDescent="0.2">
      <c r="A14" s="18" t="s">
        <v>211</v>
      </c>
      <c r="B14" s="15" t="e">
        <f>TTL!$G$90/1000</f>
        <v>#N/A</v>
      </c>
      <c r="C14" s="15">
        <f>TTL!$H$90/1000</f>
        <v>0</v>
      </c>
      <c r="D14" s="16" t="e">
        <f t="shared" si="0"/>
        <v>#N/A</v>
      </c>
      <c r="E14" s="17" t="e">
        <f t="shared" si="4"/>
        <v>#N/A</v>
      </c>
      <c r="F14" s="15">
        <f>TTL!$M$90/1000</f>
        <v>0</v>
      </c>
      <c r="G14" s="16" t="str">
        <f t="shared" si="2"/>
        <v/>
      </c>
      <c r="H14" s="17">
        <f t="shared" si="3"/>
        <v>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</row>
    <row r="15" spans="1:91" s="2" customFormat="1" ht="15" customHeight="1" x14ac:dyDescent="0.2">
      <c r="A15" s="18" t="s">
        <v>212</v>
      </c>
      <c r="B15" s="15" t="e">
        <f>TTL!$G$155/1000</f>
        <v>#N/A</v>
      </c>
      <c r="C15" s="15">
        <f>TTL!$H$155/1000</f>
        <v>0</v>
      </c>
      <c r="D15" s="16" t="e">
        <f t="shared" si="0"/>
        <v>#N/A</v>
      </c>
      <c r="E15" s="17" t="e">
        <f t="shared" si="4"/>
        <v>#N/A</v>
      </c>
      <c r="F15" s="15">
        <f>TTL!$M$155/1000</f>
        <v>0</v>
      </c>
      <c r="G15" s="16" t="str">
        <f t="shared" si="2"/>
        <v/>
      </c>
      <c r="H15" s="17">
        <f t="shared" si="3"/>
        <v>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</row>
    <row r="16" spans="1:91" s="2" customFormat="1" ht="15" customHeight="1" x14ac:dyDescent="0.2">
      <c r="A16" s="18" t="s">
        <v>213</v>
      </c>
      <c r="B16" s="15" t="e">
        <f>TTL!$G$160/1000</f>
        <v>#N/A</v>
      </c>
      <c r="C16" s="15">
        <f>TTL!$H$160/1000</f>
        <v>0</v>
      </c>
      <c r="D16" s="16" t="e">
        <f t="shared" si="0"/>
        <v>#N/A</v>
      </c>
      <c r="E16" s="17" t="e">
        <f t="shared" si="4"/>
        <v>#N/A</v>
      </c>
      <c r="F16" s="15">
        <f>TTL!$M$160/1000</f>
        <v>0</v>
      </c>
      <c r="G16" s="16" t="str">
        <f t="shared" si="2"/>
        <v/>
      </c>
      <c r="H16" s="17">
        <f t="shared" si="3"/>
        <v>0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</row>
    <row r="17" spans="1:91" s="2" customFormat="1" ht="15" customHeight="1" x14ac:dyDescent="0.2">
      <c r="A17" s="10" t="s">
        <v>201</v>
      </c>
      <c r="B17" s="11" t="e">
        <f>TTL!$G$172/1000</f>
        <v>#N/A</v>
      </c>
      <c r="C17" s="11">
        <f>TTL!$H$172/1000</f>
        <v>0</v>
      </c>
      <c r="D17" s="12" t="e">
        <f t="shared" si="0"/>
        <v>#N/A</v>
      </c>
      <c r="E17" s="13" t="e">
        <f t="shared" si="4"/>
        <v>#N/A</v>
      </c>
      <c r="F17" s="11">
        <f>TTL!$M$172/1000</f>
        <v>0</v>
      </c>
      <c r="G17" s="12" t="str">
        <f t="shared" si="2"/>
        <v/>
      </c>
      <c r="H17" s="13">
        <f t="shared" si="3"/>
        <v>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</row>
    <row r="18" spans="1:91" x14ac:dyDescent="0.2">
      <c r="D18" s="21"/>
      <c r="E18" s="21"/>
      <c r="G18" s="21" t="str">
        <f>IF(H18=0,"",IF(#REF!="","&gt;100%",F18/#REF!-1))</f>
        <v/>
      </c>
      <c r="H18" s="21"/>
    </row>
    <row r="19" spans="1:91" s="2" customFormat="1" ht="25.5" x14ac:dyDescent="0.2">
      <c r="A19" s="23" t="s">
        <v>154</v>
      </c>
      <c r="B19" s="6" t="s">
        <v>172</v>
      </c>
      <c r="C19" s="6" t="s">
        <v>180</v>
      </c>
      <c r="D19" s="7" t="s">
        <v>215</v>
      </c>
      <c r="E19" s="7" t="s">
        <v>216</v>
      </c>
      <c r="F19" s="6" t="s">
        <v>166</v>
      </c>
      <c r="G19" s="7" t="s">
        <v>1522</v>
      </c>
      <c r="H19" s="7" t="s">
        <v>1087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</row>
    <row r="20" spans="1:91" s="24" customFormat="1" ht="15" customHeight="1" x14ac:dyDescent="0.2">
      <c r="A20" s="10" t="s">
        <v>202</v>
      </c>
      <c r="B20" s="11" t="e">
        <f>'Main Store'!G5</f>
        <v>#N/A</v>
      </c>
      <c r="C20" s="11">
        <f>'Main Store'!$H$5/1000</f>
        <v>0</v>
      </c>
      <c r="D20" s="12" t="e">
        <f>IF(E20=0,"",IF(B20=0,"&gt;100%",C20/B20-1))</f>
        <v>#N/A</v>
      </c>
      <c r="E20" s="13" t="e">
        <f>C20-B20</f>
        <v>#N/A</v>
      </c>
      <c r="F20" s="11">
        <f>'Main Store'!$M$5/1000</f>
        <v>0</v>
      </c>
      <c r="G20" s="12" t="str">
        <f>IF(H20=0,"",IF(C20=0,"&gt;100%",F20/C20-1))</f>
        <v/>
      </c>
      <c r="H20" s="13">
        <f>F20-C20</f>
        <v>0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</row>
    <row r="21" spans="1:91" s="2" customFormat="1" ht="15" customHeight="1" x14ac:dyDescent="0.2">
      <c r="A21" s="14" t="s">
        <v>124</v>
      </c>
      <c r="B21" s="15" t="e">
        <f>'Main Store'!$G$6/1000</f>
        <v>#N/A</v>
      </c>
      <c r="C21" s="15">
        <f>'Main Store'!$H$6/1000</f>
        <v>0</v>
      </c>
      <c r="D21" s="16" t="e">
        <f t="shared" ref="D21:D34" si="5">IF(E21=0,"",IF(B21=0,"&gt;100%",C21/B21-1))</f>
        <v>#N/A</v>
      </c>
      <c r="E21" s="17" t="e">
        <f t="shared" ref="E21:E34" si="6">C21-B21</f>
        <v>#N/A</v>
      </c>
      <c r="F21" s="15">
        <f>'Main Store'!$M$6/1000</f>
        <v>0</v>
      </c>
      <c r="G21" s="16" t="str">
        <f t="shared" ref="G21:G34" si="7">IF(H21=0,"",IF(C21=0,"&gt;100%",F21/C21-1))</f>
        <v/>
      </c>
      <c r="H21" s="17">
        <f t="shared" ref="H21:H34" si="8">F21-C21</f>
        <v>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</row>
    <row r="22" spans="1:91" s="2" customFormat="1" ht="15" customHeight="1" x14ac:dyDescent="0.2">
      <c r="A22" s="10" t="s">
        <v>203</v>
      </c>
      <c r="B22" s="11" t="e">
        <f>'Main Store'!$G$20/1000</f>
        <v>#N/A</v>
      </c>
      <c r="C22" s="11">
        <f>'Main Store'!$H$20/1000</f>
        <v>0</v>
      </c>
      <c r="D22" s="12" t="e">
        <f t="shared" si="5"/>
        <v>#N/A</v>
      </c>
      <c r="E22" s="13" t="e">
        <f t="shared" si="6"/>
        <v>#N/A</v>
      </c>
      <c r="F22" s="11">
        <f>'Main Store'!$M$20/1000</f>
        <v>0</v>
      </c>
      <c r="G22" s="12" t="str">
        <f t="shared" si="7"/>
        <v/>
      </c>
      <c r="H22" s="13">
        <f t="shared" si="8"/>
        <v>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</row>
    <row r="23" spans="1:91" s="2" customFormat="1" ht="15" customHeight="1" x14ac:dyDescent="0.2">
      <c r="A23" s="14" t="s">
        <v>204</v>
      </c>
      <c r="B23" s="15" t="e">
        <f>'Main Store'!$G$21/1000</f>
        <v>#N/A</v>
      </c>
      <c r="C23" s="15">
        <f>'Main Store'!$H$21/1000</f>
        <v>0</v>
      </c>
      <c r="D23" s="16" t="e">
        <f t="shared" si="5"/>
        <v>#N/A</v>
      </c>
      <c r="E23" s="17" t="e">
        <f t="shared" si="6"/>
        <v>#N/A</v>
      </c>
      <c r="F23" s="15">
        <f>'Main Store'!$M$21/1000</f>
        <v>0</v>
      </c>
      <c r="G23" s="16" t="str">
        <f t="shared" si="7"/>
        <v/>
      </c>
      <c r="H23" s="17">
        <f t="shared" si="8"/>
        <v>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</row>
    <row r="24" spans="1:91" s="2" customFormat="1" ht="15" customHeight="1" x14ac:dyDescent="0.2">
      <c r="A24" s="18" t="s">
        <v>205</v>
      </c>
      <c r="B24" s="15" t="e">
        <f>'Main Store'!$G$27/1000</f>
        <v>#N/A</v>
      </c>
      <c r="C24" s="15">
        <f>'Main Store'!$H$27/1000</f>
        <v>0</v>
      </c>
      <c r="D24" s="16" t="e">
        <f t="shared" si="5"/>
        <v>#N/A</v>
      </c>
      <c r="E24" s="17" t="e">
        <f t="shared" si="6"/>
        <v>#N/A</v>
      </c>
      <c r="F24" s="15">
        <f>'Main Store'!$M$27/1000</f>
        <v>0</v>
      </c>
      <c r="G24" s="16" t="str">
        <f t="shared" si="7"/>
        <v/>
      </c>
      <c r="H24" s="17">
        <f t="shared" si="8"/>
        <v>0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</row>
    <row r="25" spans="1:91" s="2" customFormat="1" ht="15" customHeight="1" x14ac:dyDescent="0.2">
      <c r="A25" s="18" t="s">
        <v>206</v>
      </c>
      <c r="B25" s="15" t="e">
        <f>'Main Store'!$G$30/1000</f>
        <v>#N/A</v>
      </c>
      <c r="C25" s="15">
        <f>'Main Store'!$H$30/1000</f>
        <v>0</v>
      </c>
      <c r="D25" s="16" t="e">
        <f t="shared" si="5"/>
        <v>#N/A</v>
      </c>
      <c r="E25" s="17" t="e">
        <f t="shared" si="6"/>
        <v>#N/A</v>
      </c>
      <c r="F25" s="15">
        <f>'Main Store'!$M$30/1000</f>
        <v>0</v>
      </c>
      <c r="G25" s="16" t="str">
        <f t="shared" si="7"/>
        <v/>
      </c>
      <c r="H25" s="17">
        <f t="shared" si="8"/>
        <v>0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</row>
    <row r="26" spans="1:91" ht="15" x14ac:dyDescent="0.2">
      <c r="A26" s="18" t="s">
        <v>207</v>
      </c>
      <c r="B26" s="15" t="e">
        <f>'Main Store'!$G$41/1000</f>
        <v>#N/A</v>
      </c>
      <c r="C26" s="15">
        <f>'Main Store'!$H$41/1000</f>
        <v>0</v>
      </c>
      <c r="D26" s="16" t="e">
        <f t="shared" si="5"/>
        <v>#N/A</v>
      </c>
      <c r="E26" s="17" t="e">
        <f t="shared" si="6"/>
        <v>#N/A</v>
      </c>
      <c r="F26" s="15">
        <f>'Main Store'!$M$41/1000</f>
        <v>0</v>
      </c>
      <c r="G26" s="16" t="str">
        <f t="shared" si="7"/>
        <v/>
      </c>
      <c r="H26" s="17">
        <f t="shared" si="8"/>
        <v>0</v>
      </c>
    </row>
    <row r="27" spans="1:91" s="20" customFormat="1" ht="15" x14ac:dyDescent="0.2">
      <c r="A27" s="18" t="s">
        <v>208</v>
      </c>
      <c r="B27" s="15" t="e">
        <f>'Main Store'!$G$45/1000</f>
        <v>#N/A</v>
      </c>
      <c r="C27" s="15">
        <f>'Main Store'!$H$45/1000</f>
        <v>0</v>
      </c>
      <c r="D27" s="16" t="e">
        <f t="shared" si="5"/>
        <v>#N/A</v>
      </c>
      <c r="E27" s="17" t="e">
        <f t="shared" si="6"/>
        <v>#N/A</v>
      </c>
      <c r="F27" s="15">
        <f>'Main Store'!$M$45/1000</f>
        <v>0</v>
      </c>
      <c r="G27" s="16" t="str">
        <f t="shared" si="7"/>
        <v/>
      </c>
      <c r="H27" s="17">
        <f t="shared" si="8"/>
        <v>0</v>
      </c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</row>
    <row r="28" spans="1:91" ht="15" x14ac:dyDescent="0.2">
      <c r="A28" s="18" t="s">
        <v>209</v>
      </c>
      <c r="B28" s="15" t="e">
        <f>'Main Store'!$G$54/1000</f>
        <v>#N/A</v>
      </c>
      <c r="C28" s="15">
        <f>'Main Store'!$H$54/1000</f>
        <v>0</v>
      </c>
      <c r="D28" s="16" t="e">
        <f t="shared" si="5"/>
        <v>#N/A</v>
      </c>
      <c r="E28" s="17" t="e">
        <f t="shared" si="6"/>
        <v>#N/A</v>
      </c>
      <c r="F28" s="15">
        <f>'Main Store'!$M$54/1000</f>
        <v>0</v>
      </c>
      <c r="G28" s="16" t="str">
        <f t="shared" si="7"/>
        <v/>
      </c>
      <c r="H28" s="17">
        <f t="shared" si="8"/>
        <v>0</v>
      </c>
    </row>
    <row r="29" spans="1:91" ht="15" x14ac:dyDescent="0.2">
      <c r="A29" s="10" t="s">
        <v>214</v>
      </c>
      <c r="B29" s="11" t="e">
        <f>'Main Store'!$G$84/1000</f>
        <v>#N/A</v>
      </c>
      <c r="C29" s="11">
        <f>'Main Store'!$H$84/1000</f>
        <v>0</v>
      </c>
      <c r="D29" s="12" t="e">
        <f t="shared" si="5"/>
        <v>#N/A</v>
      </c>
      <c r="E29" s="13" t="e">
        <f t="shared" si="6"/>
        <v>#N/A</v>
      </c>
      <c r="F29" s="11">
        <f>'Main Store'!$M$84/1000</f>
        <v>0</v>
      </c>
      <c r="G29" s="12" t="str">
        <f t="shared" si="7"/>
        <v/>
      </c>
      <c r="H29" s="13">
        <f t="shared" si="8"/>
        <v>0</v>
      </c>
    </row>
    <row r="30" spans="1:91" ht="15" x14ac:dyDescent="0.2">
      <c r="A30" s="18" t="s">
        <v>210</v>
      </c>
      <c r="B30" s="15" t="e">
        <f>'Main Store'!$G$85/1000</f>
        <v>#N/A</v>
      </c>
      <c r="C30" s="15">
        <f>'Main Store'!$H$85/1000</f>
        <v>0</v>
      </c>
      <c r="D30" s="16" t="e">
        <f t="shared" si="5"/>
        <v>#N/A</v>
      </c>
      <c r="E30" s="17" t="e">
        <f t="shared" si="6"/>
        <v>#N/A</v>
      </c>
      <c r="F30" s="15">
        <f>'Main Store'!$M$85/1000</f>
        <v>0</v>
      </c>
      <c r="G30" s="16" t="str">
        <f t="shared" si="7"/>
        <v/>
      </c>
      <c r="H30" s="17">
        <f t="shared" si="8"/>
        <v>0</v>
      </c>
    </row>
    <row r="31" spans="1:91" ht="15" x14ac:dyDescent="0.2">
      <c r="A31" s="18" t="s">
        <v>211</v>
      </c>
      <c r="B31" s="15" t="e">
        <f>'Main Store'!$G$90/1000</f>
        <v>#N/A</v>
      </c>
      <c r="C31" s="15">
        <f>'Main Store'!$H$90/1000</f>
        <v>0</v>
      </c>
      <c r="D31" s="16" t="e">
        <f t="shared" si="5"/>
        <v>#N/A</v>
      </c>
      <c r="E31" s="17" t="e">
        <f t="shared" si="6"/>
        <v>#N/A</v>
      </c>
      <c r="F31" s="15">
        <f>'Main Store'!$M$90/1000</f>
        <v>0</v>
      </c>
      <c r="G31" s="16" t="str">
        <f t="shared" si="7"/>
        <v/>
      </c>
      <c r="H31" s="17">
        <f t="shared" si="8"/>
        <v>0</v>
      </c>
    </row>
    <row r="32" spans="1:91" ht="15" x14ac:dyDescent="0.2">
      <c r="A32" s="18" t="s">
        <v>212</v>
      </c>
      <c r="B32" s="15" t="e">
        <f>'Main Store'!$G$155/1000</f>
        <v>#N/A</v>
      </c>
      <c r="C32" s="15">
        <f>'Main Store'!$H$155/1000</f>
        <v>0</v>
      </c>
      <c r="D32" s="16" t="e">
        <f t="shared" si="5"/>
        <v>#N/A</v>
      </c>
      <c r="E32" s="17" t="e">
        <f t="shared" si="6"/>
        <v>#N/A</v>
      </c>
      <c r="F32" s="15">
        <f>'Main Store'!$M$155/1000</f>
        <v>0</v>
      </c>
      <c r="G32" s="16" t="str">
        <f t="shared" si="7"/>
        <v/>
      </c>
      <c r="H32" s="17">
        <f t="shared" si="8"/>
        <v>0</v>
      </c>
    </row>
    <row r="33" spans="1:8" ht="15" x14ac:dyDescent="0.2">
      <c r="A33" s="18" t="s">
        <v>213</v>
      </c>
      <c r="B33" s="15" t="e">
        <f>'Main Store'!$G$160/1000</f>
        <v>#N/A</v>
      </c>
      <c r="C33" s="15">
        <f>'Main Store'!$H$160/1000</f>
        <v>0</v>
      </c>
      <c r="D33" s="16" t="e">
        <f t="shared" si="5"/>
        <v>#N/A</v>
      </c>
      <c r="E33" s="17" t="e">
        <f t="shared" si="6"/>
        <v>#N/A</v>
      </c>
      <c r="F33" s="15">
        <f>'Main Store'!$M$160/1000</f>
        <v>0</v>
      </c>
      <c r="G33" s="16" t="str">
        <f t="shared" si="7"/>
        <v/>
      </c>
      <c r="H33" s="17">
        <f t="shared" si="8"/>
        <v>0</v>
      </c>
    </row>
    <row r="34" spans="1:8" ht="15" x14ac:dyDescent="0.2">
      <c r="A34" s="10" t="s">
        <v>201</v>
      </c>
      <c r="B34" s="11" t="e">
        <f>'Main Store'!$G$172/1000</f>
        <v>#N/A</v>
      </c>
      <c r="C34" s="11">
        <f>'Main Store'!$H$172/1000</f>
        <v>0</v>
      </c>
      <c r="D34" s="12" t="e">
        <f t="shared" si="5"/>
        <v>#N/A</v>
      </c>
      <c r="E34" s="13" t="e">
        <f t="shared" si="6"/>
        <v>#N/A</v>
      </c>
      <c r="F34" s="11">
        <f>'Main Store'!$M$172/1000</f>
        <v>0</v>
      </c>
      <c r="G34" s="12" t="str">
        <f t="shared" si="7"/>
        <v/>
      </c>
      <c r="H34" s="13">
        <f t="shared" si="8"/>
        <v>0</v>
      </c>
    </row>
    <row r="35" spans="1:8" x14ac:dyDescent="0.2">
      <c r="D35" s="21"/>
      <c r="E35" s="21"/>
      <c r="G35" s="21"/>
      <c r="H35" s="21"/>
    </row>
    <row r="36" spans="1:8" ht="25.5" x14ac:dyDescent="0.2">
      <c r="A36" s="23" t="s">
        <v>175</v>
      </c>
      <c r="B36" s="6" t="s">
        <v>172</v>
      </c>
      <c r="C36" s="6" t="s">
        <v>180</v>
      </c>
      <c r="D36" s="7" t="s">
        <v>215</v>
      </c>
      <c r="E36" s="7" t="s">
        <v>216</v>
      </c>
      <c r="F36" s="6" t="s">
        <v>166</v>
      </c>
      <c r="G36" s="7" t="s">
        <v>1522</v>
      </c>
      <c r="H36" s="7" t="s">
        <v>1087</v>
      </c>
    </row>
    <row r="37" spans="1:8" ht="15" x14ac:dyDescent="0.2">
      <c r="A37" s="10" t="s">
        <v>202</v>
      </c>
      <c r="B37" s="11">
        <f>'Remote Kiosk'!$G$5/1000</f>
        <v>0</v>
      </c>
      <c r="C37" s="11">
        <f>'Remote Kiosk'!$H$5/1000</f>
        <v>0</v>
      </c>
      <c r="D37" s="12" t="str">
        <f>IF(E37=0,"",IF(B37=0,"&gt;100%",C37/B37-1))</f>
        <v/>
      </c>
      <c r="E37" s="13">
        <f>C37-B37</f>
        <v>0</v>
      </c>
      <c r="F37" s="11">
        <f>'Remote Kiosk'!$M$5/1000</f>
        <v>0</v>
      </c>
      <c r="G37" s="12" t="str">
        <f>IF(H37=0,"",IF(C37=0,"&gt;100%",F37/C37-1))</f>
        <v/>
      </c>
      <c r="H37" s="13">
        <f>F37-C37</f>
        <v>0</v>
      </c>
    </row>
    <row r="38" spans="1:8" ht="15" x14ac:dyDescent="0.2">
      <c r="A38" s="14" t="s">
        <v>124</v>
      </c>
      <c r="B38" s="15">
        <f>'Remote Kiosk'!$G$6/1000</f>
        <v>0</v>
      </c>
      <c r="C38" s="15">
        <f>'Remote Kiosk'!$H$6/1000</f>
        <v>0</v>
      </c>
      <c r="D38" s="16" t="str">
        <f t="shared" ref="D38:D51" si="9">IF(E38=0,"",IF(B38=0,"&gt;100%",C38/B38-1))</f>
        <v/>
      </c>
      <c r="E38" s="17">
        <f t="shared" ref="E38:E51" si="10">C38-B38</f>
        <v>0</v>
      </c>
      <c r="F38" s="15">
        <f>'Remote Kiosk'!$M$6/1000</f>
        <v>0</v>
      </c>
      <c r="G38" s="16" t="str">
        <f t="shared" ref="G38:G51" si="11">IF(H38=0,"",IF(C38=0,"&gt;100%",F38/C38-1))</f>
        <v/>
      </c>
      <c r="H38" s="17">
        <f t="shared" ref="H38:H51" si="12">F38-C38</f>
        <v>0</v>
      </c>
    </row>
    <row r="39" spans="1:8" ht="15" x14ac:dyDescent="0.2">
      <c r="A39" s="10" t="s">
        <v>203</v>
      </c>
      <c r="B39" s="11">
        <f>'Remote Kiosk'!$G$20/1000</f>
        <v>0</v>
      </c>
      <c r="C39" s="11">
        <f>'Remote Kiosk'!$H$20/1000</f>
        <v>0</v>
      </c>
      <c r="D39" s="12" t="str">
        <f t="shared" si="9"/>
        <v/>
      </c>
      <c r="E39" s="13">
        <f t="shared" si="10"/>
        <v>0</v>
      </c>
      <c r="F39" s="11">
        <f>'Remote Kiosk'!$M$20/1000</f>
        <v>0</v>
      </c>
      <c r="G39" s="12" t="str">
        <f t="shared" si="11"/>
        <v/>
      </c>
      <c r="H39" s="13">
        <f t="shared" si="12"/>
        <v>0</v>
      </c>
    </row>
    <row r="40" spans="1:8" ht="15" x14ac:dyDescent="0.2">
      <c r="A40" s="14" t="s">
        <v>204</v>
      </c>
      <c r="B40" s="15">
        <f>'Remote Kiosk'!$G$21/1000</f>
        <v>0</v>
      </c>
      <c r="C40" s="15">
        <f>'Remote Kiosk'!$H$21/1000</f>
        <v>0</v>
      </c>
      <c r="D40" s="16" t="str">
        <f t="shared" si="9"/>
        <v/>
      </c>
      <c r="E40" s="17">
        <f t="shared" si="10"/>
        <v>0</v>
      </c>
      <c r="F40" s="15">
        <f>'Remote Kiosk'!$M$21/1000</f>
        <v>0</v>
      </c>
      <c r="G40" s="16" t="str">
        <f t="shared" si="11"/>
        <v/>
      </c>
      <c r="H40" s="17">
        <f t="shared" si="12"/>
        <v>0</v>
      </c>
    </row>
    <row r="41" spans="1:8" ht="15" x14ac:dyDescent="0.2">
      <c r="A41" s="18" t="s">
        <v>205</v>
      </c>
      <c r="B41" s="15">
        <f>'Remote Kiosk'!$G$27/1000</f>
        <v>0</v>
      </c>
      <c r="C41" s="15">
        <f>'Remote Kiosk'!$H$27/1000</f>
        <v>0</v>
      </c>
      <c r="D41" s="16" t="str">
        <f t="shared" si="9"/>
        <v/>
      </c>
      <c r="E41" s="17">
        <f t="shared" si="10"/>
        <v>0</v>
      </c>
      <c r="F41" s="15">
        <f>'Remote Kiosk'!$M$27/1000</f>
        <v>0</v>
      </c>
      <c r="G41" s="16" t="str">
        <f t="shared" si="11"/>
        <v/>
      </c>
      <c r="H41" s="17">
        <f t="shared" si="12"/>
        <v>0</v>
      </c>
    </row>
    <row r="42" spans="1:8" ht="15" x14ac:dyDescent="0.2">
      <c r="A42" s="18" t="s">
        <v>206</v>
      </c>
      <c r="B42" s="15">
        <f>'Remote Kiosk'!$G$30/1000</f>
        <v>0</v>
      </c>
      <c r="C42" s="15">
        <f>'Remote Kiosk'!$H$30/1000</f>
        <v>0</v>
      </c>
      <c r="D42" s="16" t="str">
        <f t="shared" si="9"/>
        <v/>
      </c>
      <c r="E42" s="17">
        <f t="shared" si="10"/>
        <v>0</v>
      </c>
      <c r="F42" s="15">
        <f>'Remote Kiosk'!$M$30/1000</f>
        <v>0</v>
      </c>
      <c r="G42" s="16" t="str">
        <f t="shared" si="11"/>
        <v/>
      </c>
      <c r="H42" s="17">
        <f t="shared" si="12"/>
        <v>0</v>
      </c>
    </row>
    <row r="43" spans="1:8" ht="15" x14ac:dyDescent="0.2">
      <c r="A43" s="18" t="s">
        <v>207</v>
      </c>
      <c r="B43" s="15">
        <f>'Remote Kiosk'!$G$41/1000</f>
        <v>0</v>
      </c>
      <c r="C43" s="15">
        <f>'Remote Kiosk'!$H$41/1000</f>
        <v>0</v>
      </c>
      <c r="D43" s="16" t="str">
        <f t="shared" si="9"/>
        <v/>
      </c>
      <c r="E43" s="17">
        <f t="shared" si="10"/>
        <v>0</v>
      </c>
      <c r="F43" s="15">
        <f>'Remote Kiosk'!$M$41/1000</f>
        <v>0</v>
      </c>
      <c r="G43" s="16" t="str">
        <f t="shared" si="11"/>
        <v/>
      </c>
      <c r="H43" s="17">
        <f t="shared" si="12"/>
        <v>0</v>
      </c>
    </row>
    <row r="44" spans="1:8" ht="15" x14ac:dyDescent="0.2">
      <c r="A44" s="18" t="s">
        <v>208</v>
      </c>
      <c r="B44" s="15">
        <f>'Remote Kiosk'!$G$45/1000</f>
        <v>0</v>
      </c>
      <c r="C44" s="15">
        <f>'Remote Kiosk'!$H$45/1000</f>
        <v>0</v>
      </c>
      <c r="D44" s="16" t="str">
        <f t="shared" si="9"/>
        <v/>
      </c>
      <c r="E44" s="17">
        <f t="shared" si="10"/>
        <v>0</v>
      </c>
      <c r="F44" s="15">
        <f>'Remote Kiosk'!$M$45/1000</f>
        <v>0</v>
      </c>
      <c r="G44" s="16" t="str">
        <f t="shared" si="11"/>
        <v/>
      </c>
      <c r="H44" s="17">
        <f t="shared" si="12"/>
        <v>0</v>
      </c>
    </row>
    <row r="45" spans="1:8" ht="15" x14ac:dyDescent="0.2">
      <c r="A45" s="18" t="s">
        <v>209</v>
      </c>
      <c r="B45" s="15">
        <f>'Remote Kiosk'!$G$54/1000</f>
        <v>0</v>
      </c>
      <c r="C45" s="15">
        <f>'Remote Kiosk'!$H$54/1000</f>
        <v>0</v>
      </c>
      <c r="D45" s="16" t="str">
        <f t="shared" si="9"/>
        <v/>
      </c>
      <c r="E45" s="17">
        <f t="shared" si="10"/>
        <v>0</v>
      </c>
      <c r="F45" s="15">
        <f>'Remote Kiosk'!$M$54/1000</f>
        <v>0</v>
      </c>
      <c r="G45" s="16" t="str">
        <f t="shared" si="11"/>
        <v/>
      </c>
      <c r="H45" s="17">
        <f t="shared" si="12"/>
        <v>0</v>
      </c>
    </row>
    <row r="46" spans="1:8" ht="15" x14ac:dyDescent="0.2">
      <c r="A46" s="10" t="s">
        <v>214</v>
      </c>
      <c r="B46" s="11">
        <f>'Remote Kiosk'!$G$84/1000</f>
        <v>0</v>
      </c>
      <c r="C46" s="11">
        <f>'Remote Kiosk'!$H$84/1000</f>
        <v>0</v>
      </c>
      <c r="D46" s="12" t="str">
        <f t="shared" si="9"/>
        <v/>
      </c>
      <c r="E46" s="13">
        <f t="shared" si="10"/>
        <v>0</v>
      </c>
      <c r="F46" s="11">
        <f>'Remote Kiosk'!$M$84/1000</f>
        <v>0</v>
      </c>
      <c r="G46" s="12" t="str">
        <f t="shared" si="11"/>
        <v/>
      </c>
      <c r="H46" s="13">
        <f t="shared" si="12"/>
        <v>0</v>
      </c>
    </row>
    <row r="47" spans="1:8" ht="15" x14ac:dyDescent="0.2">
      <c r="A47" s="18" t="s">
        <v>210</v>
      </c>
      <c r="B47" s="15">
        <f>'Remote Kiosk'!$G$85/1000</f>
        <v>0</v>
      </c>
      <c r="C47" s="15">
        <f>'Remote Kiosk'!$H$85/1000</f>
        <v>0</v>
      </c>
      <c r="D47" s="16" t="str">
        <f t="shared" si="9"/>
        <v/>
      </c>
      <c r="E47" s="17">
        <f t="shared" si="10"/>
        <v>0</v>
      </c>
      <c r="F47" s="15">
        <f>'Remote Kiosk'!$M$85/1000</f>
        <v>0</v>
      </c>
      <c r="G47" s="16" t="str">
        <f t="shared" si="11"/>
        <v/>
      </c>
      <c r="H47" s="17">
        <f t="shared" si="12"/>
        <v>0</v>
      </c>
    </row>
    <row r="48" spans="1:8" ht="15" x14ac:dyDescent="0.2">
      <c r="A48" s="18" t="s">
        <v>211</v>
      </c>
      <c r="B48" s="15">
        <f>'Remote Kiosk'!$G$90/1000</f>
        <v>0</v>
      </c>
      <c r="C48" s="15">
        <f>'Remote Kiosk'!$H$90/1000</f>
        <v>0</v>
      </c>
      <c r="D48" s="16" t="str">
        <f t="shared" si="9"/>
        <v/>
      </c>
      <c r="E48" s="17">
        <f t="shared" si="10"/>
        <v>0</v>
      </c>
      <c r="F48" s="15">
        <f>'Remote Kiosk'!$M$90/1000</f>
        <v>0</v>
      </c>
      <c r="G48" s="16" t="str">
        <f t="shared" si="11"/>
        <v/>
      </c>
      <c r="H48" s="17">
        <f t="shared" si="12"/>
        <v>0</v>
      </c>
    </row>
    <row r="49" spans="1:8" ht="15" x14ac:dyDescent="0.2">
      <c r="A49" s="18" t="s">
        <v>212</v>
      </c>
      <c r="B49" s="15">
        <f>'Remote Kiosk'!$G$155/1000</f>
        <v>0</v>
      </c>
      <c r="C49" s="15">
        <f>'Remote Kiosk'!$H$155/1000</f>
        <v>0</v>
      </c>
      <c r="D49" s="16" t="str">
        <f t="shared" si="9"/>
        <v/>
      </c>
      <c r="E49" s="17">
        <f t="shared" si="10"/>
        <v>0</v>
      </c>
      <c r="F49" s="15">
        <f>'Remote Kiosk'!$M$155/1000</f>
        <v>0</v>
      </c>
      <c r="G49" s="16" t="str">
        <f t="shared" si="11"/>
        <v/>
      </c>
      <c r="H49" s="17">
        <f t="shared" si="12"/>
        <v>0</v>
      </c>
    </row>
    <row r="50" spans="1:8" ht="15" x14ac:dyDescent="0.2">
      <c r="A50" s="18" t="s">
        <v>213</v>
      </c>
      <c r="B50" s="15">
        <f>'Remote Kiosk'!$G$160/1000</f>
        <v>0</v>
      </c>
      <c r="C50" s="15">
        <f>'Remote Kiosk'!$H$160/1000</f>
        <v>0</v>
      </c>
      <c r="D50" s="16" t="str">
        <f t="shared" si="9"/>
        <v/>
      </c>
      <c r="E50" s="17">
        <f t="shared" si="10"/>
        <v>0</v>
      </c>
      <c r="F50" s="15">
        <f>'Remote Kiosk'!$M$160/1000</f>
        <v>0</v>
      </c>
      <c r="G50" s="16" t="str">
        <f t="shared" si="11"/>
        <v/>
      </c>
      <c r="H50" s="17">
        <f t="shared" si="12"/>
        <v>0</v>
      </c>
    </row>
    <row r="51" spans="1:8" ht="15" x14ac:dyDescent="0.2">
      <c r="A51" s="10" t="s">
        <v>201</v>
      </c>
      <c r="B51" s="11">
        <f>'Remote Kiosk'!$G$172/1000</f>
        <v>0</v>
      </c>
      <c r="C51" s="11">
        <f>'Remote Kiosk'!$H$172/1000</f>
        <v>0</v>
      </c>
      <c r="D51" s="12" t="str">
        <f t="shared" si="9"/>
        <v/>
      </c>
      <c r="E51" s="13">
        <f t="shared" si="10"/>
        <v>0</v>
      </c>
      <c r="F51" s="11">
        <f>'Remote Kiosk'!$M$172/1000</f>
        <v>0</v>
      </c>
      <c r="G51" s="12" t="str">
        <f t="shared" si="11"/>
        <v/>
      </c>
      <c r="H51" s="13">
        <f t="shared" si="12"/>
        <v>0</v>
      </c>
    </row>
    <row r="52" spans="1:8" x14ac:dyDescent="0.2">
      <c r="D52" s="21"/>
      <c r="E52" s="21"/>
      <c r="G52" s="21" t="str">
        <f>IF(H52=0,"",IF(#REF!="","&gt;100%",F52/#REF!-1))</f>
        <v/>
      </c>
      <c r="H52" s="21"/>
    </row>
    <row r="53" spans="1:8" ht="25.5" x14ac:dyDescent="0.2">
      <c r="A53" s="23" t="s">
        <v>176</v>
      </c>
      <c r="B53" s="6" t="s">
        <v>172</v>
      </c>
      <c r="C53" s="6" t="s">
        <v>180</v>
      </c>
      <c r="D53" s="7" t="s">
        <v>215</v>
      </c>
      <c r="E53" s="7" t="s">
        <v>216</v>
      </c>
      <c r="F53" s="6" t="s">
        <v>166</v>
      </c>
      <c r="G53" s="7" t="s">
        <v>1522</v>
      </c>
      <c r="H53" s="7" t="s">
        <v>1087</v>
      </c>
    </row>
    <row r="54" spans="1:8" ht="15" x14ac:dyDescent="0.2">
      <c r="A54" s="10" t="s">
        <v>202</v>
      </c>
      <c r="B54" s="11">
        <f>'Attached Kiosk'!$G$5/1000</f>
        <v>0</v>
      </c>
      <c r="C54" s="11">
        <f>'Attached Kiosk'!$H$5/1000</f>
        <v>0</v>
      </c>
      <c r="D54" s="12" t="str">
        <f>IF(E54=0,"",IF(B54=0,"&gt;100%",C54/B54-1))</f>
        <v/>
      </c>
      <c r="E54" s="13">
        <f>C54-B54</f>
        <v>0</v>
      </c>
      <c r="F54" s="11">
        <f>'Attached Kiosk'!$M$5/1000</f>
        <v>0</v>
      </c>
      <c r="G54" s="12" t="str">
        <f>IF(H54=0,"",IF(C54=0,"&gt;100%",F54/C54-1))</f>
        <v/>
      </c>
      <c r="H54" s="13">
        <f>F54-C54</f>
        <v>0</v>
      </c>
    </row>
    <row r="55" spans="1:8" ht="15" x14ac:dyDescent="0.2">
      <c r="A55" s="14" t="s">
        <v>124</v>
      </c>
      <c r="B55" s="15">
        <f>'Attached Kiosk'!$G$6/1000</f>
        <v>0</v>
      </c>
      <c r="C55" s="15">
        <f>'Attached Kiosk'!$H$6/1000</f>
        <v>0</v>
      </c>
      <c r="D55" s="16" t="str">
        <f t="shared" ref="D55:D68" si="13">IF(E55=0,"",IF(B55=0,"&gt;100%",C55/B55-1))</f>
        <v/>
      </c>
      <c r="E55" s="17">
        <f t="shared" ref="E55:E68" si="14">C55-B55</f>
        <v>0</v>
      </c>
      <c r="F55" s="15">
        <f>'Attached Kiosk'!$M$6/1000</f>
        <v>0</v>
      </c>
      <c r="G55" s="16" t="str">
        <f t="shared" ref="G55:G68" si="15">IF(H55=0,"",IF(C55=0,"&gt;100%",F55/C55-1))</f>
        <v/>
      </c>
      <c r="H55" s="17">
        <f t="shared" ref="H55:H68" si="16">F55-C55</f>
        <v>0</v>
      </c>
    </row>
    <row r="56" spans="1:8" ht="15" x14ac:dyDescent="0.2">
      <c r="A56" s="10" t="s">
        <v>203</v>
      </c>
      <c r="B56" s="11">
        <f>'Attached Kiosk'!$G$20/1000</f>
        <v>0</v>
      </c>
      <c r="C56" s="11">
        <f>'Attached Kiosk'!$H$20/1000</f>
        <v>0</v>
      </c>
      <c r="D56" s="12" t="str">
        <f t="shared" si="13"/>
        <v/>
      </c>
      <c r="E56" s="13">
        <f t="shared" si="14"/>
        <v>0</v>
      </c>
      <c r="F56" s="11">
        <f>'Attached Kiosk'!$M$20/1000</f>
        <v>0</v>
      </c>
      <c r="G56" s="12" t="str">
        <f t="shared" si="15"/>
        <v/>
      </c>
      <c r="H56" s="13">
        <f t="shared" si="16"/>
        <v>0</v>
      </c>
    </row>
    <row r="57" spans="1:8" ht="15" x14ac:dyDescent="0.2">
      <c r="A57" s="14" t="s">
        <v>204</v>
      </c>
      <c r="B57" s="15">
        <f>'Attached Kiosk'!$G$21/1000</f>
        <v>0</v>
      </c>
      <c r="C57" s="15">
        <f>'Attached Kiosk'!$H$21/1000</f>
        <v>0</v>
      </c>
      <c r="D57" s="16" t="str">
        <f t="shared" si="13"/>
        <v/>
      </c>
      <c r="E57" s="17">
        <f t="shared" si="14"/>
        <v>0</v>
      </c>
      <c r="F57" s="15">
        <f>'Attached Kiosk'!$M$21/1000</f>
        <v>0</v>
      </c>
      <c r="G57" s="16" t="str">
        <f t="shared" si="15"/>
        <v/>
      </c>
      <c r="H57" s="17">
        <f t="shared" si="16"/>
        <v>0</v>
      </c>
    </row>
    <row r="58" spans="1:8" ht="15" x14ac:dyDescent="0.2">
      <c r="A58" s="18" t="s">
        <v>205</v>
      </c>
      <c r="B58" s="15">
        <f>'Attached Kiosk'!$G$27/1000</f>
        <v>0</v>
      </c>
      <c r="C58" s="15">
        <f>'Attached Kiosk'!$H$27/1000</f>
        <v>0</v>
      </c>
      <c r="D58" s="16" t="str">
        <f t="shared" si="13"/>
        <v/>
      </c>
      <c r="E58" s="17">
        <f t="shared" si="14"/>
        <v>0</v>
      </c>
      <c r="F58" s="15">
        <f>'Attached Kiosk'!$M$27/1000</f>
        <v>0</v>
      </c>
      <c r="G58" s="16" t="str">
        <f t="shared" si="15"/>
        <v/>
      </c>
      <c r="H58" s="17">
        <f t="shared" si="16"/>
        <v>0</v>
      </c>
    </row>
    <row r="59" spans="1:8" ht="15" x14ac:dyDescent="0.2">
      <c r="A59" s="18" t="s">
        <v>206</v>
      </c>
      <c r="B59" s="15">
        <f>'Attached Kiosk'!$G$30/1000</f>
        <v>0</v>
      </c>
      <c r="C59" s="15">
        <f>'Attached Kiosk'!$H$30/1000</f>
        <v>0</v>
      </c>
      <c r="D59" s="16" t="str">
        <f t="shared" si="13"/>
        <v/>
      </c>
      <c r="E59" s="17">
        <f t="shared" si="14"/>
        <v>0</v>
      </c>
      <c r="F59" s="15">
        <f>'Attached Kiosk'!$M$30/1000</f>
        <v>0</v>
      </c>
      <c r="G59" s="16" t="str">
        <f t="shared" si="15"/>
        <v/>
      </c>
      <c r="H59" s="17">
        <f t="shared" si="16"/>
        <v>0</v>
      </c>
    </row>
    <row r="60" spans="1:8" ht="15" x14ac:dyDescent="0.2">
      <c r="A60" s="18" t="s">
        <v>207</v>
      </c>
      <c r="B60" s="15">
        <f>'Attached Kiosk'!$G$41/1000</f>
        <v>0</v>
      </c>
      <c r="C60" s="15">
        <f>'Attached Kiosk'!$H$41/1000</f>
        <v>0</v>
      </c>
      <c r="D60" s="16" t="str">
        <f t="shared" si="13"/>
        <v/>
      </c>
      <c r="E60" s="17">
        <f t="shared" si="14"/>
        <v>0</v>
      </c>
      <c r="F60" s="15">
        <f>'Attached Kiosk'!$M$41/1000</f>
        <v>0</v>
      </c>
      <c r="G60" s="16" t="str">
        <f t="shared" si="15"/>
        <v/>
      </c>
      <c r="H60" s="17">
        <f t="shared" si="16"/>
        <v>0</v>
      </c>
    </row>
    <row r="61" spans="1:8" ht="15" x14ac:dyDescent="0.2">
      <c r="A61" s="18" t="s">
        <v>208</v>
      </c>
      <c r="B61" s="15">
        <f>'Attached Kiosk'!$G$45/1000</f>
        <v>0</v>
      </c>
      <c r="C61" s="15">
        <f>'Attached Kiosk'!$H$45/1000</f>
        <v>0</v>
      </c>
      <c r="D61" s="16" t="str">
        <f t="shared" si="13"/>
        <v/>
      </c>
      <c r="E61" s="17">
        <f t="shared" si="14"/>
        <v>0</v>
      </c>
      <c r="F61" s="15">
        <f>'Attached Kiosk'!$M$45/1000</f>
        <v>0</v>
      </c>
      <c r="G61" s="16" t="str">
        <f t="shared" si="15"/>
        <v/>
      </c>
      <c r="H61" s="17">
        <f t="shared" si="16"/>
        <v>0</v>
      </c>
    </row>
    <row r="62" spans="1:8" ht="15" x14ac:dyDescent="0.2">
      <c r="A62" s="18" t="s">
        <v>209</v>
      </c>
      <c r="B62" s="15">
        <f>'Attached Kiosk'!$G$54/1000</f>
        <v>0</v>
      </c>
      <c r="C62" s="15">
        <f>'Attached Kiosk'!$H$54/1000</f>
        <v>0</v>
      </c>
      <c r="D62" s="16" t="str">
        <f t="shared" si="13"/>
        <v/>
      </c>
      <c r="E62" s="17">
        <f t="shared" si="14"/>
        <v>0</v>
      </c>
      <c r="F62" s="15">
        <f>'Attached Kiosk'!$M$54/1000</f>
        <v>0</v>
      </c>
      <c r="G62" s="16" t="str">
        <f t="shared" si="15"/>
        <v/>
      </c>
      <c r="H62" s="17">
        <f t="shared" si="16"/>
        <v>0</v>
      </c>
    </row>
    <row r="63" spans="1:8" ht="15" x14ac:dyDescent="0.2">
      <c r="A63" s="10" t="s">
        <v>214</v>
      </c>
      <c r="B63" s="11">
        <f>'Attached Kiosk'!$G$84/1000</f>
        <v>0</v>
      </c>
      <c r="C63" s="11">
        <f>'Attached Kiosk'!$H$84/1000</f>
        <v>0</v>
      </c>
      <c r="D63" s="12" t="str">
        <f t="shared" si="13"/>
        <v/>
      </c>
      <c r="E63" s="13">
        <f t="shared" si="14"/>
        <v>0</v>
      </c>
      <c r="F63" s="11">
        <f>'Attached Kiosk'!$M$84/1000</f>
        <v>0</v>
      </c>
      <c r="G63" s="12" t="str">
        <f t="shared" si="15"/>
        <v/>
      </c>
      <c r="H63" s="13">
        <f t="shared" si="16"/>
        <v>0</v>
      </c>
    </row>
    <row r="64" spans="1:8" ht="15" x14ac:dyDescent="0.2">
      <c r="A64" s="18" t="s">
        <v>210</v>
      </c>
      <c r="B64" s="15">
        <f>'Attached Kiosk'!$G$85/1000</f>
        <v>0</v>
      </c>
      <c r="C64" s="15">
        <f>'Attached Kiosk'!$H$85/1000</f>
        <v>0</v>
      </c>
      <c r="D64" s="16" t="str">
        <f t="shared" si="13"/>
        <v/>
      </c>
      <c r="E64" s="17">
        <f t="shared" si="14"/>
        <v>0</v>
      </c>
      <c r="F64" s="15">
        <f>'Attached Kiosk'!$M$85/1000</f>
        <v>0</v>
      </c>
      <c r="G64" s="16" t="str">
        <f t="shared" si="15"/>
        <v/>
      </c>
      <c r="H64" s="17">
        <f t="shared" si="16"/>
        <v>0</v>
      </c>
    </row>
    <row r="65" spans="1:8" ht="15" x14ac:dyDescent="0.2">
      <c r="A65" s="18" t="s">
        <v>211</v>
      </c>
      <c r="B65" s="15">
        <f>'Attached Kiosk'!$G$90/1000</f>
        <v>0</v>
      </c>
      <c r="C65" s="15">
        <f>'Attached Kiosk'!$H$90/1000</f>
        <v>0</v>
      </c>
      <c r="D65" s="16" t="str">
        <f t="shared" si="13"/>
        <v/>
      </c>
      <c r="E65" s="17">
        <f t="shared" si="14"/>
        <v>0</v>
      </c>
      <c r="F65" s="15">
        <f>'Attached Kiosk'!$M$90/1000</f>
        <v>0</v>
      </c>
      <c r="G65" s="16" t="str">
        <f t="shared" si="15"/>
        <v/>
      </c>
      <c r="H65" s="17">
        <f t="shared" si="16"/>
        <v>0</v>
      </c>
    </row>
    <row r="66" spans="1:8" ht="15" x14ac:dyDescent="0.2">
      <c r="A66" s="18" t="s">
        <v>212</v>
      </c>
      <c r="B66" s="15">
        <f>'Attached Kiosk'!$G$155/1000</f>
        <v>0</v>
      </c>
      <c r="C66" s="15">
        <f>'Attached Kiosk'!$H$155/1000</f>
        <v>0</v>
      </c>
      <c r="D66" s="16" t="str">
        <f t="shared" si="13"/>
        <v/>
      </c>
      <c r="E66" s="17">
        <f t="shared" si="14"/>
        <v>0</v>
      </c>
      <c r="F66" s="15">
        <f>'Attached Kiosk'!$M$155/1000</f>
        <v>0</v>
      </c>
      <c r="G66" s="16" t="str">
        <f t="shared" si="15"/>
        <v/>
      </c>
      <c r="H66" s="17">
        <f t="shared" si="16"/>
        <v>0</v>
      </c>
    </row>
    <row r="67" spans="1:8" ht="15" x14ac:dyDescent="0.2">
      <c r="A67" s="18" t="s">
        <v>213</v>
      </c>
      <c r="B67" s="15">
        <f>'Attached Kiosk'!$G$160/1000</f>
        <v>0</v>
      </c>
      <c r="C67" s="15">
        <f>'Attached Kiosk'!$H$160/1000</f>
        <v>0</v>
      </c>
      <c r="D67" s="16" t="str">
        <f t="shared" si="13"/>
        <v/>
      </c>
      <c r="E67" s="17">
        <f t="shared" si="14"/>
        <v>0</v>
      </c>
      <c r="F67" s="15">
        <f>'Attached Kiosk'!$M$160/1000</f>
        <v>0</v>
      </c>
      <c r="G67" s="16" t="str">
        <f t="shared" si="15"/>
        <v/>
      </c>
      <c r="H67" s="17">
        <f t="shared" si="16"/>
        <v>0</v>
      </c>
    </row>
    <row r="68" spans="1:8" ht="15" x14ac:dyDescent="0.2">
      <c r="A68" s="10" t="s">
        <v>201</v>
      </c>
      <c r="B68" s="11">
        <f>'Attached Kiosk'!$G$172/1000</f>
        <v>0</v>
      </c>
      <c r="C68" s="11">
        <f>'Attached Kiosk'!$H$172/1000</f>
        <v>0</v>
      </c>
      <c r="D68" s="12" t="str">
        <f t="shared" si="13"/>
        <v/>
      </c>
      <c r="E68" s="13">
        <f t="shared" si="14"/>
        <v>0</v>
      </c>
      <c r="F68" s="11">
        <f>'Attached Kiosk'!$M$172/1000</f>
        <v>0</v>
      </c>
      <c r="G68" s="12" t="str">
        <f t="shared" si="15"/>
        <v/>
      </c>
      <c r="H68" s="13">
        <f t="shared" si="16"/>
        <v>0</v>
      </c>
    </row>
    <row r="69" spans="1:8" x14ac:dyDescent="0.2">
      <c r="D69" s="21"/>
      <c r="E69" s="21"/>
      <c r="G69" s="21" t="str">
        <f>IF(H69=0,"",IF(#REF!="","&gt;100%",F69/#REF!-1))</f>
        <v/>
      </c>
      <c r="H69" s="21"/>
    </row>
    <row r="70" spans="1:8" ht="25.5" x14ac:dyDescent="0.2">
      <c r="A70" s="23" t="s">
        <v>155</v>
      </c>
      <c r="B70" s="6" t="s">
        <v>172</v>
      </c>
      <c r="C70" s="6" t="s">
        <v>180</v>
      </c>
      <c r="D70" s="7" t="s">
        <v>215</v>
      </c>
      <c r="E70" s="7" t="s">
        <v>216</v>
      </c>
      <c r="F70" s="6" t="s">
        <v>166</v>
      </c>
      <c r="G70" s="7" t="s">
        <v>1522</v>
      </c>
      <c r="H70" s="7" t="s">
        <v>1087</v>
      </c>
    </row>
    <row r="71" spans="1:8" ht="15" x14ac:dyDescent="0.2">
      <c r="A71" s="10" t="s">
        <v>202</v>
      </c>
      <c r="B71" s="11">
        <f>McCafe!$G$5/1000</f>
        <v>0</v>
      </c>
      <c r="C71" s="11">
        <f>McCafe!$H$5/1000</f>
        <v>0</v>
      </c>
      <c r="D71" s="12" t="str">
        <f>IF(E71=0,"",IF(B71=0,"&gt;100%",C71/B71-1))</f>
        <v/>
      </c>
      <c r="E71" s="13">
        <f>C71-B71</f>
        <v>0</v>
      </c>
      <c r="F71" s="11">
        <f>McCafe!$M$5/1000</f>
        <v>0</v>
      </c>
      <c r="G71" s="12" t="str">
        <f>IF(H71=0,"",IF(C71=0,"&gt;100%",F71/C71-1))</f>
        <v/>
      </c>
      <c r="H71" s="13">
        <f>F71-C71</f>
        <v>0</v>
      </c>
    </row>
    <row r="72" spans="1:8" ht="15" x14ac:dyDescent="0.2">
      <c r="A72" s="14" t="s">
        <v>124</v>
      </c>
      <c r="B72" s="15">
        <f>McCafe!$G$6/1000</f>
        <v>0</v>
      </c>
      <c r="C72" s="15">
        <f>McCafe!$H$6/1000</f>
        <v>0</v>
      </c>
      <c r="D72" s="16" t="str">
        <f t="shared" ref="D72:D85" si="17">IF(E72=0,"",IF(B72=0,"&gt;100%",C72/B72-1))</f>
        <v/>
      </c>
      <c r="E72" s="17">
        <f t="shared" ref="E72:E85" si="18">C72-B72</f>
        <v>0</v>
      </c>
      <c r="F72" s="15">
        <f>McCafe!$M$6/1000</f>
        <v>0</v>
      </c>
      <c r="G72" s="16" t="str">
        <f t="shared" ref="G72:G85" si="19">IF(H72=0,"",IF(C72=0,"&gt;100%",F72/C72-1))</f>
        <v/>
      </c>
      <c r="H72" s="17">
        <f t="shared" ref="H72:H85" si="20">F72-C72</f>
        <v>0</v>
      </c>
    </row>
    <row r="73" spans="1:8" ht="15" x14ac:dyDescent="0.2">
      <c r="A73" s="10" t="s">
        <v>203</v>
      </c>
      <c r="B73" s="11">
        <f>McCafe!$G$20/1000</f>
        <v>0</v>
      </c>
      <c r="C73" s="11">
        <f>McCafe!$H$20/1000</f>
        <v>0</v>
      </c>
      <c r="D73" s="12" t="str">
        <f t="shared" si="17"/>
        <v/>
      </c>
      <c r="E73" s="13">
        <f t="shared" si="18"/>
        <v>0</v>
      </c>
      <c r="F73" s="11">
        <f>McCafe!$M$20/1000</f>
        <v>0</v>
      </c>
      <c r="G73" s="12" t="str">
        <f t="shared" si="19"/>
        <v/>
      </c>
      <c r="H73" s="13">
        <f t="shared" si="20"/>
        <v>0</v>
      </c>
    </row>
    <row r="74" spans="1:8" ht="15" x14ac:dyDescent="0.2">
      <c r="A74" s="14" t="s">
        <v>204</v>
      </c>
      <c r="B74" s="15">
        <f>McCafe!$G$21/1000</f>
        <v>0</v>
      </c>
      <c r="C74" s="15">
        <f>McCafe!$H$21/1000</f>
        <v>0</v>
      </c>
      <c r="D74" s="16" t="str">
        <f t="shared" si="17"/>
        <v/>
      </c>
      <c r="E74" s="17">
        <f t="shared" si="18"/>
        <v>0</v>
      </c>
      <c r="F74" s="15">
        <f>McCafe!$M$21/1000</f>
        <v>0</v>
      </c>
      <c r="G74" s="16" t="str">
        <f t="shared" si="19"/>
        <v/>
      </c>
      <c r="H74" s="17">
        <f t="shared" si="20"/>
        <v>0</v>
      </c>
    </row>
    <row r="75" spans="1:8" ht="15" x14ac:dyDescent="0.2">
      <c r="A75" s="18" t="s">
        <v>205</v>
      </c>
      <c r="B75" s="15">
        <f>McCafe!$G$27/1000</f>
        <v>0</v>
      </c>
      <c r="C75" s="15">
        <f>McCafe!$H$27/1000</f>
        <v>0</v>
      </c>
      <c r="D75" s="16" t="str">
        <f t="shared" si="17"/>
        <v/>
      </c>
      <c r="E75" s="17">
        <f t="shared" si="18"/>
        <v>0</v>
      </c>
      <c r="F75" s="15">
        <f>McCafe!$M$27/1000</f>
        <v>0</v>
      </c>
      <c r="G75" s="16" t="str">
        <f t="shared" si="19"/>
        <v/>
      </c>
      <c r="H75" s="17">
        <f t="shared" si="20"/>
        <v>0</v>
      </c>
    </row>
    <row r="76" spans="1:8" ht="15" x14ac:dyDescent="0.2">
      <c r="A76" s="18" t="s">
        <v>206</v>
      </c>
      <c r="B76" s="15">
        <f>McCafe!$G$30/1000</f>
        <v>0</v>
      </c>
      <c r="C76" s="15">
        <f>McCafe!$H$30/1000</f>
        <v>0</v>
      </c>
      <c r="D76" s="16" t="str">
        <f t="shared" si="17"/>
        <v/>
      </c>
      <c r="E76" s="17">
        <f t="shared" si="18"/>
        <v>0</v>
      </c>
      <c r="F76" s="15">
        <f>McCafe!$M$30/1000</f>
        <v>0</v>
      </c>
      <c r="G76" s="16" t="str">
        <f t="shared" si="19"/>
        <v/>
      </c>
      <c r="H76" s="17">
        <f t="shared" si="20"/>
        <v>0</v>
      </c>
    </row>
    <row r="77" spans="1:8" ht="15" x14ac:dyDescent="0.2">
      <c r="A77" s="18" t="s">
        <v>207</v>
      </c>
      <c r="B77" s="15">
        <f>McCafe!$G$41/1000</f>
        <v>0</v>
      </c>
      <c r="C77" s="15">
        <f>McCafe!$H$41/1000</f>
        <v>0</v>
      </c>
      <c r="D77" s="16" t="str">
        <f t="shared" si="17"/>
        <v/>
      </c>
      <c r="E77" s="17">
        <f t="shared" si="18"/>
        <v>0</v>
      </c>
      <c r="F77" s="15">
        <f>McCafe!$M$41/1000</f>
        <v>0</v>
      </c>
      <c r="G77" s="16" t="str">
        <f t="shared" si="19"/>
        <v/>
      </c>
      <c r="H77" s="17">
        <f t="shared" si="20"/>
        <v>0</v>
      </c>
    </row>
    <row r="78" spans="1:8" ht="15" x14ac:dyDescent="0.2">
      <c r="A78" s="18" t="s">
        <v>208</v>
      </c>
      <c r="B78" s="15">
        <f>McCafe!$G$45/1000</f>
        <v>0</v>
      </c>
      <c r="C78" s="15">
        <f>McCafe!$H$45/1000</f>
        <v>0</v>
      </c>
      <c r="D78" s="16" t="str">
        <f t="shared" si="17"/>
        <v/>
      </c>
      <c r="E78" s="17">
        <f t="shared" si="18"/>
        <v>0</v>
      </c>
      <c r="F78" s="15">
        <f>McCafe!$M$45/1000</f>
        <v>0</v>
      </c>
      <c r="G78" s="16" t="str">
        <f t="shared" si="19"/>
        <v/>
      </c>
      <c r="H78" s="17">
        <f t="shared" si="20"/>
        <v>0</v>
      </c>
    </row>
    <row r="79" spans="1:8" ht="15" x14ac:dyDescent="0.2">
      <c r="A79" s="18" t="s">
        <v>209</v>
      </c>
      <c r="B79" s="15">
        <f>McCafe!$G$54/1000</f>
        <v>0</v>
      </c>
      <c r="C79" s="15">
        <f>McCafe!$H$54/1000</f>
        <v>0</v>
      </c>
      <c r="D79" s="16" t="str">
        <f t="shared" si="17"/>
        <v/>
      </c>
      <c r="E79" s="17">
        <f t="shared" si="18"/>
        <v>0</v>
      </c>
      <c r="F79" s="15">
        <f>McCafe!$M$54/1000</f>
        <v>0</v>
      </c>
      <c r="G79" s="16" t="str">
        <f t="shared" si="19"/>
        <v/>
      </c>
      <c r="H79" s="17">
        <f t="shared" si="20"/>
        <v>0</v>
      </c>
    </row>
    <row r="80" spans="1:8" ht="15" x14ac:dyDescent="0.2">
      <c r="A80" s="10" t="s">
        <v>214</v>
      </c>
      <c r="B80" s="11">
        <f>McCafe!$G$84/1000</f>
        <v>0</v>
      </c>
      <c r="C80" s="11">
        <f>McCafe!$H$84/1000</f>
        <v>0</v>
      </c>
      <c r="D80" s="12" t="str">
        <f t="shared" si="17"/>
        <v/>
      </c>
      <c r="E80" s="13">
        <f t="shared" si="18"/>
        <v>0</v>
      </c>
      <c r="F80" s="11">
        <f>McCafe!$M$84/1000</f>
        <v>0</v>
      </c>
      <c r="G80" s="12" t="str">
        <f t="shared" si="19"/>
        <v/>
      </c>
      <c r="H80" s="13">
        <f t="shared" si="20"/>
        <v>0</v>
      </c>
    </row>
    <row r="81" spans="1:8" ht="15" x14ac:dyDescent="0.2">
      <c r="A81" s="18" t="s">
        <v>210</v>
      </c>
      <c r="B81" s="15">
        <f>McCafe!$G$85/1000</f>
        <v>0</v>
      </c>
      <c r="C81" s="15">
        <f>McCafe!$H$85/1000</f>
        <v>0</v>
      </c>
      <c r="D81" s="16" t="str">
        <f t="shared" si="17"/>
        <v/>
      </c>
      <c r="E81" s="17">
        <f t="shared" si="18"/>
        <v>0</v>
      </c>
      <c r="F81" s="15">
        <f>McCafe!$M$85/1000</f>
        <v>0</v>
      </c>
      <c r="G81" s="16" t="str">
        <f t="shared" si="19"/>
        <v/>
      </c>
      <c r="H81" s="17">
        <f t="shared" si="20"/>
        <v>0</v>
      </c>
    </row>
    <row r="82" spans="1:8" ht="15" x14ac:dyDescent="0.2">
      <c r="A82" s="18" t="s">
        <v>211</v>
      </c>
      <c r="B82" s="15">
        <f>McCafe!$G$90/1000</f>
        <v>0</v>
      </c>
      <c r="C82" s="15">
        <f>McCafe!$H$90/1000</f>
        <v>0</v>
      </c>
      <c r="D82" s="16" t="str">
        <f t="shared" si="17"/>
        <v/>
      </c>
      <c r="E82" s="17">
        <f t="shared" si="18"/>
        <v>0</v>
      </c>
      <c r="F82" s="15">
        <f>McCafe!$M$90/1000</f>
        <v>0</v>
      </c>
      <c r="G82" s="16" t="str">
        <f t="shared" si="19"/>
        <v/>
      </c>
      <c r="H82" s="17">
        <f t="shared" si="20"/>
        <v>0</v>
      </c>
    </row>
    <row r="83" spans="1:8" ht="15" x14ac:dyDescent="0.2">
      <c r="A83" s="18" t="s">
        <v>212</v>
      </c>
      <c r="B83" s="15">
        <f>McCafe!$G$155/1000</f>
        <v>0</v>
      </c>
      <c r="C83" s="15">
        <f>McCafe!$H$155/1000</f>
        <v>0</v>
      </c>
      <c r="D83" s="16" t="str">
        <f t="shared" si="17"/>
        <v/>
      </c>
      <c r="E83" s="17">
        <f t="shared" si="18"/>
        <v>0</v>
      </c>
      <c r="F83" s="15">
        <f>McCafe!$M$155/1000</f>
        <v>0</v>
      </c>
      <c r="G83" s="16" t="str">
        <f t="shared" si="19"/>
        <v/>
      </c>
      <c r="H83" s="17">
        <f t="shared" si="20"/>
        <v>0</v>
      </c>
    </row>
    <row r="84" spans="1:8" ht="15" x14ac:dyDescent="0.2">
      <c r="A84" s="18" t="s">
        <v>213</v>
      </c>
      <c r="B84" s="15">
        <f>McCafe!$G$160/1000</f>
        <v>0</v>
      </c>
      <c r="C84" s="15">
        <f>McCafe!$H$160/1000</f>
        <v>0</v>
      </c>
      <c r="D84" s="16" t="str">
        <f t="shared" si="17"/>
        <v/>
      </c>
      <c r="E84" s="17">
        <f t="shared" si="18"/>
        <v>0</v>
      </c>
      <c r="F84" s="15">
        <f>McCafe!$M$160/1000</f>
        <v>0</v>
      </c>
      <c r="G84" s="16" t="str">
        <f t="shared" si="19"/>
        <v/>
      </c>
      <c r="H84" s="17">
        <f t="shared" si="20"/>
        <v>0</v>
      </c>
    </row>
    <row r="85" spans="1:8" ht="15" x14ac:dyDescent="0.2">
      <c r="A85" s="10" t="s">
        <v>201</v>
      </c>
      <c r="B85" s="11">
        <f>McCafe!$G$172/1000</f>
        <v>0</v>
      </c>
      <c r="C85" s="11">
        <f>McCafe!$H$172/1000</f>
        <v>0</v>
      </c>
      <c r="D85" s="12" t="str">
        <f t="shared" si="17"/>
        <v/>
      </c>
      <c r="E85" s="13">
        <f t="shared" si="18"/>
        <v>0</v>
      </c>
      <c r="F85" s="11">
        <f>McCafe!$M$172/1000</f>
        <v>0</v>
      </c>
      <c r="G85" s="12" t="str">
        <f t="shared" si="19"/>
        <v/>
      </c>
      <c r="H85" s="13">
        <f t="shared" si="20"/>
        <v>0</v>
      </c>
    </row>
    <row r="86" spans="1:8" x14ac:dyDescent="0.2">
      <c r="D86" s="21"/>
      <c r="E86" s="21"/>
      <c r="G86" s="21" t="str">
        <f>IF(H86=0,"",IF(#REF!="","&gt;100%",F86/#REF!-1))</f>
        <v/>
      </c>
      <c r="H86" s="21"/>
    </row>
    <row r="87" spans="1:8" ht="25.5" x14ac:dyDescent="0.2">
      <c r="A87" s="23" t="s">
        <v>156</v>
      </c>
      <c r="B87" s="6" t="s">
        <v>172</v>
      </c>
      <c r="C87" s="6" t="s">
        <v>180</v>
      </c>
      <c r="D87" s="7" t="s">
        <v>215</v>
      </c>
      <c r="E87" s="7" t="s">
        <v>216</v>
      </c>
      <c r="F87" s="6" t="s">
        <v>166</v>
      </c>
      <c r="G87" s="7" t="s">
        <v>1522</v>
      </c>
      <c r="H87" s="7" t="s">
        <v>1087</v>
      </c>
    </row>
    <row r="88" spans="1:8" ht="15" x14ac:dyDescent="0.2">
      <c r="A88" s="10" t="s">
        <v>202</v>
      </c>
      <c r="B88" s="11">
        <f>MDS!$G$5/1000</f>
        <v>0</v>
      </c>
      <c r="C88" s="11">
        <f>MDS!$H$5/1000</f>
        <v>0</v>
      </c>
      <c r="D88" s="12" t="str">
        <f>IF(E88=0,"",IF(B88=0,"&gt;100%",C88/B88-1))</f>
        <v/>
      </c>
      <c r="E88" s="13">
        <f>C88-B88</f>
        <v>0</v>
      </c>
      <c r="F88" s="11">
        <f>MDS!$M$5/1000</f>
        <v>0</v>
      </c>
      <c r="G88" s="12" t="str">
        <f>IF(H88=0,"",IF(C88=0,"&gt;100%",F88/C88-1))</f>
        <v/>
      </c>
      <c r="H88" s="13">
        <f>F88-C88</f>
        <v>0</v>
      </c>
    </row>
    <row r="89" spans="1:8" ht="15" x14ac:dyDescent="0.2">
      <c r="A89" s="14" t="s">
        <v>124</v>
      </c>
      <c r="B89" s="15">
        <f>MDS!$G$6/1000</f>
        <v>0</v>
      </c>
      <c r="C89" s="15">
        <f>MDS!$H$6/1000</f>
        <v>0</v>
      </c>
      <c r="D89" s="16" t="str">
        <f t="shared" ref="D89:D102" si="21">IF(E89=0,"",IF(B89=0,"&gt;100%",C89/B89-1))</f>
        <v/>
      </c>
      <c r="E89" s="17">
        <f t="shared" ref="E89:E102" si="22">C89-B89</f>
        <v>0</v>
      </c>
      <c r="F89" s="15">
        <f>MDS!$M$6/1000</f>
        <v>0</v>
      </c>
      <c r="G89" s="16" t="str">
        <f t="shared" ref="G89:G102" si="23">IF(H89=0,"",IF(C89=0,"&gt;100%",F89/C89-1))</f>
        <v/>
      </c>
      <c r="H89" s="17">
        <f t="shared" ref="H89:H102" si="24">F89-C89</f>
        <v>0</v>
      </c>
    </row>
    <row r="90" spans="1:8" ht="15" x14ac:dyDescent="0.2">
      <c r="A90" s="10" t="s">
        <v>203</v>
      </c>
      <c r="B90" s="11">
        <f>MDS!$G$20/1000</f>
        <v>0</v>
      </c>
      <c r="C90" s="11">
        <f>MDS!$H$20/1000</f>
        <v>0</v>
      </c>
      <c r="D90" s="12" t="str">
        <f t="shared" si="21"/>
        <v/>
      </c>
      <c r="E90" s="13">
        <f t="shared" si="22"/>
        <v>0</v>
      </c>
      <c r="F90" s="11">
        <f>MDS!$M$20/1000</f>
        <v>0</v>
      </c>
      <c r="G90" s="12" t="str">
        <f t="shared" si="23"/>
        <v/>
      </c>
      <c r="H90" s="13">
        <f t="shared" si="24"/>
        <v>0</v>
      </c>
    </row>
    <row r="91" spans="1:8" ht="15" x14ac:dyDescent="0.2">
      <c r="A91" s="14" t="s">
        <v>204</v>
      </c>
      <c r="B91" s="15">
        <f>MDS!$G$21/1000</f>
        <v>0</v>
      </c>
      <c r="C91" s="15">
        <f>MDS!$H$21/1000</f>
        <v>0</v>
      </c>
      <c r="D91" s="16" t="str">
        <f t="shared" si="21"/>
        <v/>
      </c>
      <c r="E91" s="17">
        <f t="shared" si="22"/>
        <v>0</v>
      </c>
      <c r="F91" s="15">
        <f>MDS!$M$21/1000</f>
        <v>0</v>
      </c>
      <c r="G91" s="16" t="str">
        <f t="shared" si="23"/>
        <v/>
      </c>
      <c r="H91" s="17">
        <f t="shared" si="24"/>
        <v>0</v>
      </c>
    </row>
    <row r="92" spans="1:8" ht="15" x14ac:dyDescent="0.2">
      <c r="A92" s="18" t="s">
        <v>205</v>
      </c>
      <c r="B92" s="15">
        <f>MDS!$G$27/1000</f>
        <v>0</v>
      </c>
      <c r="C92" s="15">
        <f>MDS!$H$27/1000</f>
        <v>0</v>
      </c>
      <c r="D92" s="16" t="str">
        <f t="shared" si="21"/>
        <v/>
      </c>
      <c r="E92" s="17">
        <f t="shared" si="22"/>
        <v>0</v>
      </c>
      <c r="F92" s="15">
        <f>MDS!$M$27/1000</f>
        <v>0</v>
      </c>
      <c r="G92" s="16" t="str">
        <f t="shared" si="23"/>
        <v/>
      </c>
      <c r="H92" s="17">
        <f t="shared" si="24"/>
        <v>0</v>
      </c>
    </row>
    <row r="93" spans="1:8" ht="15" x14ac:dyDescent="0.2">
      <c r="A93" s="18" t="s">
        <v>206</v>
      </c>
      <c r="B93" s="15">
        <f>MDS!$G$30/1000</f>
        <v>0</v>
      </c>
      <c r="C93" s="15">
        <f>MDS!$H$30/1000</f>
        <v>0</v>
      </c>
      <c r="D93" s="16" t="str">
        <f t="shared" si="21"/>
        <v/>
      </c>
      <c r="E93" s="17">
        <f t="shared" si="22"/>
        <v>0</v>
      </c>
      <c r="F93" s="15">
        <f>MDS!$M$30/1000</f>
        <v>0</v>
      </c>
      <c r="G93" s="16" t="str">
        <f t="shared" si="23"/>
        <v/>
      </c>
      <c r="H93" s="17">
        <f t="shared" si="24"/>
        <v>0</v>
      </c>
    </row>
    <row r="94" spans="1:8" ht="15" x14ac:dyDescent="0.2">
      <c r="A94" s="18" t="s">
        <v>207</v>
      </c>
      <c r="B94" s="15">
        <f>MDS!$G$41/1000</f>
        <v>0</v>
      </c>
      <c r="C94" s="15">
        <f>MDS!$H$41/1000</f>
        <v>0</v>
      </c>
      <c r="D94" s="16" t="str">
        <f t="shared" si="21"/>
        <v/>
      </c>
      <c r="E94" s="17">
        <f t="shared" si="22"/>
        <v>0</v>
      </c>
      <c r="F94" s="15">
        <f>MDS!$M$41/1000</f>
        <v>0</v>
      </c>
      <c r="G94" s="16" t="str">
        <f t="shared" si="23"/>
        <v/>
      </c>
      <c r="H94" s="17">
        <f t="shared" si="24"/>
        <v>0</v>
      </c>
    </row>
    <row r="95" spans="1:8" ht="15" x14ac:dyDescent="0.2">
      <c r="A95" s="18" t="s">
        <v>208</v>
      </c>
      <c r="B95" s="15">
        <f>MDS!$G$45/1000</f>
        <v>0</v>
      </c>
      <c r="C95" s="15">
        <f>MDS!$H$45/1000</f>
        <v>0</v>
      </c>
      <c r="D95" s="16" t="str">
        <f t="shared" si="21"/>
        <v/>
      </c>
      <c r="E95" s="17">
        <f t="shared" si="22"/>
        <v>0</v>
      </c>
      <c r="F95" s="15">
        <f>MDS!$M$45/1000</f>
        <v>0</v>
      </c>
      <c r="G95" s="16" t="str">
        <f t="shared" si="23"/>
        <v/>
      </c>
      <c r="H95" s="17">
        <f t="shared" si="24"/>
        <v>0</v>
      </c>
    </row>
    <row r="96" spans="1:8" ht="15" x14ac:dyDescent="0.2">
      <c r="A96" s="18" t="s">
        <v>209</v>
      </c>
      <c r="B96" s="15">
        <f>MDS!$G$54/1000</f>
        <v>0</v>
      </c>
      <c r="C96" s="15">
        <f>MDS!$H$54/1000</f>
        <v>0</v>
      </c>
      <c r="D96" s="16" t="str">
        <f t="shared" si="21"/>
        <v/>
      </c>
      <c r="E96" s="17">
        <f t="shared" si="22"/>
        <v>0</v>
      </c>
      <c r="F96" s="15">
        <f>MDS!$M$54/1000</f>
        <v>0</v>
      </c>
      <c r="G96" s="16" t="str">
        <f t="shared" si="23"/>
        <v/>
      </c>
      <c r="H96" s="17">
        <f t="shared" si="24"/>
        <v>0</v>
      </c>
    </row>
    <row r="97" spans="1:9" ht="15" x14ac:dyDescent="0.2">
      <c r="A97" s="10" t="s">
        <v>214</v>
      </c>
      <c r="B97" s="11">
        <f>MDS!$G$84/1000</f>
        <v>0</v>
      </c>
      <c r="C97" s="11">
        <f>MDS!$H$84/1000</f>
        <v>0</v>
      </c>
      <c r="D97" s="12" t="str">
        <f t="shared" si="21"/>
        <v/>
      </c>
      <c r="E97" s="13">
        <f t="shared" si="22"/>
        <v>0</v>
      </c>
      <c r="F97" s="11">
        <f>MDS!$M$84/1000</f>
        <v>0</v>
      </c>
      <c r="G97" s="12" t="str">
        <f t="shared" si="23"/>
        <v/>
      </c>
      <c r="H97" s="13">
        <f t="shared" si="24"/>
        <v>0</v>
      </c>
    </row>
    <row r="98" spans="1:9" ht="15" x14ac:dyDescent="0.2">
      <c r="A98" s="18" t="s">
        <v>210</v>
      </c>
      <c r="B98" s="15">
        <f>MDS!$G$85/1000</f>
        <v>0</v>
      </c>
      <c r="C98" s="15">
        <f>MDS!$H$85/1000</f>
        <v>0</v>
      </c>
      <c r="D98" s="16" t="str">
        <f t="shared" si="21"/>
        <v/>
      </c>
      <c r="E98" s="17">
        <f t="shared" si="22"/>
        <v>0</v>
      </c>
      <c r="F98" s="15">
        <f>MDS!$M$85/1000</f>
        <v>0</v>
      </c>
      <c r="G98" s="16" t="str">
        <f t="shared" si="23"/>
        <v/>
      </c>
      <c r="H98" s="17">
        <f t="shared" si="24"/>
        <v>0</v>
      </c>
    </row>
    <row r="99" spans="1:9" ht="15" x14ac:dyDescent="0.2">
      <c r="A99" s="18" t="s">
        <v>211</v>
      </c>
      <c r="B99" s="15">
        <f>MDS!$G$90/1000</f>
        <v>0</v>
      </c>
      <c r="C99" s="15">
        <f>MDS!$H$90/1000</f>
        <v>0</v>
      </c>
      <c r="D99" s="16" t="str">
        <f t="shared" si="21"/>
        <v/>
      </c>
      <c r="E99" s="17">
        <f t="shared" si="22"/>
        <v>0</v>
      </c>
      <c r="F99" s="15">
        <f>MDS!$M$90/1000</f>
        <v>0</v>
      </c>
      <c r="G99" s="16" t="str">
        <f t="shared" si="23"/>
        <v/>
      </c>
      <c r="H99" s="17">
        <f t="shared" si="24"/>
        <v>0</v>
      </c>
    </row>
    <row r="100" spans="1:9" ht="15" x14ac:dyDescent="0.2">
      <c r="A100" s="18" t="s">
        <v>212</v>
      </c>
      <c r="B100" s="15">
        <f>MDS!$G$155/1000</f>
        <v>0</v>
      </c>
      <c r="C100" s="15">
        <f>MDS!$H$155/1000</f>
        <v>0</v>
      </c>
      <c r="D100" s="16" t="str">
        <f t="shared" si="21"/>
        <v/>
      </c>
      <c r="E100" s="17">
        <f t="shared" si="22"/>
        <v>0</v>
      </c>
      <c r="F100" s="15">
        <f>MDS!$M$155/1000</f>
        <v>0</v>
      </c>
      <c r="G100" s="16" t="str">
        <f t="shared" si="23"/>
        <v/>
      </c>
      <c r="H100" s="17">
        <f t="shared" si="24"/>
        <v>0</v>
      </c>
    </row>
    <row r="101" spans="1:9" ht="15" x14ac:dyDescent="0.2">
      <c r="A101" s="18" t="s">
        <v>213</v>
      </c>
      <c r="B101" s="15">
        <f>MDS!$G$160/1000</f>
        <v>0</v>
      </c>
      <c r="C101" s="15">
        <f>MDS!$H$160/1000</f>
        <v>0</v>
      </c>
      <c r="D101" s="16" t="str">
        <f t="shared" si="21"/>
        <v/>
      </c>
      <c r="E101" s="17">
        <f t="shared" si="22"/>
        <v>0</v>
      </c>
      <c r="F101" s="15">
        <f>MDS!$M$160/1000</f>
        <v>0</v>
      </c>
      <c r="G101" s="16" t="str">
        <f t="shared" si="23"/>
        <v/>
      </c>
      <c r="H101" s="17">
        <f t="shared" si="24"/>
        <v>0</v>
      </c>
    </row>
    <row r="102" spans="1:9" ht="15" x14ac:dyDescent="0.2">
      <c r="A102" s="10" t="s">
        <v>201</v>
      </c>
      <c r="B102" s="11">
        <f>MDS!$G$172/1000</f>
        <v>0</v>
      </c>
      <c r="C102" s="11">
        <f>MDS!$H$172/1000</f>
        <v>0</v>
      </c>
      <c r="D102" s="12" t="str">
        <f t="shared" si="21"/>
        <v/>
      </c>
      <c r="E102" s="13">
        <f t="shared" si="22"/>
        <v>0</v>
      </c>
      <c r="F102" s="11">
        <f>MDS!$M$172/1000</f>
        <v>0</v>
      </c>
      <c r="G102" s="12" t="str">
        <f t="shared" si="23"/>
        <v/>
      </c>
      <c r="H102" s="13">
        <f t="shared" si="24"/>
        <v>0</v>
      </c>
    </row>
    <row r="103" spans="1:9" s="22" customFormat="1" x14ac:dyDescent="0.2">
      <c r="B103" s="25"/>
      <c r="C103" s="25"/>
      <c r="D103" s="25"/>
      <c r="E103" s="25"/>
      <c r="F103" s="25"/>
      <c r="G103" s="25"/>
      <c r="H103" s="25"/>
      <c r="I103" s="25"/>
    </row>
    <row r="104" spans="1:9" s="22" customFormat="1" x14ac:dyDescent="0.2">
      <c r="B104" s="25"/>
      <c r="C104" s="25"/>
      <c r="D104" s="25"/>
      <c r="E104" s="25"/>
      <c r="F104" s="25"/>
      <c r="G104" s="25"/>
      <c r="H104" s="25"/>
      <c r="I104" s="25"/>
    </row>
    <row r="105" spans="1:9" s="22" customFormat="1" x14ac:dyDescent="0.2">
      <c r="B105" s="25"/>
      <c r="C105" s="25"/>
      <c r="D105" s="25"/>
      <c r="E105" s="25"/>
      <c r="F105" s="25"/>
      <c r="G105" s="25"/>
      <c r="H105" s="25"/>
      <c r="I105" s="25"/>
    </row>
    <row r="106" spans="1:9" s="22" customFormat="1" x14ac:dyDescent="0.2">
      <c r="B106" s="25"/>
      <c r="C106" s="25"/>
      <c r="D106" s="25"/>
      <c r="E106" s="25"/>
      <c r="F106" s="25"/>
      <c r="G106" s="25"/>
      <c r="H106" s="25"/>
      <c r="I106" s="25"/>
    </row>
    <row r="107" spans="1:9" s="22" customFormat="1" x14ac:dyDescent="0.2">
      <c r="B107" s="25"/>
      <c r="C107" s="25"/>
      <c r="D107" s="25"/>
      <c r="E107" s="25"/>
      <c r="F107" s="25"/>
      <c r="G107" s="25"/>
      <c r="H107" s="25"/>
      <c r="I107" s="25"/>
    </row>
    <row r="108" spans="1:9" s="22" customFormat="1" x14ac:dyDescent="0.2">
      <c r="B108" s="25"/>
      <c r="C108" s="25"/>
      <c r="D108" s="25"/>
      <c r="E108" s="25"/>
      <c r="F108" s="25"/>
      <c r="G108" s="25"/>
      <c r="H108" s="25"/>
      <c r="I108" s="25"/>
    </row>
    <row r="109" spans="1:9" s="22" customFormat="1" x14ac:dyDescent="0.2">
      <c r="B109" s="25"/>
      <c r="C109" s="25"/>
      <c r="D109" s="25"/>
      <c r="E109" s="25"/>
      <c r="F109" s="25"/>
      <c r="G109" s="25"/>
      <c r="H109" s="25"/>
      <c r="I109" s="25"/>
    </row>
    <row r="110" spans="1:9" s="22" customFormat="1" x14ac:dyDescent="0.2">
      <c r="B110" s="25"/>
      <c r="C110" s="25"/>
      <c r="D110" s="25"/>
      <c r="E110" s="25"/>
      <c r="F110" s="25"/>
      <c r="G110" s="25"/>
      <c r="H110" s="25"/>
      <c r="I110" s="25"/>
    </row>
    <row r="111" spans="1:9" s="22" customFormat="1" x14ac:dyDescent="0.2">
      <c r="B111" s="25"/>
      <c r="C111" s="25"/>
      <c r="D111" s="25"/>
      <c r="E111" s="25"/>
      <c r="F111" s="25"/>
      <c r="G111" s="25"/>
      <c r="H111" s="25"/>
      <c r="I111" s="25"/>
    </row>
    <row r="112" spans="1:9" s="22" customFormat="1" x14ac:dyDescent="0.2">
      <c r="B112" s="25"/>
      <c r="C112" s="25"/>
      <c r="D112" s="25"/>
      <c r="E112" s="25"/>
      <c r="F112" s="25"/>
      <c r="G112" s="25"/>
      <c r="H112" s="25"/>
      <c r="I112" s="25"/>
    </row>
    <row r="113" spans="2:9" s="22" customFormat="1" x14ac:dyDescent="0.2">
      <c r="B113" s="25"/>
      <c r="C113" s="25"/>
      <c r="D113" s="25"/>
      <c r="E113" s="25"/>
      <c r="F113" s="25"/>
      <c r="G113" s="25"/>
      <c r="H113" s="25"/>
      <c r="I113" s="25"/>
    </row>
    <row r="114" spans="2:9" s="22" customFormat="1" x14ac:dyDescent="0.2">
      <c r="B114" s="25"/>
      <c r="C114" s="25"/>
      <c r="D114" s="25"/>
      <c r="E114" s="25"/>
      <c r="F114" s="25"/>
      <c r="G114" s="25"/>
      <c r="H114" s="25"/>
      <c r="I114" s="25"/>
    </row>
    <row r="115" spans="2:9" s="22" customFormat="1" x14ac:dyDescent="0.2">
      <c r="B115" s="25"/>
      <c r="C115" s="25"/>
      <c r="D115" s="25"/>
      <c r="E115" s="25"/>
      <c r="F115" s="25"/>
      <c r="G115" s="25"/>
      <c r="H115" s="25"/>
      <c r="I115" s="25"/>
    </row>
    <row r="116" spans="2:9" s="22" customFormat="1" x14ac:dyDescent="0.2">
      <c r="B116" s="25"/>
      <c r="C116" s="25"/>
      <c r="D116" s="25"/>
      <c r="E116" s="25"/>
      <c r="F116" s="25"/>
      <c r="G116" s="25"/>
      <c r="H116" s="25"/>
      <c r="I116" s="25"/>
    </row>
    <row r="117" spans="2:9" s="22" customFormat="1" x14ac:dyDescent="0.2">
      <c r="B117" s="25"/>
      <c r="C117" s="25"/>
      <c r="D117" s="25"/>
      <c r="E117" s="25"/>
      <c r="F117" s="25"/>
      <c r="G117" s="25"/>
      <c r="H117" s="25"/>
      <c r="I117" s="25"/>
    </row>
    <row r="118" spans="2:9" s="22" customFormat="1" x14ac:dyDescent="0.2">
      <c r="B118" s="25"/>
      <c r="C118" s="25"/>
      <c r="D118" s="25"/>
      <c r="E118" s="25"/>
      <c r="F118" s="25"/>
      <c r="G118" s="25"/>
      <c r="H118" s="25"/>
      <c r="I118" s="25"/>
    </row>
    <row r="119" spans="2:9" s="22" customFormat="1" x14ac:dyDescent="0.2">
      <c r="B119" s="25"/>
      <c r="C119" s="25"/>
      <c r="D119" s="25"/>
      <c r="E119" s="25"/>
      <c r="F119" s="25"/>
      <c r="G119" s="25"/>
      <c r="H119" s="25"/>
      <c r="I119" s="25"/>
    </row>
    <row r="120" spans="2:9" s="22" customFormat="1" x14ac:dyDescent="0.2">
      <c r="B120" s="25"/>
      <c r="C120" s="25"/>
      <c r="D120" s="25"/>
      <c r="E120" s="25"/>
      <c r="F120" s="25"/>
      <c r="G120" s="25"/>
      <c r="H120" s="25"/>
      <c r="I120" s="25"/>
    </row>
    <row r="121" spans="2:9" s="22" customFormat="1" x14ac:dyDescent="0.2">
      <c r="B121" s="25"/>
      <c r="C121" s="25"/>
      <c r="D121" s="25"/>
      <c r="E121" s="25"/>
      <c r="F121" s="25"/>
      <c r="G121" s="25"/>
      <c r="H121" s="25"/>
      <c r="I121" s="25"/>
    </row>
    <row r="122" spans="2:9" s="22" customFormat="1" x14ac:dyDescent="0.2">
      <c r="B122" s="25"/>
      <c r="C122" s="25"/>
      <c r="D122" s="25"/>
      <c r="E122" s="25"/>
      <c r="F122" s="25"/>
      <c r="G122" s="25"/>
      <c r="H122" s="25"/>
      <c r="I122" s="25"/>
    </row>
    <row r="123" spans="2:9" s="22" customFormat="1" x14ac:dyDescent="0.2">
      <c r="B123" s="25"/>
      <c r="C123" s="25"/>
      <c r="D123" s="25"/>
      <c r="E123" s="25"/>
      <c r="F123" s="25"/>
      <c r="G123" s="25"/>
      <c r="H123" s="25"/>
      <c r="I123" s="25"/>
    </row>
    <row r="124" spans="2:9" s="22" customFormat="1" x14ac:dyDescent="0.2">
      <c r="B124" s="25"/>
      <c r="C124" s="25"/>
      <c r="D124" s="25"/>
      <c r="E124" s="25"/>
      <c r="F124" s="25"/>
      <c r="G124" s="25"/>
      <c r="H124" s="25"/>
      <c r="I124" s="25"/>
    </row>
    <row r="125" spans="2:9" s="22" customFormat="1" x14ac:dyDescent="0.2">
      <c r="B125" s="25"/>
      <c r="C125" s="25"/>
      <c r="D125" s="25"/>
      <c r="E125" s="25"/>
      <c r="F125" s="25"/>
      <c r="G125" s="25"/>
      <c r="H125" s="25"/>
      <c r="I125" s="25"/>
    </row>
    <row r="126" spans="2:9" s="22" customFormat="1" x14ac:dyDescent="0.2">
      <c r="B126" s="25"/>
      <c r="C126" s="25"/>
      <c r="D126" s="25"/>
      <c r="E126" s="25"/>
      <c r="F126" s="25"/>
      <c r="G126" s="25"/>
      <c r="H126" s="25"/>
      <c r="I126" s="25"/>
    </row>
    <row r="127" spans="2:9" s="22" customFormat="1" x14ac:dyDescent="0.2">
      <c r="B127" s="25"/>
      <c r="C127" s="25"/>
      <c r="D127" s="25"/>
      <c r="E127" s="25"/>
      <c r="F127" s="25"/>
      <c r="G127" s="25"/>
      <c r="H127" s="25"/>
      <c r="I127" s="25"/>
    </row>
    <row r="128" spans="2:9" s="22" customFormat="1" x14ac:dyDescent="0.2">
      <c r="B128" s="25"/>
      <c r="C128" s="25"/>
      <c r="D128" s="25"/>
      <c r="E128" s="25"/>
      <c r="F128" s="25"/>
      <c r="G128" s="25"/>
      <c r="H128" s="25"/>
      <c r="I128" s="25"/>
    </row>
    <row r="129" spans="2:9" s="22" customFormat="1" x14ac:dyDescent="0.2">
      <c r="B129" s="25"/>
      <c r="C129" s="25"/>
      <c r="D129" s="25"/>
      <c r="E129" s="25"/>
      <c r="F129" s="25"/>
      <c r="G129" s="25"/>
      <c r="H129" s="25"/>
      <c r="I129" s="25"/>
    </row>
    <row r="130" spans="2:9" s="22" customFormat="1" x14ac:dyDescent="0.2">
      <c r="B130" s="25"/>
      <c r="C130" s="25"/>
      <c r="D130" s="25"/>
      <c r="E130" s="25"/>
      <c r="F130" s="25"/>
      <c r="G130" s="25"/>
      <c r="H130" s="25"/>
      <c r="I130" s="25"/>
    </row>
    <row r="131" spans="2:9" s="22" customFormat="1" x14ac:dyDescent="0.2">
      <c r="B131" s="25"/>
      <c r="C131" s="25"/>
      <c r="D131" s="25"/>
      <c r="E131" s="25"/>
      <c r="F131" s="25"/>
      <c r="G131" s="25"/>
      <c r="H131" s="25"/>
      <c r="I131" s="25"/>
    </row>
    <row r="132" spans="2:9" s="22" customFormat="1" x14ac:dyDescent="0.2">
      <c r="B132" s="25"/>
      <c r="C132" s="25"/>
      <c r="D132" s="25"/>
      <c r="E132" s="25"/>
      <c r="F132" s="25"/>
      <c r="G132" s="25"/>
      <c r="H132" s="25"/>
      <c r="I132" s="25"/>
    </row>
    <row r="133" spans="2:9" s="22" customFormat="1" x14ac:dyDescent="0.2">
      <c r="B133" s="25"/>
      <c r="C133" s="25"/>
      <c r="D133" s="25"/>
      <c r="E133" s="25"/>
      <c r="F133" s="25"/>
      <c r="G133" s="25"/>
      <c r="H133" s="25"/>
      <c r="I133" s="25"/>
    </row>
    <row r="134" spans="2:9" s="22" customFormat="1" x14ac:dyDescent="0.2">
      <c r="B134" s="25"/>
      <c r="C134" s="25"/>
      <c r="D134" s="25"/>
      <c r="E134" s="25"/>
      <c r="F134" s="25"/>
      <c r="G134" s="25"/>
      <c r="H134" s="25"/>
      <c r="I134" s="25"/>
    </row>
    <row r="135" spans="2:9" s="22" customFormat="1" x14ac:dyDescent="0.2">
      <c r="B135" s="25"/>
      <c r="C135" s="25"/>
      <c r="D135" s="25"/>
      <c r="E135" s="25"/>
      <c r="F135" s="25"/>
      <c r="G135" s="25"/>
      <c r="H135" s="25"/>
      <c r="I135" s="25"/>
    </row>
    <row r="136" spans="2:9" s="22" customFormat="1" x14ac:dyDescent="0.2">
      <c r="B136" s="25"/>
      <c r="C136" s="25"/>
      <c r="D136" s="25"/>
      <c r="E136" s="25"/>
      <c r="F136" s="25"/>
      <c r="G136" s="25"/>
      <c r="H136" s="25"/>
      <c r="I136" s="25"/>
    </row>
    <row r="137" spans="2:9" s="22" customFormat="1" x14ac:dyDescent="0.2">
      <c r="B137" s="25"/>
      <c r="C137" s="25"/>
      <c r="D137" s="25"/>
      <c r="E137" s="25"/>
      <c r="F137" s="25"/>
      <c r="G137" s="25"/>
      <c r="H137" s="25"/>
      <c r="I137" s="25"/>
    </row>
    <row r="138" spans="2:9" s="22" customFormat="1" x14ac:dyDescent="0.2">
      <c r="B138" s="25"/>
      <c r="C138" s="25"/>
      <c r="D138" s="25"/>
      <c r="E138" s="25"/>
      <c r="F138" s="25"/>
      <c r="G138" s="25"/>
      <c r="H138" s="25"/>
      <c r="I138" s="25"/>
    </row>
    <row r="139" spans="2:9" s="22" customFormat="1" x14ac:dyDescent="0.2">
      <c r="B139" s="25"/>
      <c r="C139" s="25"/>
      <c r="D139" s="25"/>
      <c r="E139" s="25"/>
      <c r="F139" s="25"/>
      <c r="G139" s="25"/>
      <c r="H139" s="25"/>
      <c r="I139" s="25"/>
    </row>
    <row r="140" spans="2:9" s="22" customFormat="1" x14ac:dyDescent="0.2">
      <c r="B140" s="25"/>
      <c r="C140" s="25"/>
      <c r="D140" s="25"/>
      <c r="E140" s="25"/>
      <c r="F140" s="25"/>
      <c r="G140" s="25"/>
      <c r="H140" s="25"/>
      <c r="I140" s="25"/>
    </row>
    <row r="141" spans="2:9" s="22" customFormat="1" x14ac:dyDescent="0.2">
      <c r="B141" s="25"/>
      <c r="C141" s="25"/>
      <c r="D141" s="25"/>
      <c r="E141" s="25"/>
      <c r="F141" s="25"/>
      <c r="G141" s="25"/>
      <c r="H141" s="25"/>
      <c r="I141" s="25"/>
    </row>
    <row r="142" spans="2:9" s="22" customFormat="1" x14ac:dyDescent="0.2">
      <c r="B142" s="25"/>
      <c r="C142" s="25"/>
      <c r="D142" s="25"/>
      <c r="E142" s="25"/>
      <c r="F142" s="25"/>
      <c r="G142" s="25"/>
      <c r="H142" s="25"/>
      <c r="I142" s="25"/>
    </row>
    <row r="143" spans="2:9" s="22" customFormat="1" x14ac:dyDescent="0.2">
      <c r="B143" s="25"/>
      <c r="C143" s="25"/>
      <c r="D143" s="25"/>
      <c r="E143" s="25"/>
      <c r="F143" s="25"/>
      <c r="G143" s="25"/>
      <c r="H143" s="25"/>
      <c r="I143" s="25"/>
    </row>
    <row r="144" spans="2:9" s="22" customFormat="1" x14ac:dyDescent="0.2">
      <c r="B144" s="25"/>
      <c r="C144" s="25"/>
      <c r="D144" s="25"/>
      <c r="E144" s="25"/>
      <c r="F144" s="25"/>
      <c r="G144" s="25"/>
      <c r="H144" s="25"/>
      <c r="I144" s="25"/>
    </row>
    <row r="145" spans="2:9" s="22" customFormat="1" x14ac:dyDescent="0.2">
      <c r="B145" s="25"/>
      <c r="C145" s="25"/>
      <c r="D145" s="25"/>
      <c r="E145" s="25"/>
      <c r="F145" s="25"/>
      <c r="G145" s="25"/>
      <c r="H145" s="25"/>
      <c r="I145" s="25"/>
    </row>
    <row r="146" spans="2:9" s="22" customFormat="1" x14ac:dyDescent="0.2">
      <c r="B146" s="25"/>
      <c r="C146" s="25"/>
      <c r="D146" s="25"/>
      <c r="E146" s="25"/>
      <c r="F146" s="25"/>
      <c r="G146" s="25"/>
      <c r="H146" s="25"/>
      <c r="I146" s="25"/>
    </row>
    <row r="147" spans="2:9" s="22" customFormat="1" x14ac:dyDescent="0.2">
      <c r="B147" s="25"/>
      <c r="C147" s="25"/>
      <c r="D147" s="25"/>
      <c r="E147" s="25"/>
      <c r="F147" s="25"/>
      <c r="G147" s="25"/>
      <c r="H147" s="25"/>
      <c r="I147" s="25"/>
    </row>
    <row r="148" spans="2:9" s="22" customFormat="1" x14ac:dyDescent="0.2">
      <c r="B148" s="25"/>
      <c r="C148" s="25"/>
      <c r="D148" s="25"/>
      <c r="E148" s="25"/>
      <c r="F148" s="25"/>
      <c r="G148" s="25"/>
      <c r="H148" s="25"/>
      <c r="I148" s="25"/>
    </row>
    <row r="149" spans="2:9" s="22" customFormat="1" x14ac:dyDescent="0.2">
      <c r="B149" s="25"/>
      <c r="C149" s="25"/>
      <c r="D149" s="25"/>
      <c r="E149" s="25"/>
      <c r="F149" s="25"/>
      <c r="G149" s="25"/>
      <c r="H149" s="25"/>
      <c r="I149" s="25"/>
    </row>
    <row r="150" spans="2:9" s="22" customFormat="1" x14ac:dyDescent="0.2">
      <c r="B150" s="25"/>
      <c r="C150" s="25"/>
      <c r="D150" s="25"/>
      <c r="E150" s="25"/>
      <c r="F150" s="25"/>
      <c r="G150" s="25"/>
      <c r="H150" s="25"/>
      <c r="I150" s="25"/>
    </row>
    <row r="151" spans="2:9" s="22" customFormat="1" x14ac:dyDescent="0.2">
      <c r="B151" s="25"/>
      <c r="C151" s="25"/>
      <c r="D151" s="25"/>
      <c r="E151" s="25"/>
      <c r="F151" s="25"/>
      <c r="G151" s="25"/>
      <c r="H151" s="25"/>
      <c r="I151" s="25"/>
    </row>
    <row r="152" spans="2:9" s="22" customFormat="1" x14ac:dyDescent="0.2">
      <c r="B152" s="25"/>
      <c r="C152" s="25"/>
      <c r="D152" s="25"/>
      <c r="E152" s="25"/>
      <c r="F152" s="25"/>
      <c r="G152" s="25"/>
      <c r="H152" s="25"/>
      <c r="I152" s="25"/>
    </row>
    <row r="153" spans="2:9" s="22" customFormat="1" x14ac:dyDescent="0.2">
      <c r="B153" s="25"/>
      <c r="C153" s="25"/>
      <c r="D153" s="25"/>
      <c r="E153" s="25"/>
      <c r="F153" s="25"/>
      <c r="G153" s="25"/>
      <c r="H153" s="25"/>
      <c r="I153" s="25"/>
    </row>
    <row r="154" spans="2:9" s="22" customFormat="1" x14ac:dyDescent="0.2">
      <c r="B154" s="25"/>
      <c r="C154" s="25"/>
      <c r="D154" s="25"/>
      <c r="E154" s="25"/>
      <c r="F154" s="25"/>
      <c r="G154" s="25"/>
      <c r="H154" s="25"/>
      <c r="I154" s="25"/>
    </row>
    <row r="155" spans="2:9" s="22" customFormat="1" x14ac:dyDescent="0.2">
      <c r="B155" s="25"/>
      <c r="C155" s="25"/>
      <c r="D155" s="25"/>
      <c r="E155" s="25"/>
      <c r="F155" s="25"/>
      <c r="G155" s="25"/>
      <c r="H155" s="25"/>
      <c r="I155" s="25"/>
    </row>
    <row r="156" spans="2:9" s="22" customFormat="1" x14ac:dyDescent="0.2">
      <c r="B156" s="25"/>
      <c r="C156" s="25"/>
      <c r="D156" s="25"/>
      <c r="E156" s="25"/>
      <c r="F156" s="25"/>
      <c r="G156" s="25"/>
      <c r="H156" s="25"/>
      <c r="I156" s="25"/>
    </row>
    <row r="157" spans="2:9" s="22" customFormat="1" x14ac:dyDescent="0.2">
      <c r="B157" s="25"/>
      <c r="C157" s="25"/>
      <c r="D157" s="25"/>
      <c r="E157" s="25"/>
      <c r="F157" s="25"/>
      <c r="G157" s="25"/>
      <c r="H157" s="25"/>
      <c r="I157" s="25"/>
    </row>
    <row r="158" spans="2:9" s="22" customFormat="1" x14ac:dyDescent="0.2">
      <c r="B158" s="25"/>
      <c r="C158" s="25"/>
      <c r="D158" s="25"/>
      <c r="E158" s="25"/>
      <c r="F158" s="25"/>
      <c r="G158" s="25"/>
      <c r="H158" s="25"/>
      <c r="I158" s="25"/>
    </row>
    <row r="159" spans="2:9" s="22" customFormat="1" x14ac:dyDescent="0.2">
      <c r="B159" s="25"/>
      <c r="C159" s="25"/>
      <c r="D159" s="25"/>
      <c r="E159" s="25"/>
      <c r="F159" s="25"/>
      <c r="G159" s="25"/>
      <c r="H159" s="25"/>
      <c r="I159" s="25"/>
    </row>
    <row r="160" spans="2:9" s="22" customFormat="1" x14ac:dyDescent="0.2">
      <c r="B160" s="25"/>
      <c r="C160" s="25"/>
      <c r="D160" s="25"/>
      <c r="E160" s="25"/>
      <c r="F160" s="25"/>
      <c r="G160" s="25"/>
      <c r="H160" s="25"/>
      <c r="I160" s="25"/>
    </row>
    <row r="161" spans="2:9" s="22" customFormat="1" x14ac:dyDescent="0.2">
      <c r="B161" s="25"/>
      <c r="C161" s="25"/>
      <c r="D161" s="25"/>
      <c r="E161" s="25"/>
      <c r="F161" s="25"/>
      <c r="G161" s="25"/>
      <c r="H161" s="25"/>
      <c r="I161" s="25"/>
    </row>
    <row r="162" spans="2:9" s="22" customFormat="1" x14ac:dyDescent="0.2">
      <c r="B162" s="25"/>
      <c r="C162" s="25"/>
      <c r="D162" s="25"/>
      <c r="E162" s="25"/>
      <c r="F162" s="25"/>
      <c r="G162" s="25"/>
      <c r="H162" s="25"/>
      <c r="I162" s="25"/>
    </row>
    <row r="163" spans="2:9" s="22" customFormat="1" x14ac:dyDescent="0.2">
      <c r="B163" s="25"/>
      <c r="C163" s="25"/>
      <c r="D163" s="25"/>
      <c r="E163" s="25"/>
      <c r="F163" s="25"/>
      <c r="G163" s="25"/>
      <c r="H163" s="25"/>
      <c r="I163" s="25"/>
    </row>
    <row r="164" spans="2:9" s="22" customFormat="1" x14ac:dyDescent="0.2">
      <c r="B164" s="25"/>
      <c r="C164" s="25"/>
      <c r="D164" s="25"/>
      <c r="E164" s="25"/>
      <c r="F164" s="25"/>
      <c r="G164" s="25"/>
      <c r="H164" s="25"/>
      <c r="I164" s="25"/>
    </row>
    <row r="165" spans="2:9" s="22" customFormat="1" x14ac:dyDescent="0.2">
      <c r="B165" s="25"/>
      <c r="C165" s="25"/>
      <c r="D165" s="25"/>
      <c r="E165" s="25"/>
      <c r="F165" s="25"/>
      <c r="G165" s="25"/>
      <c r="H165" s="25"/>
      <c r="I165" s="25"/>
    </row>
    <row r="166" spans="2:9" s="22" customFormat="1" x14ac:dyDescent="0.2">
      <c r="B166" s="25"/>
      <c r="C166" s="25"/>
      <c r="D166" s="25"/>
      <c r="E166" s="25"/>
      <c r="F166" s="25"/>
      <c r="G166" s="25"/>
      <c r="H166" s="25"/>
      <c r="I166" s="25"/>
    </row>
    <row r="167" spans="2:9" s="22" customFormat="1" x14ac:dyDescent="0.2">
      <c r="B167" s="25"/>
      <c r="C167" s="25"/>
      <c r="D167" s="25"/>
      <c r="E167" s="25"/>
      <c r="F167" s="25"/>
      <c r="G167" s="25"/>
      <c r="H167" s="25"/>
      <c r="I167" s="25"/>
    </row>
    <row r="168" spans="2:9" s="22" customFormat="1" x14ac:dyDescent="0.2">
      <c r="B168" s="25"/>
      <c r="C168" s="25"/>
      <c r="D168" s="25"/>
      <c r="E168" s="25"/>
      <c r="F168" s="25"/>
      <c r="G168" s="25"/>
      <c r="H168" s="25"/>
      <c r="I168" s="25"/>
    </row>
    <row r="169" spans="2:9" s="22" customFormat="1" x14ac:dyDescent="0.2">
      <c r="B169" s="25"/>
      <c r="C169" s="25"/>
      <c r="D169" s="25"/>
      <c r="E169" s="25"/>
      <c r="F169" s="25"/>
      <c r="G169" s="25"/>
      <c r="H169" s="25"/>
      <c r="I169" s="25"/>
    </row>
    <row r="170" spans="2:9" s="22" customFormat="1" x14ac:dyDescent="0.2">
      <c r="B170" s="25"/>
      <c r="C170" s="25"/>
      <c r="D170" s="25"/>
      <c r="E170" s="25"/>
      <c r="F170" s="25"/>
      <c r="G170" s="25"/>
      <c r="H170" s="25"/>
      <c r="I170" s="25"/>
    </row>
    <row r="171" spans="2:9" s="22" customFormat="1" x14ac:dyDescent="0.2">
      <c r="B171" s="25"/>
      <c r="C171" s="25"/>
      <c r="D171" s="25"/>
      <c r="E171" s="25"/>
      <c r="F171" s="25"/>
      <c r="G171" s="25"/>
      <c r="H171" s="25"/>
      <c r="I171" s="25"/>
    </row>
    <row r="172" spans="2:9" s="22" customFormat="1" x14ac:dyDescent="0.2">
      <c r="B172" s="25"/>
      <c r="C172" s="25"/>
      <c r="D172" s="25"/>
      <c r="E172" s="25"/>
      <c r="F172" s="25"/>
      <c r="G172" s="25"/>
      <c r="H172" s="25"/>
      <c r="I172" s="25"/>
    </row>
    <row r="173" spans="2:9" s="22" customFormat="1" x14ac:dyDescent="0.2">
      <c r="B173" s="25"/>
      <c r="C173" s="25"/>
      <c r="D173" s="25"/>
      <c r="E173" s="25"/>
      <c r="F173" s="25"/>
      <c r="G173" s="25"/>
      <c r="H173" s="25"/>
      <c r="I173" s="25"/>
    </row>
    <row r="174" spans="2:9" s="22" customFormat="1" x14ac:dyDescent="0.2">
      <c r="B174" s="25"/>
      <c r="C174" s="25"/>
      <c r="D174" s="25"/>
      <c r="E174" s="25"/>
      <c r="F174" s="25"/>
      <c r="G174" s="25"/>
      <c r="H174" s="25"/>
      <c r="I174" s="25"/>
    </row>
    <row r="175" spans="2:9" s="22" customFormat="1" x14ac:dyDescent="0.2">
      <c r="B175" s="25"/>
      <c r="C175" s="25"/>
      <c r="D175" s="25"/>
      <c r="E175" s="25"/>
      <c r="F175" s="25"/>
      <c r="G175" s="25"/>
      <c r="H175" s="25"/>
      <c r="I175" s="25"/>
    </row>
    <row r="176" spans="2:9" s="22" customFormat="1" x14ac:dyDescent="0.2">
      <c r="B176" s="25"/>
      <c r="C176" s="25"/>
      <c r="D176" s="25"/>
      <c r="E176" s="25"/>
      <c r="F176" s="25"/>
      <c r="G176" s="25"/>
      <c r="H176" s="25"/>
      <c r="I176" s="25"/>
    </row>
    <row r="177" spans="2:9" s="22" customFormat="1" x14ac:dyDescent="0.2">
      <c r="B177" s="25"/>
      <c r="C177" s="25"/>
      <c r="D177" s="25"/>
      <c r="E177" s="25"/>
      <c r="F177" s="25"/>
      <c r="G177" s="25"/>
      <c r="H177" s="25"/>
      <c r="I177" s="25"/>
    </row>
    <row r="178" spans="2:9" s="22" customFormat="1" x14ac:dyDescent="0.2">
      <c r="B178" s="25"/>
      <c r="C178" s="25"/>
      <c r="D178" s="25"/>
      <c r="E178" s="25"/>
      <c r="F178" s="25"/>
      <c r="G178" s="25"/>
      <c r="H178" s="25"/>
      <c r="I178" s="25"/>
    </row>
    <row r="179" spans="2:9" s="22" customFormat="1" x14ac:dyDescent="0.2">
      <c r="B179" s="25"/>
      <c r="C179" s="25"/>
      <c r="D179" s="25"/>
      <c r="E179" s="25"/>
      <c r="F179" s="25"/>
      <c r="G179" s="25"/>
      <c r="H179" s="25"/>
      <c r="I179" s="25"/>
    </row>
    <row r="180" spans="2:9" s="22" customFormat="1" x14ac:dyDescent="0.2">
      <c r="B180" s="25"/>
      <c r="C180" s="25"/>
      <c r="D180" s="25"/>
      <c r="E180" s="25"/>
      <c r="F180" s="25"/>
      <c r="G180" s="25"/>
      <c r="H180" s="25"/>
      <c r="I180" s="25"/>
    </row>
    <row r="181" spans="2:9" s="22" customFormat="1" x14ac:dyDescent="0.2">
      <c r="B181" s="25"/>
      <c r="C181" s="25"/>
      <c r="D181" s="25"/>
      <c r="E181" s="25"/>
      <c r="F181" s="25"/>
      <c r="G181" s="25"/>
      <c r="H181" s="25"/>
      <c r="I181" s="25"/>
    </row>
    <row r="182" spans="2:9" s="22" customFormat="1" x14ac:dyDescent="0.2">
      <c r="B182" s="25"/>
      <c r="C182" s="25"/>
      <c r="D182" s="25"/>
      <c r="E182" s="25"/>
      <c r="F182" s="25"/>
      <c r="G182" s="25"/>
      <c r="H182" s="25"/>
      <c r="I182" s="25"/>
    </row>
    <row r="183" spans="2:9" s="22" customFormat="1" x14ac:dyDescent="0.2">
      <c r="B183" s="25"/>
      <c r="C183" s="25"/>
      <c r="D183" s="25"/>
      <c r="E183" s="25"/>
      <c r="F183" s="25"/>
      <c r="G183" s="25"/>
      <c r="H183" s="25"/>
      <c r="I183" s="25"/>
    </row>
    <row r="184" spans="2:9" s="22" customFormat="1" x14ac:dyDescent="0.2">
      <c r="B184" s="25"/>
      <c r="C184" s="25"/>
      <c r="D184" s="25"/>
      <c r="E184" s="25"/>
      <c r="F184" s="25"/>
      <c r="G184" s="25"/>
      <c r="H184" s="25"/>
      <c r="I184" s="25"/>
    </row>
    <row r="185" spans="2:9" s="22" customFormat="1" x14ac:dyDescent="0.2">
      <c r="B185" s="25"/>
      <c r="C185" s="25"/>
      <c r="D185" s="25"/>
      <c r="E185" s="25"/>
      <c r="F185" s="25"/>
      <c r="G185" s="25"/>
      <c r="H185" s="25"/>
      <c r="I185" s="25"/>
    </row>
    <row r="186" spans="2:9" s="22" customFormat="1" x14ac:dyDescent="0.2">
      <c r="B186" s="25"/>
      <c r="C186" s="25"/>
      <c r="D186" s="25"/>
      <c r="E186" s="25"/>
      <c r="F186" s="25"/>
      <c r="G186" s="25"/>
      <c r="H186" s="25"/>
      <c r="I186" s="25"/>
    </row>
    <row r="187" spans="2:9" s="22" customFormat="1" x14ac:dyDescent="0.2">
      <c r="B187" s="25"/>
      <c r="C187" s="25"/>
      <c r="D187" s="25"/>
      <c r="E187" s="25"/>
      <c r="F187" s="25"/>
      <c r="G187" s="25"/>
      <c r="H187" s="25"/>
      <c r="I187" s="25"/>
    </row>
    <row r="188" spans="2:9" s="22" customFormat="1" x14ac:dyDescent="0.2">
      <c r="B188" s="25"/>
      <c r="C188" s="25"/>
      <c r="D188" s="25"/>
      <c r="E188" s="25"/>
      <c r="F188" s="25"/>
      <c r="G188" s="25"/>
      <c r="H188" s="25"/>
      <c r="I188" s="25"/>
    </row>
    <row r="189" spans="2:9" s="22" customFormat="1" x14ac:dyDescent="0.2">
      <c r="B189" s="25"/>
      <c r="C189" s="25"/>
      <c r="D189" s="25"/>
      <c r="E189" s="25"/>
      <c r="F189" s="25"/>
      <c r="G189" s="25"/>
      <c r="H189" s="25"/>
      <c r="I189" s="25"/>
    </row>
    <row r="190" spans="2:9" s="22" customFormat="1" x14ac:dyDescent="0.2">
      <c r="B190" s="25"/>
      <c r="C190" s="25"/>
      <c r="D190" s="25"/>
      <c r="E190" s="25"/>
      <c r="F190" s="25"/>
      <c r="G190" s="25"/>
      <c r="H190" s="25"/>
      <c r="I190" s="25"/>
    </row>
    <row r="191" spans="2:9" s="22" customFormat="1" x14ac:dyDescent="0.2">
      <c r="B191" s="25"/>
      <c r="C191" s="25"/>
      <c r="D191" s="25"/>
      <c r="E191" s="25"/>
      <c r="F191" s="25"/>
      <c r="G191" s="25"/>
      <c r="H191" s="25"/>
      <c r="I191" s="25"/>
    </row>
    <row r="192" spans="2:9" s="22" customFormat="1" x14ac:dyDescent="0.2">
      <c r="B192" s="25"/>
      <c r="C192" s="25"/>
      <c r="D192" s="25"/>
      <c r="E192" s="25"/>
      <c r="F192" s="25"/>
      <c r="G192" s="25"/>
      <c r="H192" s="25"/>
      <c r="I192" s="25"/>
    </row>
    <row r="193" spans="2:9" s="22" customFormat="1" x14ac:dyDescent="0.2">
      <c r="B193" s="25"/>
      <c r="C193" s="25"/>
      <c r="D193" s="25"/>
      <c r="E193" s="25"/>
      <c r="F193" s="25"/>
      <c r="G193" s="25"/>
      <c r="H193" s="25"/>
      <c r="I193" s="25"/>
    </row>
    <row r="194" spans="2:9" s="22" customFormat="1" x14ac:dyDescent="0.2">
      <c r="B194" s="25"/>
      <c r="C194" s="25"/>
      <c r="D194" s="25"/>
      <c r="E194" s="25"/>
      <c r="F194" s="25"/>
      <c r="G194" s="25"/>
      <c r="H194" s="25"/>
      <c r="I194" s="25"/>
    </row>
    <row r="195" spans="2:9" s="22" customFormat="1" x14ac:dyDescent="0.2">
      <c r="B195" s="25"/>
      <c r="C195" s="25"/>
      <c r="D195" s="25"/>
      <c r="E195" s="25"/>
      <c r="F195" s="25"/>
      <c r="G195" s="25"/>
      <c r="H195" s="25"/>
      <c r="I195" s="25"/>
    </row>
    <row r="196" spans="2:9" s="22" customFormat="1" x14ac:dyDescent="0.2">
      <c r="B196" s="25"/>
      <c r="C196" s="25"/>
      <c r="D196" s="25"/>
      <c r="E196" s="25"/>
      <c r="F196" s="25"/>
      <c r="G196" s="25"/>
      <c r="H196" s="25"/>
      <c r="I196" s="25"/>
    </row>
    <row r="197" spans="2:9" s="22" customFormat="1" x14ac:dyDescent="0.2">
      <c r="B197" s="25"/>
      <c r="C197" s="25"/>
      <c r="D197" s="25"/>
      <c r="E197" s="25"/>
      <c r="F197" s="25"/>
      <c r="G197" s="25"/>
      <c r="H197" s="25"/>
      <c r="I197" s="25"/>
    </row>
    <row r="198" spans="2:9" s="22" customFormat="1" x14ac:dyDescent="0.2">
      <c r="B198" s="25"/>
      <c r="C198" s="25"/>
      <c r="D198" s="25"/>
      <c r="E198" s="25"/>
      <c r="F198" s="25"/>
      <c r="G198" s="25"/>
      <c r="H198" s="25"/>
      <c r="I198" s="25"/>
    </row>
    <row r="199" spans="2:9" s="22" customFormat="1" x14ac:dyDescent="0.2">
      <c r="B199" s="25"/>
      <c r="C199" s="25"/>
      <c r="D199" s="25"/>
      <c r="E199" s="25"/>
      <c r="F199" s="25"/>
      <c r="G199" s="25"/>
      <c r="H199" s="25"/>
      <c r="I199" s="25"/>
    </row>
    <row r="200" spans="2:9" s="22" customFormat="1" x14ac:dyDescent="0.2">
      <c r="B200" s="25"/>
      <c r="C200" s="25"/>
      <c r="D200" s="25"/>
      <c r="E200" s="25"/>
      <c r="F200" s="25"/>
      <c r="G200" s="25"/>
      <c r="H200" s="25"/>
      <c r="I200" s="25"/>
    </row>
    <row r="201" spans="2:9" s="22" customFormat="1" x14ac:dyDescent="0.2">
      <c r="B201" s="25"/>
      <c r="C201" s="25"/>
      <c r="D201" s="25"/>
      <c r="E201" s="25"/>
      <c r="F201" s="25"/>
      <c r="G201" s="25"/>
      <c r="H201" s="25"/>
      <c r="I201" s="25"/>
    </row>
    <row r="202" spans="2:9" s="22" customFormat="1" x14ac:dyDescent="0.2">
      <c r="B202" s="25"/>
      <c r="C202" s="25"/>
      <c r="D202" s="25"/>
      <c r="E202" s="25"/>
      <c r="F202" s="25"/>
      <c r="G202" s="25"/>
      <c r="H202" s="25"/>
      <c r="I202" s="25"/>
    </row>
    <row r="203" spans="2:9" s="22" customFormat="1" x14ac:dyDescent="0.2">
      <c r="B203" s="25"/>
      <c r="C203" s="25"/>
      <c r="D203" s="25"/>
      <c r="E203" s="25"/>
      <c r="F203" s="25"/>
      <c r="G203" s="25"/>
      <c r="H203" s="25"/>
      <c r="I203" s="25"/>
    </row>
    <row r="204" spans="2:9" s="22" customFormat="1" x14ac:dyDescent="0.2">
      <c r="B204" s="25"/>
      <c r="C204" s="25"/>
      <c r="D204" s="25"/>
      <c r="E204" s="25"/>
      <c r="F204" s="25"/>
      <c r="G204" s="25"/>
      <c r="H204" s="25"/>
      <c r="I204" s="25"/>
    </row>
    <row r="205" spans="2:9" s="22" customFormat="1" x14ac:dyDescent="0.2">
      <c r="B205" s="25"/>
      <c r="C205" s="25"/>
      <c r="D205" s="25"/>
      <c r="E205" s="25"/>
      <c r="F205" s="25"/>
      <c r="G205" s="25"/>
      <c r="H205" s="25"/>
      <c r="I205" s="25"/>
    </row>
    <row r="206" spans="2:9" s="22" customFormat="1" x14ac:dyDescent="0.2">
      <c r="B206" s="25"/>
      <c r="C206" s="25"/>
      <c r="D206" s="25"/>
      <c r="E206" s="25"/>
      <c r="F206" s="25"/>
      <c r="G206" s="25"/>
      <c r="H206" s="25"/>
      <c r="I206" s="25"/>
    </row>
    <row r="207" spans="2:9" s="22" customFormat="1" x14ac:dyDescent="0.2">
      <c r="B207" s="25"/>
      <c r="C207" s="25"/>
      <c r="D207" s="25"/>
      <c r="E207" s="25"/>
      <c r="F207" s="25"/>
      <c r="G207" s="25"/>
      <c r="H207" s="25"/>
      <c r="I207" s="25"/>
    </row>
    <row r="208" spans="2:9" s="22" customFormat="1" x14ac:dyDescent="0.2">
      <c r="B208" s="25"/>
      <c r="C208" s="25"/>
      <c r="D208" s="25"/>
      <c r="E208" s="25"/>
      <c r="F208" s="25"/>
      <c r="G208" s="25"/>
      <c r="H208" s="25"/>
      <c r="I208" s="25"/>
    </row>
    <row r="209" spans="2:9" s="22" customFormat="1" x14ac:dyDescent="0.2">
      <c r="B209" s="25"/>
      <c r="C209" s="25"/>
      <c r="D209" s="25"/>
      <c r="E209" s="25"/>
      <c r="F209" s="25"/>
      <c r="G209" s="25"/>
      <c r="H209" s="25"/>
      <c r="I209" s="25"/>
    </row>
    <row r="210" spans="2:9" s="22" customFormat="1" x14ac:dyDescent="0.2">
      <c r="B210" s="25"/>
      <c r="C210" s="25"/>
      <c r="D210" s="25"/>
      <c r="E210" s="25"/>
      <c r="F210" s="25"/>
      <c r="G210" s="25"/>
      <c r="H210" s="25"/>
      <c r="I210" s="25"/>
    </row>
    <row r="211" spans="2:9" s="22" customFormat="1" x14ac:dyDescent="0.2">
      <c r="B211" s="25"/>
      <c r="C211" s="25"/>
      <c r="D211" s="25"/>
      <c r="E211" s="25"/>
      <c r="F211" s="25"/>
      <c r="G211" s="25"/>
      <c r="H211" s="25"/>
      <c r="I211" s="25"/>
    </row>
    <row r="212" spans="2:9" s="22" customFormat="1" x14ac:dyDescent="0.2">
      <c r="B212" s="25"/>
      <c r="C212" s="25"/>
      <c r="D212" s="25"/>
      <c r="E212" s="25"/>
      <c r="F212" s="25"/>
      <c r="G212" s="25"/>
      <c r="H212" s="25"/>
      <c r="I212" s="25"/>
    </row>
    <row r="213" spans="2:9" s="22" customFormat="1" x14ac:dyDescent="0.2">
      <c r="B213" s="25"/>
      <c r="C213" s="25"/>
      <c r="D213" s="25"/>
      <c r="E213" s="25"/>
      <c r="F213" s="25"/>
      <c r="G213" s="25"/>
      <c r="H213" s="25"/>
      <c r="I213" s="25"/>
    </row>
    <row r="214" spans="2:9" s="22" customFormat="1" x14ac:dyDescent="0.2">
      <c r="B214" s="25"/>
      <c r="C214" s="25"/>
      <c r="D214" s="25"/>
      <c r="E214" s="25"/>
      <c r="F214" s="25"/>
      <c r="G214" s="25"/>
      <c r="H214" s="25"/>
      <c r="I214" s="25"/>
    </row>
    <row r="215" spans="2:9" s="22" customFormat="1" x14ac:dyDescent="0.2">
      <c r="B215" s="25"/>
      <c r="C215" s="25"/>
      <c r="D215" s="25"/>
      <c r="E215" s="25"/>
      <c r="F215" s="25"/>
      <c r="G215" s="25"/>
      <c r="H215" s="25"/>
      <c r="I215" s="25"/>
    </row>
    <row r="216" spans="2:9" s="22" customFormat="1" x14ac:dyDescent="0.2">
      <c r="B216" s="25"/>
      <c r="C216" s="25"/>
      <c r="D216" s="25"/>
      <c r="E216" s="25"/>
      <c r="F216" s="25"/>
      <c r="G216" s="25"/>
      <c r="H216" s="25"/>
      <c r="I216" s="25"/>
    </row>
    <row r="217" spans="2:9" s="22" customFormat="1" x14ac:dyDescent="0.2">
      <c r="B217" s="25"/>
      <c r="C217" s="25"/>
      <c r="D217" s="25"/>
      <c r="E217" s="25"/>
      <c r="F217" s="25"/>
      <c r="G217" s="25"/>
      <c r="H217" s="25"/>
      <c r="I217" s="25"/>
    </row>
    <row r="218" spans="2:9" s="22" customFormat="1" x14ac:dyDescent="0.2">
      <c r="B218" s="25"/>
      <c r="C218" s="25"/>
      <c r="D218" s="25"/>
      <c r="E218" s="25"/>
      <c r="F218" s="25"/>
      <c r="G218" s="25"/>
      <c r="H218" s="25"/>
      <c r="I218" s="25"/>
    </row>
    <row r="219" spans="2:9" s="22" customFormat="1" x14ac:dyDescent="0.2">
      <c r="B219" s="25"/>
      <c r="C219" s="25"/>
      <c r="D219" s="25"/>
      <c r="E219" s="25"/>
      <c r="F219" s="25"/>
      <c r="G219" s="25"/>
      <c r="H219" s="25"/>
      <c r="I219" s="25"/>
    </row>
    <row r="220" spans="2:9" s="22" customFormat="1" x14ac:dyDescent="0.2">
      <c r="B220" s="25"/>
      <c r="C220" s="25"/>
      <c r="D220" s="25"/>
      <c r="E220" s="25"/>
      <c r="F220" s="25"/>
      <c r="G220" s="25"/>
      <c r="H220" s="25"/>
      <c r="I220" s="25"/>
    </row>
    <row r="221" spans="2:9" s="22" customFormat="1" x14ac:dyDescent="0.2">
      <c r="B221" s="25"/>
      <c r="C221" s="25"/>
      <c r="D221" s="25"/>
      <c r="E221" s="25"/>
      <c r="F221" s="25"/>
      <c r="G221" s="25"/>
      <c r="H221" s="25"/>
      <c r="I221" s="25"/>
    </row>
    <row r="222" spans="2:9" s="22" customFormat="1" x14ac:dyDescent="0.2">
      <c r="B222" s="25"/>
      <c r="C222" s="25"/>
      <c r="D222" s="25"/>
      <c r="E222" s="25"/>
      <c r="F222" s="25"/>
      <c r="G222" s="25"/>
      <c r="H222" s="25"/>
      <c r="I222" s="25"/>
    </row>
    <row r="223" spans="2:9" s="22" customFormat="1" x14ac:dyDescent="0.2">
      <c r="B223" s="25"/>
      <c r="C223" s="25"/>
      <c r="D223" s="25"/>
      <c r="E223" s="25"/>
      <c r="F223" s="25"/>
      <c r="G223" s="25"/>
      <c r="H223" s="25"/>
      <c r="I223" s="25"/>
    </row>
    <row r="224" spans="2:9" s="22" customFormat="1" x14ac:dyDescent="0.2">
      <c r="B224" s="25"/>
      <c r="C224" s="25"/>
      <c r="D224" s="25"/>
      <c r="E224" s="25"/>
      <c r="F224" s="25"/>
      <c r="G224" s="25"/>
      <c r="H224" s="25"/>
      <c r="I224" s="25"/>
    </row>
    <row r="225" spans="2:9" s="22" customFormat="1" x14ac:dyDescent="0.2">
      <c r="B225" s="25"/>
      <c r="C225" s="25"/>
      <c r="D225" s="25"/>
      <c r="E225" s="25"/>
      <c r="F225" s="25"/>
      <c r="G225" s="25"/>
      <c r="H225" s="25"/>
      <c r="I225" s="25"/>
    </row>
    <row r="226" spans="2:9" s="22" customFormat="1" x14ac:dyDescent="0.2">
      <c r="B226" s="25"/>
      <c r="C226" s="25"/>
      <c r="D226" s="25"/>
      <c r="E226" s="25"/>
      <c r="F226" s="25"/>
      <c r="G226" s="25"/>
      <c r="H226" s="25"/>
      <c r="I226" s="25"/>
    </row>
    <row r="227" spans="2:9" s="22" customFormat="1" x14ac:dyDescent="0.2">
      <c r="B227" s="25"/>
      <c r="C227" s="25"/>
      <c r="D227" s="25"/>
      <c r="E227" s="25"/>
      <c r="F227" s="25"/>
      <c r="G227" s="25"/>
      <c r="H227" s="25"/>
      <c r="I227" s="25"/>
    </row>
    <row r="228" spans="2:9" s="22" customFormat="1" x14ac:dyDescent="0.2">
      <c r="B228" s="25"/>
      <c r="C228" s="25"/>
      <c r="D228" s="25"/>
      <c r="E228" s="25"/>
      <c r="F228" s="25"/>
      <c r="G228" s="25"/>
      <c r="H228" s="25"/>
      <c r="I228" s="25"/>
    </row>
    <row r="229" spans="2:9" s="22" customFormat="1" x14ac:dyDescent="0.2">
      <c r="B229" s="25"/>
      <c r="C229" s="25"/>
      <c r="D229" s="25"/>
      <c r="E229" s="25"/>
      <c r="F229" s="25"/>
      <c r="G229" s="25"/>
      <c r="H229" s="25"/>
      <c r="I229" s="25"/>
    </row>
    <row r="230" spans="2:9" s="22" customFormat="1" x14ac:dyDescent="0.2">
      <c r="B230" s="25"/>
      <c r="C230" s="25"/>
      <c r="D230" s="25"/>
      <c r="E230" s="25"/>
      <c r="F230" s="25"/>
      <c r="G230" s="25"/>
      <c r="H230" s="25"/>
      <c r="I230" s="25"/>
    </row>
    <row r="231" spans="2:9" s="22" customFormat="1" x14ac:dyDescent="0.2">
      <c r="B231" s="25"/>
      <c r="C231" s="25"/>
      <c r="D231" s="25"/>
      <c r="E231" s="25"/>
      <c r="F231" s="25"/>
      <c r="G231" s="25"/>
      <c r="H231" s="25"/>
      <c r="I231" s="25"/>
    </row>
    <row r="232" spans="2:9" s="22" customFormat="1" x14ac:dyDescent="0.2">
      <c r="B232" s="25"/>
      <c r="C232" s="25"/>
      <c r="D232" s="25"/>
      <c r="E232" s="25"/>
      <c r="F232" s="25"/>
      <c r="G232" s="25"/>
      <c r="H232" s="25"/>
      <c r="I232" s="25"/>
    </row>
    <row r="233" spans="2:9" s="22" customFormat="1" x14ac:dyDescent="0.2">
      <c r="B233" s="25"/>
      <c r="C233" s="25"/>
      <c r="D233" s="25"/>
      <c r="E233" s="25"/>
      <c r="F233" s="25"/>
      <c r="G233" s="25"/>
      <c r="H233" s="25"/>
      <c r="I233" s="25"/>
    </row>
    <row r="234" spans="2:9" s="22" customFormat="1" x14ac:dyDescent="0.2">
      <c r="B234" s="25"/>
      <c r="C234" s="25"/>
      <c r="D234" s="25"/>
      <c r="E234" s="25"/>
      <c r="F234" s="25"/>
      <c r="G234" s="25"/>
      <c r="H234" s="25"/>
      <c r="I234" s="25"/>
    </row>
    <row r="235" spans="2:9" s="22" customFormat="1" x14ac:dyDescent="0.2">
      <c r="B235" s="25"/>
      <c r="C235" s="25"/>
      <c r="D235" s="25"/>
      <c r="E235" s="25"/>
      <c r="F235" s="25"/>
      <c r="G235" s="25"/>
      <c r="H235" s="25"/>
      <c r="I235" s="25"/>
    </row>
    <row r="236" spans="2:9" s="22" customFormat="1" x14ac:dyDescent="0.2">
      <c r="B236" s="25"/>
      <c r="C236" s="25"/>
      <c r="D236" s="25"/>
      <c r="E236" s="25"/>
      <c r="F236" s="25"/>
      <c r="G236" s="25"/>
      <c r="H236" s="25"/>
      <c r="I236" s="25"/>
    </row>
    <row r="237" spans="2:9" s="22" customFormat="1" x14ac:dyDescent="0.2">
      <c r="B237" s="25"/>
      <c r="C237" s="25"/>
      <c r="D237" s="25"/>
      <c r="E237" s="25"/>
      <c r="F237" s="25"/>
      <c r="G237" s="25"/>
      <c r="H237" s="25"/>
      <c r="I237" s="25"/>
    </row>
    <row r="238" spans="2:9" s="22" customFormat="1" x14ac:dyDescent="0.2">
      <c r="B238" s="25"/>
      <c r="C238" s="25"/>
      <c r="D238" s="25"/>
      <c r="E238" s="25"/>
      <c r="F238" s="25"/>
      <c r="G238" s="25"/>
      <c r="H238" s="25"/>
      <c r="I238" s="25"/>
    </row>
    <row r="239" spans="2:9" s="22" customFormat="1" x14ac:dyDescent="0.2">
      <c r="B239" s="25"/>
      <c r="C239" s="25"/>
      <c r="D239" s="25"/>
      <c r="E239" s="25"/>
      <c r="F239" s="25"/>
      <c r="G239" s="25"/>
      <c r="H239" s="25"/>
      <c r="I239" s="25"/>
    </row>
    <row r="240" spans="2:9" s="22" customFormat="1" x14ac:dyDescent="0.2">
      <c r="B240" s="25"/>
      <c r="C240" s="25"/>
      <c r="D240" s="25"/>
      <c r="E240" s="25"/>
      <c r="F240" s="25"/>
      <c r="G240" s="25"/>
      <c r="H240" s="25"/>
      <c r="I240" s="25"/>
    </row>
    <row r="241" spans="2:9" s="22" customFormat="1" x14ac:dyDescent="0.2">
      <c r="B241" s="25"/>
      <c r="C241" s="25"/>
      <c r="D241" s="25"/>
      <c r="E241" s="25"/>
      <c r="F241" s="25"/>
      <c r="G241" s="25"/>
      <c r="H241" s="25"/>
      <c r="I241" s="25"/>
    </row>
    <row r="242" spans="2:9" s="22" customFormat="1" x14ac:dyDescent="0.2">
      <c r="B242" s="25"/>
      <c r="C242" s="25"/>
      <c r="D242" s="25"/>
      <c r="E242" s="25"/>
      <c r="F242" s="25"/>
      <c r="G242" s="25"/>
      <c r="H242" s="25"/>
      <c r="I242" s="25"/>
    </row>
    <row r="243" spans="2:9" s="22" customFormat="1" x14ac:dyDescent="0.2">
      <c r="B243" s="25"/>
      <c r="C243" s="25"/>
      <c r="D243" s="25"/>
      <c r="E243" s="25"/>
      <c r="F243" s="25"/>
      <c r="G243" s="25"/>
      <c r="H243" s="25"/>
      <c r="I243" s="25"/>
    </row>
    <row r="244" spans="2:9" s="22" customFormat="1" x14ac:dyDescent="0.2">
      <c r="B244" s="25"/>
      <c r="C244" s="25"/>
      <c r="D244" s="25"/>
      <c r="E244" s="25"/>
      <c r="F244" s="25"/>
      <c r="G244" s="25"/>
      <c r="H244" s="25"/>
      <c r="I244" s="25"/>
    </row>
    <row r="245" spans="2:9" s="22" customFormat="1" x14ac:dyDescent="0.2">
      <c r="B245" s="25"/>
      <c r="C245" s="25"/>
      <c r="D245" s="25"/>
      <c r="E245" s="25"/>
      <c r="F245" s="25"/>
      <c r="G245" s="25"/>
      <c r="H245" s="25"/>
      <c r="I245" s="25"/>
    </row>
    <row r="246" spans="2:9" s="22" customFormat="1" x14ac:dyDescent="0.2">
      <c r="B246" s="25"/>
      <c r="C246" s="25"/>
      <c r="D246" s="25"/>
      <c r="E246" s="25"/>
      <c r="F246" s="25"/>
      <c r="G246" s="25"/>
      <c r="H246" s="25"/>
      <c r="I246" s="25"/>
    </row>
    <row r="247" spans="2:9" s="22" customFormat="1" x14ac:dyDescent="0.2">
      <c r="B247" s="25"/>
      <c r="C247" s="25"/>
      <c r="D247" s="25"/>
      <c r="E247" s="25"/>
      <c r="F247" s="25"/>
      <c r="G247" s="25"/>
      <c r="H247" s="25"/>
      <c r="I247" s="25"/>
    </row>
    <row r="248" spans="2:9" s="22" customFormat="1" x14ac:dyDescent="0.2">
      <c r="B248" s="25"/>
      <c r="C248" s="25"/>
      <c r="D248" s="25"/>
      <c r="E248" s="25"/>
      <c r="F248" s="25"/>
      <c r="G248" s="25"/>
      <c r="H248" s="25"/>
      <c r="I248" s="25"/>
    </row>
    <row r="249" spans="2:9" s="22" customFormat="1" x14ac:dyDescent="0.2">
      <c r="B249" s="25"/>
      <c r="C249" s="25"/>
      <c r="D249" s="25"/>
      <c r="E249" s="25"/>
      <c r="F249" s="25"/>
      <c r="G249" s="25"/>
      <c r="H249" s="25"/>
      <c r="I249" s="25"/>
    </row>
    <row r="250" spans="2:9" s="22" customFormat="1" x14ac:dyDescent="0.2">
      <c r="B250" s="25"/>
      <c r="C250" s="25"/>
      <c r="D250" s="25"/>
      <c r="E250" s="25"/>
      <c r="F250" s="25"/>
      <c r="G250" s="25"/>
      <c r="H250" s="25"/>
      <c r="I250" s="25"/>
    </row>
    <row r="251" spans="2:9" s="22" customFormat="1" x14ac:dyDescent="0.2">
      <c r="B251" s="25"/>
      <c r="C251" s="25"/>
      <c r="D251" s="25"/>
      <c r="E251" s="25"/>
      <c r="F251" s="25"/>
      <c r="G251" s="25"/>
      <c r="H251" s="25"/>
      <c r="I251" s="25"/>
    </row>
    <row r="252" spans="2:9" s="22" customFormat="1" x14ac:dyDescent="0.2">
      <c r="B252" s="25"/>
      <c r="C252" s="25"/>
      <c r="D252" s="25"/>
      <c r="E252" s="25"/>
      <c r="F252" s="25"/>
      <c r="G252" s="25"/>
      <c r="H252" s="25"/>
      <c r="I252" s="25"/>
    </row>
    <row r="253" spans="2:9" s="22" customFormat="1" x14ac:dyDescent="0.2">
      <c r="B253" s="25"/>
      <c r="C253" s="25"/>
      <c r="D253" s="25"/>
      <c r="E253" s="25"/>
      <c r="F253" s="25"/>
      <c r="G253" s="25"/>
      <c r="H253" s="25"/>
      <c r="I253" s="25"/>
    </row>
    <row r="254" spans="2:9" s="22" customFormat="1" x14ac:dyDescent="0.2">
      <c r="B254" s="25"/>
      <c r="C254" s="25"/>
      <c r="D254" s="25"/>
      <c r="E254" s="25"/>
      <c r="F254" s="25"/>
      <c r="G254" s="25"/>
      <c r="H254" s="25"/>
      <c r="I254" s="25"/>
    </row>
    <row r="255" spans="2:9" s="22" customFormat="1" x14ac:dyDescent="0.2">
      <c r="B255" s="25"/>
      <c r="C255" s="25"/>
      <c r="D255" s="25"/>
      <c r="E255" s="25"/>
      <c r="F255" s="25"/>
      <c r="G255" s="25"/>
      <c r="H255" s="25"/>
      <c r="I255" s="25"/>
    </row>
    <row r="256" spans="2:9" s="22" customFormat="1" x14ac:dyDescent="0.2">
      <c r="B256" s="25"/>
      <c r="C256" s="25"/>
      <c r="D256" s="25"/>
      <c r="E256" s="25"/>
      <c r="F256" s="25"/>
      <c r="G256" s="25"/>
      <c r="H256" s="25"/>
      <c r="I256" s="25"/>
    </row>
    <row r="257" spans="2:9" s="22" customFormat="1" x14ac:dyDescent="0.2">
      <c r="B257" s="25"/>
      <c r="C257" s="25"/>
      <c r="D257" s="25"/>
      <c r="E257" s="25"/>
      <c r="F257" s="25"/>
      <c r="G257" s="25"/>
      <c r="H257" s="25"/>
      <c r="I257" s="25"/>
    </row>
    <row r="258" spans="2:9" s="22" customFormat="1" x14ac:dyDescent="0.2">
      <c r="B258" s="25"/>
      <c r="C258" s="25"/>
      <c r="D258" s="25"/>
      <c r="E258" s="25"/>
      <c r="F258" s="25"/>
      <c r="G258" s="25"/>
      <c r="H258" s="25"/>
      <c r="I258" s="25"/>
    </row>
    <row r="259" spans="2:9" s="22" customFormat="1" x14ac:dyDescent="0.2">
      <c r="B259" s="25"/>
      <c r="C259" s="25"/>
      <c r="D259" s="25"/>
      <c r="E259" s="25"/>
      <c r="F259" s="25"/>
      <c r="G259" s="25"/>
      <c r="H259" s="25"/>
      <c r="I259" s="25"/>
    </row>
    <row r="260" spans="2:9" s="22" customFormat="1" x14ac:dyDescent="0.2">
      <c r="B260" s="25"/>
      <c r="C260" s="25"/>
      <c r="D260" s="25"/>
      <c r="E260" s="25"/>
      <c r="F260" s="25"/>
      <c r="G260" s="25"/>
      <c r="H260" s="25"/>
      <c r="I260" s="25"/>
    </row>
    <row r="261" spans="2:9" s="22" customFormat="1" x14ac:dyDescent="0.2">
      <c r="B261" s="25"/>
      <c r="C261" s="25"/>
      <c r="D261" s="25"/>
      <c r="E261" s="25"/>
      <c r="F261" s="25"/>
      <c r="G261" s="25"/>
      <c r="H261" s="25"/>
      <c r="I261" s="25"/>
    </row>
    <row r="262" spans="2:9" s="22" customFormat="1" x14ac:dyDescent="0.2">
      <c r="B262" s="25"/>
      <c r="C262" s="25"/>
      <c r="D262" s="25"/>
      <c r="E262" s="25"/>
      <c r="F262" s="25"/>
      <c r="G262" s="25"/>
      <c r="H262" s="25"/>
      <c r="I262" s="25"/>
    </row>
    <row r="263" spans="2:9" s="22" customFormat="1" x14ac:dyDescent="0.2">
      <c r="B263" s="25"/>
      <c r="C263" s="25"/>
      <c r="D263" s="25"/>
      <c r="E263" s="25"/>
      <c r="F263" s="25"/>
      <c r="G263" s="25"/>
      <c r="H263" s="25"/>
      <c r="I263" s="25"/>
    </row>
    <row r="264" spans="2:9" s="22" customFormat="1" x14ac:dyDescent="0.2">
      <c r="B264" s="25"/>
      <c r="C264" s="25"/>
      <c r="D264" s="25"/>
      <c r="E264" s="25"/>
      <c r="F264" s="25"/>
      <c r="G264" s="25"/>
      <c r="H264" s="25"/>
      <c r="I264" s="25"/>
    </row>
    <row r="265" spans="2:9" s="22" customFormat="1" x14ac:dyDescent="0.2">
      <c r="B265" s="25"/>
      <c r="C265" s="25"/>
      <c r="D265" s="25"/>
      <c r="E265" s="25"/>
      <c r="F265" s="25"/>
      <c r="G265" s="25"/>
      <c r="H265" s="25"/>
      <c r="I265" s="25"/>
    </row>
    <row r="266" spans="2:9" s="22" customFormat="1" x14ac:dyDescent="0.2">
      <c r="B266" s="25"/>
      <c r="C266" s="25"/>
      <c r="D266" s="25"/>
      <c r="E266" s="25"/>
      <c r="F266" s="25"/>
      <c r="G266" s="25"/>
      <c r="H266" s="25"/>
      <c r="I266" s="25"/>
    </row>
    <row r="267" spans="2:9" s="22" customFormat="1" x14ac:dyDescent="0.2">
      <c r="B267" s="25"/>
      <c r="C267" s="25"/>
      <c r="D267" s="25"/>
      <c r="E267" s="25"/>
      <c r="F267" s="25"/>
      <c r="G267" s="25"/>
      <c r="H267" s="25"/>
      <c r="I267" s="25"/>
    </row>
    <row r="268" spans="2:9" s="22" customFormat="1" x14ac:dyDescent="0.2">
      <c r="B268" s="25"/>
      <c r="C268" s="25"/>
      <c r="D268" s="25"/>
      <c r="E268" s="25"/>
      <c r="F268" s="25"/>
      <c r="G268" s="25"/>
      <c r="H268" s="25"/>
      <c r="I268" s="25"/>
    </row>
    <row r="269" spans="2:9" s="22" customFormat="1" x14ac:dyDescent="0.2">
      <c r="B269" s="25"/>
      <c r="C269" s="25"/>
      <c r="D269" s="25"/>
      <c r="E269" s="25"/>
      <c r="F269" s="25"/>
      <c r="G269" s="25"/>
      <c r="H269" s="25"/>
      <c r="I269" s="25"/>
    </row>
    <row r="270" spans="2:9" s="22" customFormat="1" x14ac:dyDescent="0.2">
      <c r="B270" s="25"/>
      <c r="C270" s="25"/>
      <c r="D270" s="25"/>
      <c r="E270" s="25"/>
      <c r="F270" s="25"/>
      <c r="G270" s="25"/>
      <c r="H270" s="25"/>
      <c r="I270" s="25"/>
    </row>
    <row r="271" spans="2:9" s="22" customFormat="1" x14ac:dyDescent="0.2">
      <c r="B271" s="25"/>
      <c r="C271" s="25"/>
      <c r="D271" s="25"/>
      <c r="E271" s="25"/>
      <c r="F271" s="25"/>
      <c r="G271" s="25"/>
      <c r="H271" s="25"/>
      <c r="I271" s="25"/>
    </row>
    <row r="272" spans="2:9" s="22" customFormat="1" x14ac:dyDescent="0.2">
      <c r="B272" s="25"/>
      <c r="C272" s="25"/>
      <c r="D272" s="25"/>
      <c r="E272" s="25"/>
      <c r="F272" s="25"/>
      <c r="G272" s="25"/>
      <c r="H272" s="25"/>
      <c r="I272" s="25"/>
    </row>
    <row r="273" spans="2:9" s="22" customFormat="1" x14ac:dyDescent="0.2">
      <c r="B273" s="25"/>
      <c r="C273" s="25"/>
      <c r="D273" s="25"/>
      <c r="E273" s="25"/>
      <c r="F273" s="25"/>
      <c r="G273" s="25"/>
      <c r="H273" s="25"/>
      <c r="I273" s="25"/>
    </row>
    <row r="274" spans="2:9" s="22" customFormat="1" x14ac:dyDescent="0.2">
      <c r="B274" s="25"/>
      <c r="C274" s="25"/>
      <c r="D274" s="25"/>
      <c r="E274" s="25"/>
      <c r="F274" s="25"/>
      <c r="G274" s="25"/>
      <c r="H274" s="25"/>
      <c r="I274" s="25"/>
    </row>
    <row r="275" spans="2:9" s="22" customFormat="1" x14ac:dyDescent="0.2">
      <c r="B275" s="25"/>
      <c r="C275" s="25"/>
      <c r="D275" s="25"/>
      <c r="E275" s="25"/>
      <c r="F275" s="25"/>
      <c r="G275" s="25"/>
      <c r="H275" s="25"/>
      <c r="I275" s="25"/>
    </row>
    <row r="276" spans="2:9" s="22" customFormat="1" x14ac:dyDescent="0.2">
      <c r="B276" s="25"/>
      <c r="C276" s="25"/>
      <c r="D276" s="25"/>
      <c r="E276" s="25"/>
      <c r="F276" s="25"/>
      <c r="G276" s="25"/>
      <c r="H276" s="25"/>
      <c r="I276" s="25"/>
    </row>
    <row r="277" spans="2:9" s="22" customFormat="1" x14ac:dyDescent="0.2">
      <c r="B277" s="25"/>
      <c r="C277" s="25"/>
      <c r="D277" s="25"/>
      <c r="E277" s="25"/>
      <c r="F277" s="25"/>
      <c r="G277" s="25"/>
      <c r="H277" s="25"/>
      <c r="I277" s="25"/>
    </row>
    <row r="278" spans="2:9" s="22" customFormat="1" x14ac:dyDescent="0.2">
      <c r="B278" s="25"/>
      <c r="C278" s="25"/>
      <c r="D278" s="25"/>
      <c r="E278" s="25"/>
      <c r="F278" s="25"/>
      <c r="G278" s="25"/>
      <c r="H278" s="25"/>
      <c r="I278" s="25"/>
    </row>
    <row r="279" spans="2:9" s="22" customFormat="1" x14ac:dyDescent="0.2">
      <c r="B279" s="25"/>
      <c r="C279" s="25"/>
      <c r="D279" s="25"/>
      <c r="E279" s="25"/>
      <c r="F279" s="25"/>
      <c r="G279" s="25"/>
      <c r="H279" s="25"/>
      <c r="I279" s="25"/>
    </row>
    <row r="280" spans="2:9" s="22" customFormat="1" x14ac:dyDescent="0.2">
      <c r="B280" s="25"/>
      <c r="C280" s="25"/>
      <c r="D280" s="25"/>
      <c r="E280" s="25"/>
      <c r="F280" s="25"/>
      <c r="G280" s="25"/>
      <c r="H280" s="25"/>
      <c r="I280" s="25"/>
    </row>
    <row r="281" spans="2:9" s="22" customFormat="1" x14ac:dyDescent="0.2">
      <c r="B281" s="25"/>
      <c r="C281" s="25"/>
      <c r="D281" s="25"/>
      <c r="E281" s="25"/>
      <c r="F281" s="25"/>
      <c r="G281" s="25"/>
      <c r="H281" s="25"/>
      <c r="I281" s="25"/>
    </row>
    <row r="282" spans="2:9" s="22" customFormat="1" x14ac:dyDescent="0.2">
      <c r="B282" s="25"/>
      <c r="C282" s="25"/>
      <c r="D282" s="25"/>
      <c r="E282" s="25"/>
      <c r="F282" s="25"/>
      <c r="G282" s="25"/>
      <c r="H282" s="25"/>
      <c r="I282" s="25"/>
    </row>
    <row r="283" spans="2:9" s="22" customFormat="1" x14ac:dyDescent="0.2">
      <c r="B283" s="25"/>
      <c r="C283" s="25"/>
      <c r="D283" s="25"/>
      <c r="E283" s="25"/>
      <c r="F283" s="25"/>
      <c r="G283" s="25"/>
      <c r="H283" s="25"/>
      <c r="I283" s="25"/>
    </row>
    <row r="284" spans="2:9" s="22" customFormat="1" x14ac:dyDescent="0.2">
      <c r="B284" s="25"/>
      <c r="C284" s="25"/>
      <c r="D284" s="25"/>
      <c r="E284" s="25"/>
      <c r="F284" s="25"/>
      <c r="G284" s="25"/>
      <c r="H284" s="25"/>
      <c r="I284" s="25"/>
    </row>
    <row r="285" spans="2:9" s="22" customFormat="1" x14ac:dyDescent="0.2">
      <c r="B285" s="25"/>
      <c r="C285" s="25"/>
      <c r="D285" s="25"/>
      <c r="E285" s="25"/>
      <c r="F285" s="25"/>
      <c r="G285" s="25"/>
      <c r="H285" s="25"/>
      <c r="I285" s="25"/>
    </row>
    <row r="286" spans="2:9" s="22" customFormat="1" x14ac:dyDescent="0.2">
      <c r="B286" s="25"/>
      <c r="C286" s="25"/>
      <c r="D286" s="25"/>
      <c r="E286" s="25"/>
      <c r="F286" s="25"/>
      <c r="G286" s="25"/>
      <c r="H286" s="25"/>
      <c r="I286" s="25"/>
    </row>
    <row r="287" spans="2:9" s="22" customFormat="1" x14ac:dyDescent="0.2">
      <c r="B287" s="25"/>
      <c r="C287" s="25"/>
      <c r="D287" s="25"/>
      <c r="E287" s="25"/>
      <c r="F287" s="25"/>
      <c r="G287" s="25"/>
      <c r="H287" s="25"/>
      <c r="I287" s="25"/>
    </row>
    <row r="288" spans="2:9" s="22" customFormat="1" x14ac:dyDescent="0.2">
      <c r="B288" s="25"/>
      <c r="C288" s="25"/>
      <c r="D288" s="25"/>
      <c r="E288" s="25"/>
      <c r="F288" s="25"/>
      <c r="G288" s="25"/>
      <c r="H288" s="25"/>
      <c r="I288" s="25"/>
    </row>
    <row r="289" spans="2:9" s="22" customFormat="1" x14ac:dyDescent="0.2">
      <c r="B289" s="25"/>
      <c r="C289" s="25"/>
      <c r="D289" s="25"/>
      <c r="E289" s="25"/>
      <c r="F289" s="25"/>
      <c r="G289" s="25"/>
      <c r="H289" s="25"/>
      <c r="I289" s="25"/>
    </row>
    <row r="290" spans="2:9" s="22" customFormat="1" x14ac:dyDescent="0.2">
      <c r="B290" s="25"/>
      <c r="C290" s="25"/>
      <c r="D290" s="25"/>
      <c r="E290" s="25"/>
      <c r="F290" s="25"/>
      <c r="G290" s="25"/>
      <c r="H290" s="25"/>
      <c r="I290" s="25"/>
    </row>
    <row r="291" spans="2:9" s="22" customFormat="1" x14ac:dyDescent="0.2">
      <c r="B291" s="25"/>
      <c r="C291" s="25"/>
      <c r="D291" s="25"/>
      <c r="E291" s="25"/>
      <c r="F291" s="25"/>
      <c r="G291" s="25"/>
      <c r="H291" s="25"/>
      <c r="I291" s="25"/>
    </row>
    <row r="292" spans="2:9" s="22" customFormat="1" x14ac:dyDescent="0.2">
      <c r="B292" s="25"/>
      <c r="C292" s="25"/>
      <c r="D292" s="25"/>
      <c r="E292" s="25"/>
      <c r="F292" s="25"/>
      <c r="G292" s="25"/>
      <c r="H292" s="25"/>
      <c r="I292" s="25"/>
    </row>
    <row r="293" spans="2:9" s="22" customFormat="1" x14ac:dyDescent="0.2">
      <c r="B293" s="25"/>
      <c r="C293" s="25"/>
      <c r="D293" s="25"/>
      <c r="E293" s="25"/>
      <c r="F293" s="25"/>
      <c r="G293" s="25"/>
      <c r="H293" s="25"/>
      <c r="I293" s="25"/>
    </row>
    <row r="294" spans="2:9" s="22" customFormat="1" x14ac:dyDescent="0.2">
      <c r="B294" s="25"/>
      <c r="C294" s="25"/>
      <c r="D294" s="25"/>
      <c r="E294" s="25"/>
      <c r="F294" s="25"/>
      <c r="G294" s="25"/>
      <c r="H294" s="25"/>
      <c r="I294" s="25"/>
    </row>
    <row r="295" spans="2:9" s="22" customFormat="1" x14ac:dyDescent="0.2">
      <c r="B295" s="25"/>
      <c r="C295" s="25"/>
      <c r="D295" s="25"/>
      <c r="E295" s="25"/>
      <c r="F295" s="25"/>
      <c r="G295" s="25"/>
      <c r="H295" s="25"/>
      <c r="I295" s="25"/>
    </row>
    <row r="296" spans="2:9" s="22" customFormat="1" x14ac:dyDescent="0.2">
      <c r="B296" s="25"/>
      <c r="C296" s="25"/>
      <c r="D296" s="25"/>
      <c r="E296" s="25"/>
      <c r="F296" s="25"/>
      <c r="G296" s="25"/>
      <c r="H296" s="25"/>
      <c r="I296" s="25"/>
    </row>
    <row r="297" spans="2:9" s="22" customFormat="1" x14ac:dyDescent="0.2">
      <c r="B297" s="25"/>
      <c r="C297" s="25"/>
      <c r="D297" s="25"/>
      <c r="E297" s="25"/>
      <c r="F297" s="25"/>
      <c r="G297" s="25"/>
      <c r="H297" s="25"/>
      <c r="I297" s="25"/>
    </row>
    <row r="298" spans="2:9" s="22" customFormat="1" x14ac:dyDescent="0.2">
      <c r="B298" s="25"/>
      <c r="C298" s="25"/>
      <c r="D298" s="25"/>
      <c r="E298" s="25"/>
      <c r="F298" s="25"/>
      <c r="G298" s="25"/>
      <c r="H298" s="25"/>
      <c r="I298" s="25"/>
    </row>
    <row r="299" spans="2:9" s="22" customFormat="1" x14ac:dyDescent="0.2">
      <c r="B299" s="25"/>
      <c r="C299" s="25"/>
      <c r="D299" s="25"/>
      <c r="E299" s="25"/>
      <c r="F299" s="25"/>
      <c r="G299" s="25"/>
      <c r="H299" s="25"/>
      <c r="I299" s="25"/>
    </row>
    <row r="300" spans="2:9" s="22" customFormat="1" x14ac:dyDescent="0.2">
      <c r="B300" s="25"/>
      <c r="C300" s="25"/>
      <c r="D300" s="25"/>
      <c r="E300" s="25"/>
      <c r="F300" s="25"/>
      <c r="G300" s="25"/>
      <c r="H300" s="25"/>
      <c r="I300" s="25"/>
    </row>
    <row r="301" spans="2:9" s="22" customFormat="1" x14ac:dyDescent="0.2">
      <c r="B301" s="25"/>
      <c r="C301" s="25"/>
      <c r="D301" s="25"/>
      <c r="E301" s="25"/>
      <c r="F301" s="25"/>
      <c r="G301" s="25"/>
      <c r="H301" s="25"/>
      <c r="I301" s="25"/>
    </row>
    <row r="302" spans="2:9" s="22" customFormat="1" x14ac:dyDescent="0.2">
      <c r="B302" s="25"/>
      <c r="C302" s="25"/>
      <c r="D302" s="25"/>
      <c r="E302" s="25"/>
      <c r="F302" s="25"/>
      <c r="G302" s="25"/>
      <c r="H302" s="25"/>
      <c r="I302" s="25"/>
    </row>
    <row r="303" spans="2:9" s="22" customFormat="1" x14ac:dyDescent="0.2">
      <c r="B303" s="25"/>
      <c r="C303" s="25"/>
      <c r="D303" s="25"/>
      <c r="E303" s="25"/>
      <c r="F303" s="25"/>
      <c r="G303" s="25"/>
      <c r="H303" s="25"/>
      <c r="I303" s="25"/>
    </row>
    <row r="304" spans="2:9" s="22" customFormat="1" x14ac:dyDescent="0.2">
      <c r="B304" s="25"/>
      <c r="C304" s="25"/>
      <c r="D304" s="25"/>
      <c r="E304" s="25"/>
      <c r="F304" s="25"/>
      <c r="G304" s="25"/>
      <c r="H304" s="25"/>
      <c r="I304" s="25"/>
    </row>
    <row r="305" spans="2:9" s="22" customFormat="1" x14ac:dyDescent="0.2">
      <c r="B305" s="25"/>
      <c r="C305" s="25"/>
      <c r="D305" s="25"/>
      <c r="E305" s="25"/>
      <c r="F305" s="25"/>
      <c r="G305" s="25"/>
      <c r="H305" s="25"/>
      <c r="I305" s="25"/>
    </row>
    <row r="306" spans="2:9" s="22" customFormat="1" x14ac:dyDescent="0.2">
      <c r="B306" s="25"/>
      <c r="C306" s="25"/>
      <c r="D306" s="25"/>
      <c r="E306" s="25"/>
      <c r="F306" s="25"/>
      <c r="G306" s="25"/>
      <c r="H306" s="25"/>
      <c r="I306" s="25"/>
    </row>
    <row r="307" spans="2:9" s="22" customFormat="1" x14ac:dyDescent="0.2">
      <c r="B307" s="25"/>
      <c r="C307" s="25"/>
      <c r="D307" s="25"/>
      <c r="E307" s="25"/>
      <c r="F307" s="25"/>
      <c r="G307" s="25"/>
      <c r="H307" s="25"/>
      <c r="I307" s="25"/>
    </row>
    <row r="308" spans="2:9" s="22" customFormat="1" x14ac:dyDescent="0.2">
      <c r="B308" s="25"/>
      <c r="C308" s="25"/>
      <c r="D308" s="25"/>
      <c r="E308" s="25"/>
      <c r="F308" s="25"/>
      <c r="G308" s="25"/>
      <c r="H308" s="25"/>
      <c r="I308" s="25"/>
    </row>
    <row r="309" spans="2:9" s="22" customFormat="1" x14ac:dyDescent="0.2">
      <c r="B309" s="25"/>
      <c r="C309" s="25"/>
      <c r="D309" s="25"/>
      <c r="E309" s="25"/>
      <c r="F309" s="25"/>
      <c r="G309" s="25"/>
      <c r="H309" s="25"/>
      <c r="I309" s="25"/>
    </row>
    <row r="310" spans="2:9" s="22" customFormat="1" x14ac:dyDescent="0.2">
      <c r="B310" s="25"/>
      <c r="C310" s="25"/>
      <c r="D310" s="25"/>
      <c r="E310" s="25"/>
      <c r="F310" s="25"/>
      <c r="G310" s="25"/>
      <c r="H310" s="25"/>
      <c r="I310" s="25"/>
    </row>
    <row r="311" spans="2:9" s="22" customFormat="1" x14ac:dyDescent="0.2">
      <c r="B311" s="25"/>
      <c r="C311" s="25"/>
      <c r="D311" s="25"/>
      <c r="E311" s="25"/>
      <c r="F311" s="25"/>
      <c r="G311" s="25"/>
      <c r="H311" s="25"/>
      <c r="I311" s="25"/>
    </row>
    <row r="312" spans="2:9" s="22" customFormat="1" x14ac:dyDescent="0.2">
      <c r="B312" s="25"/>
      <c r="C312" s="25"/>
      <c r="D312" s="25"/>
      <c r="E312" s="25"/>
      <c r="F312" s="25"/>
      <c r="G312" s="25"/>
      <c r="H312" s="25"/>
      <c r="I312" s="25"/>
    </row>
    <row r="313" spans="2:9" s="22" customFormat="1" x14ac:dyDescent="0.2">
      <c r="B313" s="25"/>
      <c r="C313" s="25"/>
      <c r="D313" s="25"/>
      <c r="E313" s="25"/>
      <c r="F313" s="25"/>
      <c r="G313" s="25"/>
      <c r="H313" s="25"/>
      <c r="I313" s="25"/>
    </row>
    <row r="314" spans="2:9" s="22" customFormat="1" x14ac:dyDescent="0.2">
      <c r="B314" s="25"/>
      <c r="C314" s="25"/>
      <c r="D314" s="25"/>
      <c r="E314" s="25"/>
      <c r="F314" s="25"/>
      <c r="G314" s="25"/>
      <c r="H314" s="25"/>
      <c r="I314" s="25"/>
    </row>
    <row r="315" spans="2:9" s="22" customFormat="1" x14ac:dyDescent="0.2">
      <c r="B315" s="25"/>
      <c r="C315" s="25"/>
      <c r="D315" s="25"/>
      <c r="E315" s="25"/>
      <c r="F315" s="25"/>
      <c r="G315" s="25"/>
      <c r="H315" s="25"/>
      <c r="I315" s="25"/>
    </row>
    <row r="316" spans="2:9" s="22" customFormat="1" x14ac:dyDescent="0.2">
      <c r="B316" s="25"/>
      <c r="C316" s="25"/>
      <c r="D316" s="25"/>
      <c r="E316" s="25"/>
      <c r="F316" s="25"/>
      <c r="G316" s="25"/>
      <c r="H316" s="25"/>
      <c r="I316" s="25"/>
    </row>
    <row r="317" spans="2:9" s="22" customFormat="1" x14ac:dyDescent="0.2">
      <c r="B317" s="25"/>
      <c r="C317" s="25"/>
      <c r="D317" s="25"/>
      <c r="E317" s="25"/>
      <c r="F317" s="25"/>
      <c r="G317" s="25"/>
      <c r="H317" s="25"/>
      <c r="I317" s="25"/>
    </row>
    <row r="318" spans="2:9" s="22" customFormat="1" x14ac:dyDescent="0.2">
      <c r="B318" s="25"/>
      <c r="C318" s="25"/>
      <c r="D318" s="25"/>
      <c r="E318" s="25"/>
      <c r="F318" s="25"/>
      <c r="G318" s="25"/>
      <c r="H318" s="25"/>
      <c r="I318" s="25"/>
    </row>
    <row r="319" spans="2:9" s="22" customFormat="1" x14ac:dyDescent="0.2">
      <c r="B319" s="25"/>
      <c r="C319" s="25"/>
      <c r="D319" s="25"/>
      <c r="E319" s="25"/>
      <c r="F319" s="25"/>
      <c r="G319" s="25"/>
      <c r="H319" s="25"/>
      <c r="I319" s="25"/>
    </row>
    <row r="320" spans="2:9" s="22" customFormat="1" x14ac:dyDescent="0.2">
      <c r="B320" s="25"/>
      <c r="C320" s="25"/>
      <c r="D320" s="25"/>
      <c r="E320" s="25"/>
      <c r="F320" s="25"/>
      <c r="G320" s="25"/>
      <c r="H320" s="25"/>
      <c r="I320" s="25"/>
    </row>
    <row r="321" spans="2:9" s="22" customFormat="1" x14ac:dyDescent="0.2">
      <c r="B321" s="25"/>
      <c r="C321" s="25"/>
      <c r="D321" s="25"/>
      <c r="E321" s="25"/>
      <c r="F321" s="25"/>
      <c r="G321" s="25"/>
      <c r="H321" s="25"/>
      <c r="I321" s="25"/>
    </row>
    <row r="322" spans="2:9" s="22" customFormat="1" x14ac:dyDescent="0.2">
      <c r="B322" s="25"/>
      <c r="C322" s="25"/>
      <c r="D322" s="25"/>
      <c r="E322" s="25"/>
      <c r="F322" s="25"/>
      <c r="G322" s="25"/>
      <c r="H322" s="25"/>
      <c r="I322" s="25"/>
    </row>
    <row r="323" spans="2:9" s="22" customFormat="1" x14ac:dyDescent="0.2">
      <c r="B323" s="25"/>
      <c r="C323" s="25"/>
      <c r="D323" s="25"/>
      <c r="E323" s="25"/>
      <c r="F323" s="25"/>
      <c r="G323" s="25"/>
      <c r="H323" s="25"/>
      <c r="I323" s="25"/>
    </row>
    <row r="324" spans="2:9" s="22" customFormat="1" x14ac:dyDescent="0.2">
      <c r="B324" s="25"/>
      <c r="C324" s="25"/>
      <c r="D324" s="25"/>
      <c r="E324" s="25"/>
      <c r="F324" s="25"/>
      <c r="G324" s="25"/>
      <c r="H324" s="25"/>
      <c r="I324" s="25"/>
    </row>
    <row r="325" spans="2:9" s="22" customFormat="1" x14ac:dyDescent="0.2">
      <c r="B325" s="25"/>
      <c r="C325" s="25"/>
      <c r="D325" s="25"/>
      <c r="E325" s="25"/>
      <c r="F325" s="25"/>
      <c r="G325" s="25"/>
      <c r="H325" s="25"/>
      <c r="I325" s="25"/>
    </row>
    <row r="326" spans="2:9" s="22" customFormat="1" x14ac:dyDescent="0.2">
      <c r="B326" s="25"/>
      <c r="C326" s="25"/>
      <c r="D326" s="25"/>
      <c r="E326" s="25"/>
      <c r="F326" s="25"/>
      <c r="G326" s="25"/>
      <c r="H326" s="25"/>
      <c r="I326" s="25"/>
    </row>
    <row r="327" spans="2:9" s="22" customFormat="1" x14ac:dyDescent="0.2">
      <c r="B327" s="25"/>
      <c r="C327" s="25"/>
      <c r="D327" s="25"/>
      <c r="E327" s="25"/>
      <c r="F327" s="25"/>
      <c r="G327" s="25"/>
      <c r="H327" s="25"/>
      <c r="I327" s="25"/>
    </row>
    <row r="328" spans="2:9" s="22" customFormat="1" x14ac:dyDescent="0.2">
      <c r="B328" s="25"/>
      <c r="C328" s="25"/>
      <c r="D328" s="25"/>
      <c r="E328" s="25"/>
      <c r="F328" s="25"/>
      <c r="G328" s="25"/>
      <c r="H328" s="25"/>
      <c r="I328" s="25"/>
    </row>
    <row r="329" spans="2:9" s="22" customFormat="1" x14ac:dyDescent="0.2">
      <c r="B329" s="25"/>
      <c r="C329" s="25"/>
      <c r="D329" s="25"/>
      <c r="E329" s="25"/>
      <c r="F329" s="25"/>
      <c r="G329" s="25"/>
      <c r="H329" s="25"/>
      <c r="I329" s="25"/>
    </row>
    <row r="330" spans="2:9" s="22" customFormat="1" x14ac:dyDescent="0.2">
      <c r="B330" s="25"/>
      <c r="C330" s="25"/>
      <c r="D330" s="25"/>
      <c r="E330" s="25"/>
      <c r="F330" s="25"/>
      <c r="G330" s="25"/>
      <c r="H330" s="25"/>
      <c r="I330" s="25"/>
    </row>
    <row r="331" spans="2:9" s="22" customFormat="1" x14ac:dyDescent="0.2">
      <c r="B331" s="25"/>
      <c r="C331" s="25"/>
      <c r="D331" s="25"/>
      <c r="E331" s="25"/>
      <c r="F331" s="25"/>
      <c r="G331" s="25"/>
      <c r="H331" s="25"/>
      <c r="I331" s="25"/>
    </row>
    <row r="332" spans="2:9" s="22" customFormat="1" x14ac:dyDescent="0.2">
      <c r="B332" s="25"/>
      <c r="C332" s="25"/>
      <c r="D332" s="25"/>
      <c r="E332" s="25"/>
      <c r="F332" s="25"/>
      <c r="G332" s="25"/>
      <c r="H332" s="25"/>
      <c r="I332" s="25"/>
    </row>
    <row r="333" spans="2:9" s="22" customFormat="1" x14ac:dyDescent="0.2">
      <c r="B333" s="25"/>
      <c r="C333" s="25"/>
      <c r="D333" s="25"/>
      <c r="E333" s="25"/>
      <c r="F333" s="25"/>
      <c r="G333" s="25"/>
      <c r="H333" s="25"/>
      <c r="I333" s="25"/>
    </row>
    <row r="334" spans="2:9" s="22" customFormat="1" x14ac:dyDescent="0.2">
      <c r="B334" s="25"/>
      <c r="C334" s="25"/>
      <c r="D334" s="25"/>
      <c r="E334" s="25"/>
      <c r="F334" s="25"/>
      <c r="G334" s="25"/>
      <c r="H334" s="25"/>
      <c r="I334" s="25"/>
    </row>
    <row r="335" spans="2:9" s="22" customFormat="1" x14ac:dyDescent="0.2">
      <c r="B335" s="25"/>
      <c r="C335" s="25"/>
      <c r="D335" s="25"/>
      <c r="E335" s="25"/>
      <c r="F335" s="25"/>
      <c r="G335" s="25"/>
      <c r="H335" s="25"/>
      <c r="I335" s="25"/>
    </row>
    <row r="336" spans="2:9" s="22" customFormat="1" x14ac:dyDescent="0.2">
      <c r="B336" s="25"/>
      <c r="C336" s="25"/>
      <c r="D336" s="25"/>
      <c r="E336" s="25"/>
      <c r="F336" s="25"/>
      <c r="G336" s="25"/>
      <c r="H336" s="25"/>
      <c r="I336" s="25"/>
    </row>
    <row r="337" spans="2:9" s="22" customFormat="1" x14ac:dyDescent="0.2">
      <c r="B337" s="25"/>
      <c r="C337" s="25"/>
      <c r="D337" s="25"/>
      <c r="E337" s="25"/>
      <c r="F337" s="25"/>
      <c r="G337" s="25"/>
      <c r="H337" s="25"/>
      <c r="I337" s="25"/>
    </row>
    <row r="338" spans="2:9" s="22" customFormat="1" x14ac:dyDescent="0.2">
      <c r="B338" s="25"/>
      <c r="C338" s="25"/>
      <c r="D338" s="25"/>
      <c r="E338" s="25"/>
      <c r="F338" s="25"/>
      <c r="G338" s="25"/>
      <c r="H338" s="25"/>
      <c r="I338" s="25"/>
    </row>
    <row r="339" spans="2:9" s="22" customFormat="1" x14ac:dyDescent="0.2">
      <c r="B339" s="25"/>
      <c r="C339" s="25"/>
      <c r="D339" s="25"/>
      <c r="E339" s="25"/>
      <c r="F339" s="25"/>
      <c r="G339" s="25"/>
      <c r="H339" s="25"/>
      <c r="I339" s="25"/>
    </row>
    <row r="340" spans="2:9" s="22" customFormat="1" x14ac:dyDescent="0.2">
      <c r="B340" s="25"/>
      <c r="C340" s="25"/>
      <c r="D340" s="25"/>
      <c r="E340" s="25"/>
      <c r="F340" s="25"/>
      <c r="G340" s="25"/>
      <c r="H340" s="25"/>
      <c r="I340" s="25"/>
    </row>
    <row r="341" spans="2:9" s="22" customFormat="1" x14ac:dyDescent="0.2">
      <c r="B341" s="25"/>
      <c r="C341" s="25"/>
      <c r="D341" s="25"/>
      <c r="E341" s="25"/>
      <c r="F341" s="25"/>
      <c r="G341" s="25"/>
      <c r="H341" s="25"/>
      <c r="I341" s="25"/>
    </row>
    <row r="342" spans="2:9" s="22" customFormat="1" x14ac:dyDescent="0.2">
      <c r="B342" s="25"/>
      <c r="C342" s="25"/>
      <c r="D342" s="25"/>
      <c r="E342" s="25"/>
      <c r="F342" s="25"/>
      <c r="G342" s="25"/>
      <c r="H342" s="25"/>
      <c r="I342" s="25"/>
    </row>
    <row r="343" spans="2:9" s="22" customFormat="1" x14ac:dyDescent="0.2">
      <c r="B343" s="25"/>
      <c r="C343" s="25"/>
      <c r="D343" s="25"/>
      <c r="E343" s="25"/>
      <c r="F343" s="25"/>
      <c r="G343" s="25"/>
      <c r="H343" s="25"/>
      <c r="I343" s="25"/>
    </row>
    <row r="344" spans="2:9" s="22" customFormat="1" x14ac:dyDescent="0.2">
      <c r="B344" s="25"/>
      <c r="C344" s="25"/>
      <c r="D344" s="25"/>
      <c r="E344" s="25"/>
      <c r="F344" s="25"/>
      <c r="G344" s="25"/>
      <c r="H344" s="25"/>
      <c r="I344" s="25"/>
    </row>
    <row r="345" spans="2:9" s="22" customFormat="1" x14ac:dyDescent="0.2">
      <c r="B345" s="25"/>
      <c r="C345" s="25"/>
      <c r="D345" s="25"/>
      <c r="E345" s="25"/>
      <c r="F345" s="25"/>
      <c r="G345" s="25"/>
      <c r="H345" s="25"/>
      <c r="I345" s="25"/>
    </row>
    <row r="346" spans="2:9" s="22" customFormat="1" x14ac:dyDescent="0.2">
      <c r="B346" s="25"/>
      <c r="C346" s="25"/>
      <c r="D346" s="25"/>
      <c r="E346" s="25"/>
      <c r="F346" s="25"/>
      <c r="G346" s="25"/>
      <c r="H346" s="25"/>
      <c r="I346" s="25"/>
    </row>
    <row r="347" spans="2:9" s="22" customFormat="1" x14ac:dyDescent="0.2">
      <c r="B347" s="25"/>
      <c r="C347" s="25"/>
      <c r="D347" s="25"/>
      <c r="E347" s="25"/>
      <c r="F347" s="25"/>
      <c r="G347" s="25"/>
      <c r="H347" s="25"/>
      <c r="I347" s="25"/>
    </row>
    <row r="348" spans="2:9" s="22" customFormat="1" x14ac:dyDescent="0.2">
      <c r="B348" s="25"/>
      <c r="C348" s="25"/>
      <c r="D348" s="25"/>
      <c r="E348" s="25"/>
      <c r="F348" s="25"/>
      <c r="G348" s="25"/>
      <c r="H348" s="25"/>
      <c r="I348" s="25"/>
    </row>
    <row r="349" spans="2:9" s="22" customFormat="1" x14ac:dyDescent="0.2">
      <c r="B349" s="25"/>
      <c r="C349" s="25"/>
      <c r="D349" s="25"/>
      <c r="E349" s="25"/>
      <c r="F349" s="25"/>
      <c r="G349" s="25"/>
      <c r="H349" s="25"/>
      <c r="I349" s="25"/>
    </row>
    <row r="350" spans="2:9" s="22" customFormat="1" x14ac:dyDescent="0.2">
      <c r="B350" s="25"/>
      <c r="C350" s="25"/>
      <c r="D350" s="25"/>
      <c r="E350" s="25"/>
      <c r="F350" s="25"/>
      <c r="G350" s="25"/>
      <c r="H350" s="25"/>
      <c r="I350" s="25"/>
    </row>
    <row r="351" spans="2:9" s="22" customFormat="1" x14ac:dyDescent="0.2">
      <c r="B351" s="25"/>
      <c r="C351" s="25"/>
      <c r="D351" s="25"/>
      <c r="E351" s="25"/>
      <c r="F351" s="25"/>
      <c r="G351" s="25"/>
      <c r="H351" s="25"/>
      <c r="I351" s="25"/>
    </row>
    <row r="352" spans="2:9" s="22" customFormat="1" x14ac:dyDescent="0.2">
      <c r="B352" s="25"/>
      <c r="C352" s="25"/>
      <c r="D352" s="25"/>
      <c r="E352" s="25"/>
      <c r="F352" s="25"/>
      <c r="G352" s="25"/>
      <c r="H352" s="25"/>
      <c r="I352" s="25"/>
    </row>
    <row r="353" spans="2:9" s="22" customFormat="1" x14ac:dyDescent="0.2">
      <c r="B353" s="25"/>
      <c r="C353" s="25"/>
      <c r="D353" s="25"/>
      <c r="E353" s="25"/>
      <c r="F353" s="25"/>
      <c r="G353" s="25"/>
      <c r="H353" s="25"/>
      <c r="I353" s="25"/>
    </row>
    <row r="354" spans="2:9" s="22" customFormat="1" x14ac:dyDescent="0.2">
      <c r="B354" s="25"/>
      <c r="C354" s="25"/>
      <c r="D354" s="25"/>
      <c r="E354" s="25"/>
      <c r="F354" s="25"/>
      <c r="G354" s="25"/>
      <c r="H354" s="25"/>
      <c r="I354" s="25"/>
    </row>
    <row r="355" spans="2:9" s="22" customFormat="1" x14ac:dyDescent="0.2">
      <c r="B355" s="25"/>
      <c r="C355" s="25"/>
      <c r="D355" s="25"/>
      <c r="E355" s="25"/>
      <c r="F355" s="25"/>
      <c r="G355" s="25"/>
      <c r="H355" s="25"/>
      <c r="I355" s="25"/>
    </row>
    <row r="356" spans="2:9" s="22" customFormat="1" x14ac:dyDescent="0.2">
      <c r="B356" s="25"/>
      <c r="C356" s="25"/>
      <c r="D356" s="25"/>
      <c r="E356" s="25"/>
      <c r="F356" s="25"/>
      <c r="G356" s="25"/>
      <c r="H356" s="25"/>
      <c r="I356" s="25"/>
    </row>
    <row r="357" spans="2:9" s="22" customFormat="1" x14ac:dyDescent="0.2">
      <c r="B357" s="25"/>
      <c r="C357" s="25"/>
      <c r="D357" s="25"/>
      <c r="E357" s="25"/>
      <c r="F357" s="25"/>
      <c r="G357" s="25"/>
      <c r="H357" s="25"/>
      <c r="I357" s="25"/>
    </row>
    <row r="358" spans="2:9" s="22" customFormat="1" x14ac:dyDescent="0.2">
      <c r="B358" s="25"/>
      <c r="C358" s="25"/>
      <c r="D358" s="25"/>
      <c r="E358" s="25"/>
      <c r="F358" s="25"/>
      <c r="G358" s="25"/>
      <c r="H358" s="25"/>
      <c r="I358" s="25"/>
    </row>
    <row r="359" spans="2:9" s="22" customFormat="1" x14ac:dyDescent="0.2">
      <c r="B359" s="25"/>
      <c r="C359" s="25"/>
      <c r="D359" s="25"/>
      <c r="E359" s="25"/>
      <c r="F359" s="25"/>
      <c r="G359" s="25"/>
      <c r="H359" s="25"/>
      <c r="I359" s="25"/>
    </row>
    <row r="360" spans="2:9" s="22" customFormat="1" x14ac:dyDescent="0.2">
      <c r="B360" s="25"/>
      <c r="C360" s="25"/>
      <c r="D360" s="25"/>
      <c r="E360" s="25"/>
      <c r="F360" s="25"/>
      <c r="G360" s="25"/>
      <c r="H360" s="25"/>
      <c r="I360" s="25"/>
    </row>
    <row r="361" spans="2:9" s="22" customFormat="1" x14ac:dyDescent="0.2">
      <c r="B361" s="25"/>
      <c r="C361" s="25"/>
      <c r="D361" s="25"/>
      <c r="E361" s="25"/>
      <c r="F361" s="25"/>
      <c r="G361" s="25"/>
      <c r="H361" s="25"/>
      <c r="I361" s="25"/>
    </row>
    <row r="362" spans="2:9" s="22" customFormat="1" x14ac:dyDescent="0.2">
      <c r="B362" s="25"/>
      <c r="C362" s="25"/>
      <c r="D362" s="25"/>
      <c r="E362" s="25"/>
      <c r="F362" s="25"/>
      <c r="G362" s="25"/>
      <c r="H362" s="25"/>
      <c r="I362" s="25"/>
    </row>
    <row r="363" spans="2:9" s="22" customFormat="1" x14ac:dyDescent="0.2">
      <c r="B363" s="25"/>
      <c r="C363" s="25"/>
      <c r="D363" s="25"/>
      <c r="E363" s="25"/>
      <c r="F363" s="25"/>
      <c r="G363" s="25"/>
      <c r="H363" s="25"/>
      <c r="I363" s="25"/>
    </row>
    <row r="364" spans="2:9" s="22" customFormat="1" x14ac:dyDescent="0.2">
      <c r="B364" s="25"/>
      <c r="C364" s="25"/>
      <c r="D364" s="25"/>
      <c r="E364" s="25"/>
      <c r="F364" s="25"/>
      <c r="G364" s="25"/>
      <c r="H364" s="25"/>
      <c r="I364" s="25"/>
    </row>
    <row r="365" spans="2:9" s="22" customFormat="1" x14ac:dyDescent="0.2">
      <c r="B365" s="25"/>
      <c r="C365" s="25"/>
      <c r="D365" s="25"/>
      <c r="E365" s="25"/>
      <c r="F365" s="25"/>
      <c r="G365" s="25"/>
      <c r="H365" s="25"/>
      <c r="I365" s="25"/>
    </row>
    <row r="366" spans="2:9" s="22" customFormat="1" x14ac:dyDescent="0.2">
      <c r="B366" s="25"/>
      <c r="C366" s="25"/>
      <c r="D366" s="25"/>
      <c r="E366" s="25"/>
      <c r="F366" s="25"/>
      <c r="G366" s="25"/>
      <c r="H366" s="25"/>
      <c r="I366" s="25"/>
    </row>
    <row r="367" spans="2:9" s="22" customFormat="1" x14ac:dyDescent="0.2">
      <c r="B367" s="25"/>
      <c r="C367" s="25"/>
      <c r="D367" s="25"/>
      <c r="E367" s="25"/>
      <c r="F367" s="25"/>
      <c r="G367" s="25"/>
      <c r="H367" s="25"/>
      <c r="I367" s="25"/>
    </row>
    <row r="368" spans="2:9" s="22" customFormat="1" x14ac:dyDescent="0.2">
      <c r="B368" s="25"/>
      <c r="C368" s="25"/>
      <c r="D368" s="25"/>
      <c r="E368" s="25"/>
      <c r="F368" s="25"/>
      <c r="G368" s="25"/>
      <c r="H368" s="25"/>
      <c r="I368" s="25"/>
    </row>
    <row r="369" spans="2:9" s="22" customFormat="1" x14ac:dyDescent="0.2">
      <c r="B369" s="25"/>
      <c r="C369" s="25"/>
      <c r="D369" s="25"/>
      <c r="E369" s="25"/>
      <c r="F369" s="25"/>
      <c r="G369" s="25"/>
      <c r="H369" s="25"/>
      <c r="I369" s="25"/>
    </row>
    <row r="370" spans="2:9" s="22" customFormat="1" x14ac:dyDescent="0.2">
      <c r="B370" s="25"/>
      <c r="C370" s="25"/>
      <c r="D370" s="25"/>
      <c r="E370" s="25"/>
      <c r="F370" s="25"/>
      <c r="G370" s="25"/>
      <c r="H370" s="25"/>
      <c r="I370" s="25"/>
    </row>
    <row r="371" spans="2:9" s="22" customFormat="1" x14ac:dyDescent="0.2">
      <c r="B371" s="25"/>
      <c r="C371" s="25"/>
      <c r="D371" s="25"/>
      <c r="E371" s="25"/>
      <c r="F371" s="25"/>
      <c r="G371" s="25"/>
      <c r="H371" s="25"/>
      <c r="I371" s="25"/>
    </row>
    <row r="372" spans="2:9" s="22" customFormat="1" x14ac:dyDescent="0.2">
      <c r="B372" s="25"/>
      <c r="C372" s="25"/>
      <c r="D372" s="25"/>
      <c r="E372" s="25"/>
      <c r="F372" s="25"/>
      <c r="G372" s="25"/>
      <c r="H372" s="25"/>
      <c r="I372" s="25"/>
    </row>
    <row r="373" spans="2:9" s="22" customFormat="1" x14ac:dyDescent="0.2">
      <c r="B373" s="25"/>
      <c r="C373" s="25"/>
      <c r="D373" s="25"/>
      <c r="E373" s="25"/>
      <c r="F373" s="25"/>
      <c r="G373" s="25"/>
      <c r="H373" s="25"/>
      <c r="I373" s="25"/>
    </row>
    <row r="374" spans="2:9" s="22" customFormat="1" x14ac:dyDescent="0.2">
      <c r="B374" s="25"/>
      <c r="C374" s="25"/>
      <c r="D374" s="25"/>
      <c r="E374" s="25"/>
      <c r="F374" s="25"/>
      <c r="G374" s="25"/>
      <c r="H374" s="25"/>
      <c r="I374" s="25"/>
    </row>
    <row r="375" spans="2:9" s="22" customFormat="1" x14ac:dyDescent="0.2">
      <c r="B375" s="25"/>
      <c r="C375" s="25"/>
      <c r="D375" s="25"/>
      <c r="E375" s="25"/>
      <c r="F375" s="25"/>
      <c r="G375" s="25"/>
      <c r="H375" s="25"/>
      <c r="I375" s="25"/>
    </row>
    <row r="376" spans="2:9" s="22" customFormat="1" x14ac:dyDescent="0.2">
      <c r="B376" s="25"/>
      <c r="C376" s="25"/>
      <c r="D376" s="25"/>
      <c r="E376" s="25"/>
      <c r="F376" s="25"/>
      <c r="G376" s="25"/>
      <c r="H376" s="25"/>
      <c r="I376" s="25"/>
    </row>
    <row r="377" spans="2:9" s="22" customFormat="1" x14ac:dyDescent="0.2">
      <c r="B377" s="25"/>
      <c r="C377" s="25"/>
      <c r="D377" s="25"/>
      <c r="E377" s="25"/>
      <c r="F377" s="25"/>
      <c r="G377" s="25"/>
      <c r="H377" s="25"/>
      <c r="I377" s="25"/>
    </row>
    <row r="378" spans="2:9" s="22" customFormat="1" x14ac:dyDescent="0.2">
      <c r="B378" s="25"/>
      <c r="C378" s="25"/>
      <c r="D378" s="25"/>
      <c r="E378" s="25"/>
      <c r="F378" s="25"/>
      <c r="G378" s="25"/>
      <c r="H378" s="25"/>
      <c r="I378" s="25"/>
    </row>
    <row r="379" spans="2:9" s="22" customFormat="1" x14ac:dyDescent="0.2">
      <c r="B379" s="25"/>
      <c r="C379" s="25"/>
      <c r="D379" s="25"/>
      <c r="E379" s="25"/>
      <c r="F379" s="25"/>
      <c r="G379" s="25"/>
      <c r="H379" s="25"/>
      <c r="I379" s="25"/>
    </row>
    <row r="380" spans="2:9" s="22" customFormat="1" x14ac:dyDescent="0.2">
      <c r="B380" s="25"/>
      <c r="C380" s="25"/>
      <c r="D380" s="25"/>
      <c r="E380" s="25"/>
      <c r="F380" s="25"/>
      <c r="G380" s="25"/>
      <c r="H380" s="25"/>
      <c r="I380" s="25"/>
    </row>
    <row r="381" spans="2:9" s="22" customFormat="1" x14ac:dyDescent="0.2">
      <c r="B381" s="25"/>
      <c r="C381" s="25"/>
      <c r="D381" s="25"/>
      <c r="E381" s="25"/>
      <c r="F381" s="25"/>
      <c r="G381" s="25"/>
      <c r="H381" s="25"/>
      <c r="I381" s="25"/>
    </row>
    <row r="382" spans="2:9" s="22" customFormat="1" x14ac:dyDescent="0.2">
      <c r="B382" s="25"/>
      <c r="C382" s="25"/>
      <c r="D382" s="25"/>
      <c r="E382" s="25"/>
      <c r="F382" s="25"/>
      <c r="G382" s="25"/>
      <c r="H382" s="25"/>
      <c r="I382" s="25"/>
    </row>
    <row r="383" spans="2:9" s="22" customFormat="1" x14ac:dyDescent="0.2">
      <c r="B383" s="25"/>
      <c r="C383" s="25"/>
      <c r="D383" s="25"/>
      <c r="E383" s="25"/>
      <c r="F383" s="25"/>
      <c r="G383" s="25"/>
      <c r="H383" s="25"/>
      <c r="I383" s="25"/>
    </row>
    <row r="384" spans="2:9" s="22" customFormat="1" x14ac:dyDescent="0.2">
      <c r="B384" s="25"/>
      <c r="C384" s="25"/>
      <c r="D384" s="25"/>
      <c r="E384" s="25"/>
      <c r="F384" s="25"/>
      <c r="G384" s="25"/>
      <c r="H384" s="25"/>
      <c r="I384" s="25"/>
    </row>
    <row r="385" spans="2:9" s="22" customFormat="1" x14ac:dyDescent="0.2">
      <c r="B385" s="25"/>
      <c r="C385" s="25"/>
      <c r="D385" s="25"/>
      <c r="E385" s="25"/>
      <c r="F385" s="25"/>
      <c r="G385" s="25"/>
      <c r="H385" s="25"/>
      <c r="I385" s="25"/>
    </row>
    <row r="386" spans="2:9" s="22" customFormat="1" x14ac:dyDescent="0.2">
      <c r="B386" s="25"/>
      <c r="C386" s="25"/>
      <c r="D386" s="25"/>
      <c r="E386" s="25"/>
      <c r="F386" s="25"/>
      <c r="G386" s="25"/>
      <c r="H386" s="25"/>
      <c r="I386" s="25"/>
    </row>
    <row r="387" spans="2:9" s="22" customFormat="1" x14ac:dyDescent="0.2">
      <c r="B387" s="25"/>
      <c r="C387" s="25"/>
      <c r="D387" s="25"/>
      <c r="E387" s="25"/>
      <c r="F387" s="25"/>
      <c r="G387" s="25"/>
      <c r="H387" s="25"/>
      <c r="I387" s="25"/>
    </row>
    <row r="388" spans="2:9" s="22" customFormat="1" x14ac:dyDescent="0.2">
      <c r="B388" s="25"/>
      <c r="C388" s="25"/>
      <c r="D388" s="25"/>
      <c r="E388" s="25"/>
      <c r="F388" s="25"/>
      <c r="G388" s="25"/>
      <c r="H388" s="25"/>
      <c r="I388" s="25"/>
    </row>
    <row r="389" spans="2:9" s="22" customFormat="1" x14ac:dyDescent="0.2">
      <c r="B389" s="25"/>
      <c r="C389" s="25"/>
      <c r="D389" s="25"/>
      <c r="E389" s="25"/>
      <c r="F389" s="25"/>
      <c r="G389" s="25"/>
      <c r="H389" s="25"/>
      <c r="I389" s="25"/>
    </row>
    <row r="390" spans="2:9" s="22" customFormat="1" x14ac:dyDescent="0.2">
      <c r="B390" s="25"/>
      <c r="C390" s="25"/>
      <c r="D390" s="25"/>
      <c r="E390" s="25"/>
      <c r="F390" s="25"/>
      <c r="G390" s="25"/>
      <c r="H390" s="25"/>
      <c r="I390" s="25"/>
    </row>
    <row r="391" spans="2:9" s="22" customFormat="1" x14ac:dyDescent="0.2">
      <c r="B391" s="25"/>
      <c r="C391" s="25"/>
      <c r="D391" s="25"/>
      <c r="E391" s="25"/>
      <c r="F391" s="25"/>
      <c r="G391" s="25"/>
      <c r="H391" s="25"/>
      <c r="I391" s="25"/>
    </row>
    <row r="392" spans="2:9" s="22" customFormat="1" x14ac:dyDescent="0.2">
      <c r="B392" s="25"/>
      <c r="C392" s="25"/>
      <c r="D392" s="25"/>
      <c r="E392" s="25"/>
      <c r="F392" s="25"/>
      <c r="G392" s="25"/>
      <c r="H392" s="25"/>
      <c r="I392" s="25"/>
    </row>
    <row r="393" spans="2:9" s="22" customFormat="1" x14ac:dyDescent="0.2">
      <c r="B393" s="25"/>
      <c r="C393" s="25"/>
      <c r="D393" s="25"/>
      <c r="E393" s="25"/>
      <c r="F393" s="25"/>
      <c r="G393" s="25"/>
      <c r="H393" s="25"/>
      <c r="I393" s="25"/>
    </row>
    <row r="394" spans="2:9" s="22" customFormat="1" x14ac:dyDescent="0.2">
      <c r="B394" s="25"/>
      <c r="C394" s="25"/>
      <c r="D394" s="25"/>
      <c r="E394" s="25"/>
      <c r="F394" s="25"/>
      <c r="G394" s="25"/>
      <c r="H394" s="25"/>
      <c r="I394" s="25"/>
    </row>
    <row r="395" spans="2:9" s="22" customFormat="1" x14ac:dyDescent="0.2">
      <c r="B395" s="25"/>
      <c r="C395" s="25"/>
      <c r="D395" s="25"/>
      <c r="E395" s="25"/>
      <c r="F395" s="25"/>
      <c r="G395" s="25"/>
      <c r="H395" s="25"/>
      <c r="I395" s="25"/>
    </row>
    <row r="396" spans="2:9" s="22" customFormat="1" x14ac:dyDescent="0.2">
      <c r="B396" s="25"/>
      <c r="C396" s="25"/>
      <c r="D396" s="25"/>
      <c r="E396" s="25"/>
      <c r="F396" s="25"/>
      <c r="G396" s="25"/>
      <c r="H396" s="25"/>
      <c r="I396" s="25"/>
    </row>
    <row r="397" spans="2:9" s="22" customFormat="1" x14ac:dyDescent="0.2">
      <c r="B397" s="25"/>
      <c r="C397" s="25"/>
      <c r="D397" s="25"/>
      <c r="E397" s="25"/>
      <c r="F397" s="25"/>
      <c r="G397" s="25"/>
      <c r="H397" s="25"/>
      <c r="I397" s="25"/>
    </row>
    <row r="398" spans="2:9" s="22" customFormat="1" x14ac:dyDescent="0.2">
      <c r="B398" s="25"/>
      <c r="C398" s="25"/>
      <c r="D398" s="25"/>
      <c r="E398" s="25"/>
      <c r="F398" s="25"/>
      <c r="G398" s="25"/>
      <c r="H398" s="25"/>
      <c r="I398" s="25"/>
    </row>
    <row r="399" spans="2:9" s="22" customFormat="1" x14ac:dyDescent="0.2">
      <c r="B399" s="25"/>
      <c r="C399" s="25"/>
      <c r="D399" s="25"/>
      <c r="E399" s="25"/>
      <c r="F399" s="25"/>
      <c r="G399" s="25"/>
      <c r="H399" s="25"/>
      <c r="I399" s="25"/>
    </row>
    <row r="400" spans="2:9" s="22" customFormat="1" x14ac:dyDescent="0.2">
      <c r="B400" s="25"/>
      <c r="C400" s="25"/>
      <c r="D400" s="25"/>
      <c r="E400" s="25"/>
      <c r="F400" s="25"/>
      <c r="G400" s="25"/>
      <c r="H400" s="25"/>
      <c r="I400" s="25"/>
    </row>
    <row r="401" spans="2:9" s="22" customFormat="1" x14ac:dyDescent="0.2">
      <c r="B401" s="25"/>
      <c r="C401" s="25"/>
      <c r="D401" s="25"/>
      <c r="E401" s="25"/>
      <c r="F401" s="25"/>
      <c r="G401" s="25"/>
      <c r="H401" s="25"/>
      <c r="I401" s="25"/>
    </row>
    <row r="402" spans="2:9" s="22" customFormat="1" x14ac:dyDescent="0.2">
      <c r="B402" s="25"/>
      <c r="C402" s="25"/>
      <c r="D402" s="25"/>
      <c r="E402" s="25"/>
      <c r="F402" s="25"/>
      <c r="G402" s="25"/>
      <c r="H402" s="25"/>
      <c r="I402" s="25"/>
    </row>
    <row r="403" spans="2:9" s="22" customFormat="1" x14ac:dyDescent="0.2">
      <c r="B403" s="25"/>
      <c r="C403" s="25"/>
      <c r="D403" s="25"/>
      <c r="E403" s="25"/>
      <c r="F403" s="25"/>
      <c r="G403" s="25"/>
      <c r="H403" s="25"/>
      <c r="I403" s="25"/>
    </row>
    <row r="404" spans="2:9" s="22" customFormat="1" x14ac:dyDescent="0.2">
      <c r="B404" s="25"/>
      <c r="C404" s="25"/>
      <c r="D404" s="25"/>
      <c r="E404" s="25"/>
      <c r="F404" s="25"/>
      <c r="G404" s="25"/>
      <c r="H404" s="25"/>
      <c r="I404" s="25"/>
    </row>
    <row r="405" spans="2:9" s="22" customFormat="1" x14ac:dyDescent="0.2">
      <c r="B405" s="25"/>
      <c r="C405" s="25"/>
      <c r="D405" s="25"/>
      <c r="E405" s="25"/>
      <c r="F405" s="25"/>
      <c r="G405" s="25"/>
      <c r="H405" s="25"/>
      <c r="I405" s="25"/>
    </row>
    <row r="406" spans="2:9" s="22" customFormat="1" x14ac:dyDescent="0.2">
      <c r="B406" s="25"/>
      <c r="C406" s="25"/>
      <c r="D406" s="25"/>
      <c r="E406" s="25"/>
      <c r="F406" s="25"/>
      <c r="G406" s="25"/>
      <c r="H406" s="25"/>
      <c r="I406" s="25"/>
    </row>
    <row r="407" spans="2:9" s="22" customFormat="1" x14ac:dyDescent="0.2">
      <c r="B407" s="25"/>
      <c r="C407" s="25"/>
      <c r="D407" s="25"/>
      <c r="E407" s="25"/>
      <c r="F407" s="25"/>
      <c r="G407" s="25"/>
      <c r="H407" s="25"/>
      <c r="I407" s="25"/>
    </row>
    <row r="408" spans="2:9" s="22" customFormat="1" x14ac:dyDescent="0.2">
      <c r="B408" s="25"/>
      <c r="C408" s="25"/>
      <c r="D408" s="25"/>
      <c r="E408" s="25"/>
      <c r="F408" s="25"/>
      <c r="G408" s="25"/>
      <c r="H408" s="25"/>
      <c r="I408" s="25"/>
    </row>
    <row r="409" spans="2:9" s="22" customFormat="1" x14ac:dyDescent="0.2">
      <c r="B409" s="25"/>
      <c r="C409" s="25"/>
      <c r="D409" s="25"/>
      <c r="E409" s="25"/>
      <c r="F409" s="25"/>
      <c r="G409" s="25"/>
      <c r="H409" s="25"/>
      <c r="I409" s="25"/>
    </row>
    <row r="410" spans="2:9" s="22" customFormat="1" x14ac:dyDescent="0.2">
      <c r="B410" s="25"/>
      <c r="C410" s="25"/>
      <c r="D410" s="25"/>
      <c r="E410" s="25"/>
      <c r="F410" s="25"/>
      <c r="G410" s="25"/>
      <c r="H410" s="25"/>
      <c r="I410" s="25"/>
    </row>
    <row r="411" spans="2:9" s="22" customFormat="1" x14ac:dyDescent="0.2">
      <c r="B411" s="25"/>
      <c r="C411" s="25"/>
      <c r="D411" s="25"/>
      <c r="E411" s="25"/>
      <c r="F411" s="25"/>
      <c r="G411" s="25"/>
      <c r="H411" s="25"/>
      <c r="I411" s="25"/>
    </row>
    <row r="412" spans="2:9" s="22" customFormat="1" x14ac:dyDescent="0.2">
      <c r="B412" s="25"/>
      <c r="C412" s="25"/>
      <c r="D412" s="25"/>
      <c r="E412" s="25"/>
      <c r="F412" s="25"/>
      <c r="G412" s="25"/>
      <c r="H412" s="25"/>
      <c r="I412" s="25"/>
    </row>
    <row r="413" spans="2:9" s="22" customFormat="1" x14ac:dyDescent="0.2">
      <c r="B413" s="25"/>
      <c r="C413" s="25"/>
      <c r="D413" s="25"/>
      <c r="E413" s="25"/>
      <c r="F413" s="25"/>
      <c r="G413" s="25"/>
      <c r="H413" s="25"/>
      <c r="I413" s="25"/>
    </row>
    <row r="414" spans="2:9" s="22" customFormat="1" x14ac:dyDescent="0.2">
      <c r="B414" s="25"/>
      <c r="C414" s="25"/>
      <c r="D414" s="25"/>
      <c r="E414" s="25"/>
      <c r="F414" s="25"/>
      <c r="G414" s="25"/>
      <c r="H414" s="25"/>
      <c r="I414" s="25"/>
    </row>
    <row r="415" spans="2:9" s="22" customFormat="1" x14ac:dyDescent="0.2">
      <c r="B415" s="25"/>
      <c r="C415" s="25"/>
      <c r="D415" s="25"/>
      <c r="E415" s="25"/>
      <c r="F415" s="25"/>
      <c r="G415" s="25"/>
      <c r="H415" s="25"/>
      <c r="I415" s="25"/>
    </row>
    <row r="416" spans="2:9" s="22" customFormat="1" x14ac:dyDescent="0.2">
      <c r="B416" s="25"/>
      <c r="C416" s="25"/>
      <c r="D416" s="25"/>
      <c r="E416" s="25"/>
      <c r="F416" s="25"/>
      <c r="G416" s="25"/>
      <c r="H416" s="25"/>
      <c r="I416" s="25"/>
    </row>
    <row r="417" spans="2:9" s="22" customFormat="1" x14ac:dyDescent="0.2">
      <c r="B417" s="25"/>
      <c r="C417" s="25"/>
      <c r="D417" s="25"/>
      <c r="E417" s="25"/>
      <c r="F417" s="25"/>
      <c r="G417" s="25"/>
      <c r="H417" s="25"/>
      <c r="I417" s="25"/>
    </row>
    <row r="418" spans="2:9" s="22" customFormat="1" x14ac:dyDescent="0.2">
      <c r="B418" s="25"/>
      <c r="C418" s="25"/>
      <c r="D418" s="25"/>
      <c r="E418" s="25"/>
      <c r="F418" s="25"/>
      <c r="G418" s="25"/>
      <c r="H418" s="25"/>
      <c r="I418" s="25"/>
    </row>
    <row r="419" spans="2:9" s="22" customFormat="1" x14ac:dyDescent="0.2">
      <c r="B419" s="25"/>
      <c r="C419" s="25"/>
      <c r="D419" s="25"/>
      <c r="E419" s="25"/>
      <c r="F419" s="25"/>
      <c r="G419" s="25"/>
      <c r="H419" s="25"/>
      <c r="I419" s="25"/>
    </row>
    <row r="420" spans="2:9" s="22" customFormat="1" x14ac:dyDescent="0.2">
      <c r="B420" s="25"/>
      <c r="C420" s="25"/>
      <c r="D420" s="25"/>
      <c r="E420" s="25"/>
      <c r="F420" s="25"/>
      <c r="G420" s="25"/>
      <c r="H420" s="25"/>
      <c r="I420" s="25"/>
    </row>
    <row r="421" spans="2:9" s="22" customFormat="1" x14ac:dyDescent="0.2">
      <c r="B421" s="25"/>
      <c r="C421" s="25"/>
      <c r="D421" s="25"/>
      <c r="E421" s="25"/>
      <c r="F421" s="25"/>
      <c r="G421" s="25"/>
      <c r="H421" s="25"/>
      <c r="I421" s="25"/>
    </row>
    <row r="422" spans="2:9" s="22" customFormat="1" x14ac:dyDescent="0.2">
      <c r="B422" s="25"/>
      <c r="C422" s="25"/>
      <c r="D422" s="25"/>
      <c r="E422" s="25"/>
      <c r="F422" s="25"/>
      <c r="G422" s="25"/>
      <c r="H422" s="25"/>
      <c r="I422" s="25"/>
    </row>
    <row r="423" spans="2:9" s="22" customFormat="1" x14ac:dyDescent="0.2">
      <c r="B423" s="25"/>
      <c r="C423" s="25"/>
      <c r="D423" s="25"/>
      <c r="E423" s="25"/>
      <c r="F423" s="25"/>
      <c r="G423" s="25"/>
      <c r="H423" s="25"/>
      <c r="I423" s="25"/>
    </row>
    <row r="424" spans="2:9" s="22" customFormat="1" x14ac:dyDescent="0.2">
      <c r="B424" s="25"/>
      <c r="C424" s="25"/>
      <c r="D424" s="25"/>
      <c r="E424" s="25"/>
      <c r="F424" s="25"/>
      <c r="G424" s="25"/>
      <c r="H424" s="25"/>
      <c r="I424" s="25"/>
    </row>
    <row r="425" spans="2:9" s="22" customFormat="1" x14ac:dyDescent="0.2">
      <c r="B425" s="25"/>
      <c r="C425" s="25"/>
      <c r="D425" s="25"/>
      <c r="E425" s="25"/>
      <c r="F425" s="25"/>
      <c r="G425" s="25"/>
      <c r="H425" s="25"/>
      <c r="I425" s="25"/>
    </row>
    <row r="426" spans="2:9" s="22" customFormat="1" x14ac:dyDescent="0.2">
      <c r="B426" s="25"/>
      <c r="C426" s="25"/>
      <c r="D426" s="25"/>
      <c r="E426" s="25"/>
      <c r="F426" s="25"/>
      <c r="G426" s="25"/>
      <c r="H426" s="25"/>
      <c r="I426" s="25"/>
    </row>
    <row r="427" spans="2:9" s="22" customFormat="1" x14ac:dyDescent="0.2">
      <c r="B427" s="25"/>
      <c r="C427" s="25"/>
      <c r="D427" s="25"/>
      <c r="E427" s="25"/>
      <c r="F427" s="25"/>
      <c r="G427" s="25"/>
      <c r="H427" s="25"/>
      <c r="I427" s="25"/>
    </row>
    <row r="428" spans="2:9" s="22" customFormat="1" x14ac:dyDescent="0.2">
      <c r="B428" s="25"/>
      <c r="C428" s="25"/>
      <c r="D428" s="25"/>
      <c r="E428" s="25"/>
      <c r="F428" s="25"/>
      <c r="G428" s="25"/>
      <c r="H428" s="25"/>
      <c r="I428" s="25"/>
    </row>
    <row r="429" spans="2:9" s="22" customFormat="1" x14ac:dyDescent="0.2">
      <c r="B429" s="25"/>
      <c r="C429" s="25"/>
      <c r="D429" s="25"/>
      <c r="E429" s="25"/>
      <c r="F429" s="25"/>
      <c r="G429" s="25"/>
      <c r="H429" s="25"/>
      <c r="I429" s="25"/>
    </row>
    <row r="430" spans="2:9" s="22" customFormat="1" x14ac:dyDescent="0.2">
      <c r="B430" s="25"/>
      <c r="C430" s="25"/>
      <c r="D430" s="25"/>
      <c r="E430" s="25"/>
      <c r="F430" s="25"/>
      <c r="G430" s="25"/>
      <c r="H430" s="25"/>
      <c r="I430" s="25"/>
    </row>
    <row r="431" spans="2:9" s="22" customFormat="1" x14ac:dyDescent="0.2">
      <c r="B431" s="25"/>
      <c r="C431" s="25"/>
      <c r="D431" s="25"/>
      <c r="E431" s="25"/>
      <c r="F431" s="25"/>
      <c r="G431" s="25"/>
      <c r="H431" s="25"/>
      <c r="I431" s="25"/>
    </row>
    <row r="432" spans="2:9" s="22" customFormat="1" x14ac:dyDescent="0.2">
      <c r="B432" s="25"/>
      <c r="C432" s="25"/>
      <c r="D432" s="25"/>
      <c r="E432" s="25"/>
      <c r="F432" s="25"/>
      <c r="G432" s="25"/>
      <c r="H432" s="25"/>
      <c r="I432" s="25"/>
    </row>
    <row r="433" spans="2:9" s="22" customFormat="1" x14ac:dyDescent="0.2">
      <c r="B433" s="25"/>
      <c r="C433" s="25"/>
      <c r="D433" s="25"/>
      <c r="E433" s="25"/>
      <c r="F433" s="25"/>
      <c r="G433" s="25"/>
      <c r="H433" s="25"/>
      <c r="I433" s="25"/>
    </row>
    <row r="434" spans="2:9" s="22" customFormat="1" x14ac:dyDescent="0.2">
      <c r="B434" s="25"/>
      <c r="C434" s="25"/>
      <c r="D434" s="25"/>
      <c r="E434" s="25"/>
      <c r="F434" s="25"/>
      <c r="G434" s="25"/>
      <c r="H434" s="25"/>
      <c r="I434" s="25"/>
    </row>
    <row r="435" spans="2:9" s="22" customFormat="1" x14ac:dyDescent="0.2">
      <c r="B435" s="25"/>
      <c r="C435" s="25"/>
      <c r="D435" s="25"/>
      <c r="E435" s="25"/>
      <c r="F435" s="25"/>
      <c r="G435" s="25"/>
      <c r="H435" s="25"/>
      <c r="I435" s="25"/>
    </row>
    <row r="436" spans="2:9" s="22" customFormat="1" x14ac:dyDescent="0.2">
      <c r="B436" s="25"/>
      <c r="C436" s="25"/>
      <c r="D436" s="25"/>
      <c r="E436" s="25"/>
      <c r="F436" s="25"/>
      <c r="G436" s="25"/>
      <c r="H436" s="25"/>
      <c r="I436" s="25"/>
    </row>
    <row r="437" spans="2:9" s="22" customFormat="1" x14ac:dyDescent="0.2">
      <c r="B437" s="25"/>
      <c r="C437" s="25"/>
      <c r="D437" s="25"/>
      <c r="E437" s="25"/>
      <c r="F437" s="25"/>
      <c r="G437" s="25"/>
      <c r="H437" s="25"/>
      <c r="I437" s="25"/>
    </row>
    <row r="438" spans="2:9" s="22" customFormat="1" x14ac:dyDescent="0.2">
      <c r="B438" s="25"/>
      <c r="C438" s="25"/>
      <c r="D438" s="25"/>
      <c r="E438" s="25"/>
      <c r="F438" s="25"/>
      <c r="G438" s="25"/>
      <c r="H438" s="25"/>
      <c r="I438" s="25"/>
    </row>
    <row r="439" spans="2:9" s="22" customFormat="1" x14ac:dyDescent="0.2">
      <c r="B439" s="25"/>
      <c r="C439" s="25"/>
      <c r="D439" s="25"/>
      <c r="E439" s="25"/>
      <c r="F439" s="25"/>
      <c r="G439" s="25"/>
      <c r="H439" s="25"/>
      <c r="I439" s="25"/>
    </row>
    <row r="440" spans="2:9" s="22" customFormat="1" x14ac:dyDescent="0.2">
      <c r="B440" s="25"/>
      <c r="C440" s="25"/>
      <c r="D440" s="25"/>
      <c r="E440" s="25"/>
      <c r="F440" s="25"/>
      <c r="G440" s="25"/>
      <c r="H440" s="25"/>
      <c r="I440" s="25"/>
    </row>
    <row r="441" spans="2:9" s="22" customFormat="1" x14ac:dyDescent="0.2">
      <c r="B441" s="25"/>
      <c r="C441" s="25"/>
      <c r="D441" s="25"/>
      <c r="E441" s="25"/>
      <c r="F441" s="25"/>
      <c r="G441" s="25"/>
      <c r="H441" s="25"/>
      <c r="I441" s="25"/>
    </row>
    <row r="442" spans="2:9" s="22" customFormat="1" x14ac:dyDescent="0.2">
      <c r="B442" s="25"/>
      <c r="C442" s="25"/>
      <c r="D442" s="25"/>
      <c r="E442" s="25"/>
      <c r="F442" s="25"/>
      <c r="G442" s="25"/>
      <c r="H442" s="25"/>
      <c r="I442" s="25"/>
    </row>
    <row r="443" spans="2:9" s="22" customFormat="1" x14ac:dyDescent="0.2">
      <c r="B443" s="25"/>
      <c r="C443" s="25"/>
      <c r="D443" s="25"/>
      <c r="E443" s="25"/>
      <c r="F443" s="25"/>
      <c r="G443" s="25"/>
      <c r="H443" s="25"/>
      <c r="I443" s="25"/>
    </row>
    <row r="444" spans="2:9" s="22" customFormat="1" x14ac:dyDescent="0.2">
      <c r="B444" s="25"/>
      <c r="C444" s="25"/>
      <c r="D444" s="25"/>
      <c r="E444" s="25"/>
      <c r="F444" s="25"/>
      <c r="G444" s="25"/>
      <c r="H444" s="25"/>
      <c r="I444" s="25"/>
    </row>
    <row r="445" spans="2:9" s="22" customFormat="1" x14ac:dyDescent="0.2">
      <c r="B445" s="25"/>
      <c r="C445" s="25"/>
      <c r="D445" s="25"/>
      <c r="E445" s="25"/>
      <c r="F445" s="25"/>
      <c r="G445" s="25"/>
      <c r="H445" s="25"/>
      <c r="I445" s="25"/>
    </row>
    <row r="446" spans="2:9" s="22" customFormat="1" x14ac:dyDescent="0.2">
      <c r="B446" s="25"/>
      <c r="C446" s="25"/>
      <c r="D446" s="25"/>
      <c r="E446" s="25"/>
      <c r="F446" s="25"/>
      <c r="G446" s="25"/>
      <c r="H446" s="25"/>
      <c r="I446" s="25"/>
    </row>
    <row r="447" spans="2:9" s="22" customFormat="1" x14ac:dyDescent="0.2">
      <c r="B447" s="25"/>
      <c r="C447" s="25"/>
      <c r="D447" s="25"/>
      <c r="E447" s="25"/>
      <c r="F447" s="25"/>
      <c r="G447" s="25"/>
      <c r="H447" s="25"/>
      <c r="I447" s="25"/>
    </row>
    <row r="448" spans="2:9" s="22" customFormat="1" x14ac:dyDescent="0.2">
      <c r="B448" s="25"/>
      <c r="C448" s="25"/>
      <c r="D448" s="25"/>
      <c r="E448" s="25"/>
      <c r="F448" s="25"/>
      <c r="G448" s="25"/>
      <c r="H448" s="25"/>
      <c r="I448" s="25"/>
    </row>
    <row r="449" spans="2:9" s="22" customFormat="1" x14ac:dyDescent="0.2">
      <c r="B449" s="25"/>
      <c r="C449" s="25"/>
      <c r="D449" s="25"/>
      <c r="E449" s="25"/>
      <c r="F449" s="25"/>
      <c r="G449" s="25"/>
      <c r="H449" s="25"/>
      <c r="I449" s="25"/>
    </row>
    <row r="450" spans="2:9" s="22" customFormat="1" x14ac:dyDescent="0.2">
      <c r="B450" s="25"/>
      <c r="C450" s="25"/>
      <c r="D450" s="25"/>
      <c r="E450" s="25"/>
      <c r="F450" s="25"/>
      <c r="G450" s="25"/>
      <c r="H450" s="25"/>
      <c r="I450" s="25"/>
    </row>
    <row r="451" spans="2:9" s="22" customFormat="1" x14ac:dyDescent="0.2">
      <c r="B451" s="25"/>
      <c r="C451" s="25"/>
      <c r="D451" s="25"/>
      <c r="E451" s="25"/>
      <c r="F451" s="25"/>
      <c r="G451" s="25"/>
      <c r="H451" s="25"/>
      <c r="I451" s="25"/>
    </row>
    <row r="452" spans="2:9" s="22" customFormat="1" x14ac:dyDescent="0.2">
      <c r="B452" s="25"/>
      <c r="C452" s="25"/>
      <c r="D452" s="25"/>
      <c r="E452" s="25"/>
      <c r="F452" s="25"/>
      <c r="G452" s="25"/>
      <c r="H452" s="25"/>
      <c r="I452" s="25"/>
    </row>
    <row r="453" spans="2:9" s="22" customFormat="1" x14ac:dyDescent="0.2">
      <c r="B453" s="25"/>
      <c r="C453" s="25"/>
      <c r="D453" s="25"/>
      <c r="E453" s="25"/>
      <c r="F453" s="25"/>
      <c r="G453" s="25"/>
      <c r="H453" s="25"/>
      <c r="I453" s="25"/>
    </row>
    <row r="454" spans="2:9" s="22" customFormat="1" x14ac:dyDescent="0.2">
      <c r="B454" s="25"/>
      <c r="C454" s="25"/>
      <c r="D454" s="25"/>
      <c r="E454" s="25"/>
      <c r="F454" s="25"/>
      <c r="G454" s="25"/>
      <c r="H454" s="25"/>
      <c r="I454" s="25"/>
    </row>
    <row r="455" spans="2:9" s="22" customFormat="1" x14ac:dyDescent="0.2">
      <c r="B455" s="25"/>
      <c r="C455" s="25"/>
      <c r="D455" s="25"/>
      <c r="E455" s="25"/>
      <c r="F455" s="25"/>
      <c r="G455" s="25"/>
      <c r="H455" s="25"/>
      <c r="I455" s="25"/>
    </row>
    <row r="456" spans="2:9" s="22" customFormat="1" x14ac:dyDescent="0.2">
      <c r="B456" s="25"/>
      <c r="C456" s="25"/>
      <c r="D456" s="25"/>
      <c r="E456" s="25"/>
      <c r="F456" s="25"/>
      <c r="G456" s="25"/>
      <c r="H456" s="25"/>
      <c r="I456" s="25"/>
    </row>
    <row r="457" spans="2:9" s="22" customFormat="1" x14ac:dyDescent="0.2">
      <c r="B457" s="25"/>
      <c r="C457" s="25"/>
      <c r="D457" s="25"/>
      <c r="E457" s="25"/>
      <c r="F457" s="25"/>
      <c r="G457" s="25"/>
      <c r="H457" s="25"/>
      <c r="I457" s="25"/>
    </row>
    <row r="458" spans="2:9" s="22" customFormat="1" x14ac:dyDescent="0.2">
      <c r="B458" s="25"/>
      <c r="C458" s="25"/>
      <c r="D458" s="25"/>
      <c r="E458" s="25"/>
      <c r="F458" s="25"/>
      <c r="G458" s="25"/>
      <c r="H458" s="25"/>
      <c r="I458" s="25"/>
    </row>
    <row r="459" spans="2:9" s="22" customFormat="1" x14ac:dyDescent="0.2">
      <c r="B459" s="25"/>
      <c r="C459" s="25"/>
      <c r="D459" s="25"/>
      <c r="E459" s="25"/>
      <c r="F459" s="25"/>
      <c r="G459" s="25"/>
      <c r="H459" s="25"/>
      <c r="I459" s="25"/>
    </row>
    <row r="460" spans="2:9" s="22" customFormat="1" x14ac:dyDescent="0.2">
      <c r="B460" s="25"/>
      <c r="C460" s="25"/>
      <c r="D460" s="25"/>
      <c r="E460" s="25"/>
      <c r="F460" s="25"/>
      <c r="G460" s="25"/>
      <c r="H460" s="25"/>
      <c r="I460" s="25"/>
    </row>
    <row r="461" spans="2:9" s="22" customFormat="1" x14ac:dyDescent="0.2">
      <c r="B461" s="25"/>
      <c r="C461" s="25"/>
      <c r="D461" s="25"/>
      <c r="E461" s="25"/>
      <c r="F461" s="25"/>
      <c r="G461" s="25"/>
      <c r="H461" s="25"/>
      <c r="I461" s="25"/>
    </row>
    <row r="462" spans="2:9" s="22" customFormat="1" x14ac:dyDescent="0.2">
      <c r="B462" s="25"/>
      <c r="C462" s="25"/>
      <c r="D462" s="25"/>
      <c r="E462" s="25"/>
      <c r="F462" s="25"/>
      <c r="G462" s="25"/>
      <c r="H462" s="25"/>
      <c r="I462" s="25"/>
    </row>
    <row r="463" spans="2:9" s="22" customFormat="1" x14ac:dyDescent="0.2">
      <c r="B463" s="25"/>
      <c r="C463" s="25"/>
      <c r="D463" s="25"/>
      <c r="E463" s="25"/>
      <c r="F463" s="25"/>
      <c r="G463" s="25"/>
      <c r="H463" s="25"/>
      <c r="I463" s="25"/>
    </row>
    <row r="464" spans="2:9" s="22" customFormat="1" x14ac:dyDescent="0.2">
      <c r="B464" s="25"/>
      <c r="C464" s="25"/>
      <c r="D464" s="25"/>
      <c r="E464" s="25"/>
      <c r="F464" s="25"/>
      <c r="G464" s="25"/>
      <c r="H464" s="25"/>
      <c r="I464" s="25"/>
    </row>
    <row r="465" spans="2:9" s="22" customFormat="1" x14ac:dyDescent="0.2">
      <c r="B465" s="25"/>
      <c r="C465" s="25"/>
      <c r="D465" s="25"/>
      <c r="E465" s="25"/>
      <c r="F465" s="25"/>
      <c r="G465" s="25"/>
      <c r="H465" s="25"/>
      <c r="I465" s="25"/>
    </row>
    <row r="466" spans="2:9" s="22" customFormat="1" x14ac:dyDescent="0.2">
      <c r="B466" s="25"/>
      <c r="C466" s="25"/>
      <c r="D466" s="25"/>
      <c r="E466" s="25"/>
      <c r="F466" s="25"/>
      <c r="G466" s="25"/>
      <c r="H466" s="25"/>
      <c r="I466" s="25"/>
    </row>
    <row r="467" spans="2:9" s="22" customFormat="1" x14ac:dyDescent="0.2">
      <c r="B467" s="25"/>
      <c r="C467" s="25"/>
      <c r="D467" s="25"/>
      <c r="E467" s="25"/>
      <c r="F467" s="25"/>
      <c r="G467" s="25"/>
      <c r="H467" s="25"/>
      <c r="I467" s="25"/>
    </row>
    <row r="468" spans="2:9" s="22" customFormat="1" x14ac:dyDescent="0.2">
      <c r="B468" s="25"/>
      <c r="C468" s="25"/>
      <c r="D468" s="25"/>
      <c r="E468" s="25"/>
      <c r="F468" s="25"/>
      <c r="G468" s="25"/>
      <c r="H468" s="25"/>
      <c r="I468" s="25"/>
    </row>
    <row r="469" spans="2:9" s="22" customFormat="1" x14ac:dyDescent="0.2">
      <c r="B469" s="25"/>
      <c r="C469" s="25"/>
      <c r="D469" s="25"/>
      <c r="E469" s="25"/>
      <c r="F469" s="25"/>
      <c r="G469" s="25"/>
      <c r="H469" s="25"/>
      <c r="I469" s="25"/>
    </row>
    <row r="470" spans="2:9" s="22" customFormat="1" x14ac:dyDescent="0.2">
      <c r="B470" s="25"/>
      <c r="C470" s="25"/>
      <c r="D470" s="25"/>
      <c r="E470" s="25"/>
      <c r="F470" s="25"/>
      <c r="G470" s="25"/>
      <c r="H470" s="25"/>
      <c r="I470" s="25"/>
    </row>
    <row r="471" spans="2:9" s="22" customFormat="1" x14ac:dyDescent="0.2">
      <c r="B471" s="25"/>
      <c r="C471" s="25"/>
      <c r="D471" s="25"/>
      <c r="E471" s="25"/>
      <c r="F471" s="25"/>
      <c r="G471" s="25"/>
      <c r="H471" s="25"/>
      <c r="I471" s="25"/>
    </row>
    <row r="472" spans="2:9" s="22" customFormat="1" x14ac:dyDescent="0.2">
      <c r="B472" s="25"/>
      <c r="C472" s="25"/>
      <c r="D472" s="25"/>
      <c r="E472" s="25"/>
      <c r="F472" s="25"/>
      <c r="G472" s="25"/>
      <c r="H472" s="25"/>
      <c r="I472" s="25"/>
    </row>
    <row r="473" spans="2:9" s="22" customFormat="1" x14ac:dyDescent="0.2">
      <c r="B473" s="25"/>
      <c r="C473" s="25"/>
      <c r="D473" s="25"/>
      <c r="E473" s="25"/>
      <c r="F473" s="25"/>
      <c r="G473" s="25"/>
      <c r="H473" s="25"/>
      <c r="I473" s="25"/>
    </row>
    <row r="474" spans="2:9" s="22" customFormat="1" x14ac:dyDescent="0.2">
      <c r="B474" s="25"/>
      <c r="C474" s="25"/>
      <c r="D474" s="25"/>
      <c r="E474" s="25"/>
      <c r="F474" s="25"/>
      <c r="G474" s="25"/>
      <c r="H474" s="25"/>
      <c r="I474" s="25"/>
    </row>
    <row r="475" spans="2:9" s="22" customFormat="1" x14ac:dyDescent="0.2">
      <c r="B475" s="25"/>
      <c r="C475" s="25"/>
      <c r="D475" s="25"/>
      <c r="E475" s="25"/>
      <c r="F475" s="25"/>
      <c r="G475" s="25"/>
      <c r="H475" s="25"/>
      <c r="I475" s="25"/>
    </row>
    <row r="476" spans="2:9" s="22" customFormat="1" x14ac:dyDescent="0.2">
      <c r="B476" s="25"/>
      <c r="C476" s="25"/>
      <c r="D476" s="25"/>
      <c r="E476" s="25"/>
      <c r="F476" s="25"/>
      <c r="G476" s="25"/>
      <c r="H476" s="25"/>
      <c r="I476" s="25"/>
    </row>
    <row r="477" spans="2:9" s="22" customFormat="1" x14ac:dyDescent="0.2">
      <c r="B477" s="25"/>
      <c r="C477" s="25"/>
      <c r="D477" s="25"/>
      <c r="E477" s="25"/>
      <c r="F477" s="25"/>
      <c r="G477" s="25"/>
      <c r="H477" s="25"/>
      <c r="I477" s="25"/>
    </row>
    <row r="478" spans="2:9" s="22" customFormat="1" x14ac:dyDescent="0.2">
      <c r="B478" s="25"/>
      <c r="C478" s="25"/>
      <c r="D478" s="25"/>
      <c r="E478" s="25"/>
      <c r="F478" s="25"/>
      <c r="G478" s="25"/>
      <c r="H478" s="25"/>
      <c r="I478" s="25"/>
    </row>
    <row r="479" spans="2:9" s="22" customFormat="1" x14ac:dyDescent="0.2">
      <c r="B479" s="25"/>
      <c r="C479" s="25"/>
      <c r="D479" s="25"/>
      <c r="E479" s="25"/>
      <c r="F479" s="25"/>
      <c r="G479" s="25"/>
      <c r="H479" s="25"/>
      <c r="I479" s="25"/>
    </row>
    <row r="480" spans="2:9" s="22" customFormat="1" x14ac:dyDescent="0.2">
      <c r="B480" s="25"/>
      <c r="C480" s="25"/>
      <c r="D480" s="25"/>
      <c r="E480" s="25"/>
      <c r="F480" s="25"/>
      <c r="G480" s="25"/>
      <c r="H480" s="25"/>
      <c r="I480" s="25"/>
    </row>
    <row r="481" spans="2:9" s="22" customFormat="1" x14ac:dyDescent="0.2">
      <c r="B481" s="25"/>
      <c r="C481" s="25"/>
      <c r="D481" s="25"/>
      <c r="E481" s="25"/>
      <c r="F481" s="25"/>
      <c r="G481" s="25"/>
      <c r="H481" s="25"/>
      <c r="I481" s="25"/>
    </row>
    <row r="482" spans="2:9" s="22" customFormat="1" x14ac:dyDescent="0.2">
      <c r="B482" s="25"/>
      <c r="C482" s="25"/>
      <c r="D482" s="25"/>
      <c r="E482" s="25"/>
      <c r="F482" s="25"/>
      <c r="G482" s="25"/>
      <c r="H482" s="25"/>
      <c r="I482" s="25"/>
    </row>
    <row r="483" spans="2:9" s="22" customFormat="1" x14ac:dyDescent="0.2">
      <c r="B483" s="25"/>
      <c r="C483" s="25"/>
      <c r="D483" s="25"/>
      <c r="E483" s="25"/>
      <c r="F483" s="25"/>
      <c r="G483" s="25"/>
      <c r="H483" s="25"/>
      <c r="I483" s="25"/>
    </row>
    <row r="484" spans="2:9" s="22" customFormat="1" x14ac:dyDescent="0.2">
      <c r="B484" s="25"/>
      <c r="C484" s="25"/>
      <c r="D484" s="25"/>
      <c r="E484" s="25"/>
      <c r="F484" s="25"/>
      <c r="G484" s="25"/>
      <c r="H484" s="25"/>
      <c r="I484" s="25"/>
    </row>
    <row r="485" spans="2:9" s="22" customFormat="1" x14ac:dyDescent="0.2">
      <c r="B485" s="25"/>
      <c r="C485" s="25"/>
      <c r="D485" s="25"/>
      <c r="E485" s="25"/>
      <c r="F485" s="25"/>
      <c r="G485" s="25"/>
      <c r="H485" s="25"/>
      <c r="I485" s="25"/>
    </row>
    <row r="486" spans="2:9" s="22" customFormat="1" x14ac:dyDescent="0.2">
      <c r="B486" s="25"/>
      <c r="C486" s="25"/>
      <c r="D486" s="25"/>
      <c r="E486" s="25"/>
      <c r="F486" s="25"/>
      <c r="G486" s="25"/>
      <c r="H486" s="25"/>
      <c r="I486" s="25"/>
    </row>
    <row r="487" spans="2:9" s="22" customFormat="1" x14ac:dyDescent="0.2">
      <c r="B487" s="25"/>
      <c r="C487" s="25"/>
      <c r="D487" s="25"/>
      <c r="E487" s="25"/>
      <c r="F487" s="25"/>
      <c r="G487" s="25"/>
      <c r="H487" s="25"/>
      <c r="I487" s="25"/>
    </row>
    <row r="488" spans="2:9" s="22" customFormat="1" x14ac:dyDescent="0.2">
      <c r="B488" s="25"/>
      <c r="C488" s="25"/>
      <c r="D488" s="25"/>
      <c r="E488" s="25"/>
      <c r="F488" s="25"/>
      <c r="G488" s="25"/>
      <c r="H488" s="25"/>
      <c r="I488" s="25"/>
    </row>
    <row r="489" spans="2:9" s="22" customFormat="1" x14ac:dyDescent="0.2">
      <c r="B489" s="25"/>
      <c r="C489" s="25"/>
      <c r="D489" s="25"/>
      <c r="E489" s="25"/>
      <c r="F489" s="25"/>
      <c r="G489" s="25"/>
      <c r="H489" s="25"/>
      <c r="I489" s="25"/>
    </row>
    <row r="490" spans="2:9" s="22" customFormat="1" x14ac:dyDescent="0.2">
      <c r="B490" s="25"/>
      <c r="C490" s="25"/>
      <c r="D490" s="25"/>
      <c r="E490" s="25"/>
      <c r="F490" s="25"/>
      <c r="G490" s="25"/>
      <c r="H490" s="25"/>
      <c r="I490" s="25"/>
    </row>
    <row r="491" spans="2:9" s="22" customFormat="1" x14ac:dyDescent="0.2">
      <c r="B491" s="25"/>
      <c r="C491" s="25"/>
      <c r="D491" s="25"/>
      <c r="E491" s="25"/>
      <c r="F491" s="25"/>
      <c r="G491" s="25"/>
      <c r="H491" s="25"/>
      <c r="I491" s="25"/>
    </row>
    <row r="492" spans="2:9" s="22" customFormat="1" x14ac:dyDescent="0.2">
      <c r="B492" s="25"/>
      <c r="C492" s="25"/>
      <c r="D492" s="25"/>
      <c r="E492" s="25"/>
      <c r="F492" s="25"/>
      <c r="G492" s="25"/>
      <c r="H492" s="25"/>
      <c r="I492" s="25"/>
    </row>
    <row r="493" spans="2:9" s="22" customFormat="1" x14ac:dyDescent="0.2">
      <c r="B493" s="25"/>
      <c r="C493" s="25"/>
      <c r="D493" s="25"/>
      <c r="E493" s="25"/>
      <c r="F493" s="25"/>
      <c r="G493" s="25"/>
      <c r="H493" s="25"/>
      <c r="I493" s="25"/>
    </row>
    <row r="494" spans="2:9" s="22" customFormat="1" x14ac:dyDescent="0.2">
      <c r="B494" s="25"/>
      <c r="C494" s="25"/>
      <c r="D494" s="25"/>
      <c r="E494" s="25"/>
      <c r="F494" s="25"/>
      <c r="G494" s="25"/>
      <c r="H494" s="25"/>
      <c r="I494" s="25"/>
    </row>
    <row r="495" spans="2:9" s="22" customFormat="1" x14ac:dyDescent="0.2">
      <c r="B495" s="25"/>
      <c r="C495" s="25"/>
      <c r="D495" s="25"/>
      <c r="E495" s="25"/>
      <c r="F495" s="25"/>
      <c r="G495" s="25"/>
      <c r="H495" s="25"/>
      <c r="I495" s="25"/>
    </row>
    <row r="496" spans="2:9" s="22" customFormat="1" x14ac:dyDescent="0.2">
      <c r="B496" s="25"/>
      <c r="C496" s="25"/>
      <c r="D496" s="25"/>
      <c r="E496" s="25"/>
      <c r="F496" s="25"/>
      <c r="G496" s="25"/>
      <c r="H496" s="25"/>
      <c r="I496" s="25"/>
    </row>
    <row r="497" spans="2:9" s="22" customFormat="1" x14ac:dyDescent="0.2">
      <c r="B497" s="25"/>
      <c r="C497" s="25"/>
      <c r="D497" s="25"/>
      <c r="E497" s="25"/>
      <c r="F497" s="25"/>
      <c r="G497" s="25"/>
      <c r="H497" s="25"/>
      <c r="I497" s="25"/>
    </row>
    <row r="498" spans="2:9" s="22" customFormat="1" x14ac:dyDescent="0.2">
      <c r="B498" s="25"/>
      <c r="C498" s="25"/>
      <c r="D498" s="25"/>
      <c r="E498" s="25"/>
      <c r="F498" s="25"/>
      <c r="G498" s="25"/>
      <c r="H498" s="25"/>
      <c r="I498" s="25"/>
    </row>
    <row r="499" spans="2:9" s="22" customFormat="1" x14ac:dyDescent="0.2">
      <c r="B499" s="25"/>
      <c r="C499" s="25"/>
      <c r="D499" s="25"/>
      <c r="E499" s="25"/>
      <c r="F499" s="25"/>
      <c r="G499" s="25"/>
      <c r="H499" s="25"/>
      <c r="I499" s="25"/>
    </row>
    <row r="500" spans="2:9" s="22" customFormat="1" x14ac:dyDescent="0.2">
      <c r="B500" s="25"/>
      <c r="C500" s="25"/>
      <c r="D500" s="25"/>
      <c r="E500" s="25"/>
      <c r="F500" s="25"/>
      <c r="G500" s="25"/>
      <c r="H500" s="25"/>
      <c r="I500" s="25"/>
    </row>
    <row r="501" spans="2:9" s="22" customFormat="1" x14ac:dyDescent="0.2">
      <c r="B501" s="25"/>
      <c r="C501" s="25"/>
      <c r="D501" s="25"/>
      <c r="E501" s="25"/>
      <c r="F501" s="25"/>
      <c r="G501" s="25"/>
      <c r="H501" s="25"/>
      <c r="I501" s="25"/>
    </row>
    <row r="502" spans="2:9" s="22" customFormat="1" x14ac:dyDescent="0.2">
      <c r="B502" s="25"/>
      <c r="C502" s="25"/>
      <c r="D502" s="25"/>
      <c r="E502" s="25"/>
      <c r="F502" s="25"/>
      <c r="G502" s="25"/>
      <c r="H502" s="25"/>
      <c r="I502" s="25"/>
    </row>
    <row r="503" spans="2:9" s="22" customFormat="1" x14ac:dyDescent="0.2">
      <c r="B503" s="25"/>
      <c r="C503" s="25"/>
      <c r="D503" s="25"/>
      <c r="E503" s="25"/>
      <c r="F503" s="25"/>
      <c r="G503" s="25"/>
      <c r="H503" s="25"/>
      <c r="I503" s="25"/>
    </row>
    <row r="504" spans="2:9" s="22" customFormat="1" x14ac:dyDescent="0.2">
      <c r="B504" s="25"/>
      <c r="C504" s="25"/>
      <c r="D504" s="25"/>
      <c r="E504" s="25"/>
      <c r="F504" s="25"/>
      <c r="G504" s="25"/>
      <c r="H504" s="25"/>
      <c r="I504" s="25"/>
    </row>
    <row r="505" spans="2:9" s="22" customFormat="1" x14ac:dyDescent="0.2">
      <c r="B505" s="25"/>
      <c r="C505" s="25"/>
      <c r="D505" s="25"/>
      <c r="E505" s="25"/>
      <c r="F505" s="25"/>
      <c r="G505" s="25"/>
      <c r="H505" s="25"/>
      <c r="I505" s="25"/>
    </row>
    <row r="506" spans="2:9" s="22" customFormat="1" x14ac:dyDescent="0.2">
      <c r="B506" s="25"/>
      <c r="C506" s="25"/>
      <c r="D506" s="25"/>
      <c r="E506" s="25"/>
      <c r="F506" s="25"/>
      <c r="G506" s="25"/>
      <c r="H506" s="25"/>
      <c r="I506" s="25"/>
    </row>
    <row r="507" spans="2:9" s="22" customFormat="1" x14ac:dyDescent="0.2">
      <c r="B507" s="25"/>
      <c r="C507" s="25"/>
      <c r="D507" s="25"/>
      <c r="E507" s="25"/>
      <c r="F507" s="25"/>
      <c r="G507" s="25"/>
      <c r="H507" s="25"/>
      <c r="I507" s="25"/>
    </row>
    <row r="508" spans="2:9" s="22" customFormat="1" x14ac:dyDescent="0.2">
      <c r="B508" s="25"/>
      <c r="C508" s="25"/>
      <c r="D508" s="25"/>
      <c r="E508" s="25"/>
      <c r="F508" s="25"/>
      <c r="G508" s="25"/>
      <c r="H508" s="25"/>
      <c r="I508" s="25"/>
    </row>
    <row r="509" spans="2:9" s="22" customFormat="1" x14ac:dyDescent="0.2">
      <c r="B509" s="25"/>
      <c r="C509" s="25"/>
      <c r="D509" s="25"/>
      <c r="E509" s="25"/>
      <c r="F509" s="25"/>
      <c r="G509" s="25"/>
      <c r="H509" s="25"/>
      <c r="I509" s="25"/>
    </row>
    <row r="510" spans="2:9" s="22" customFormat="1" x14ac:dyDescent="0.2">
      <c r="B510" s="25"/>
      <c r="C510" s="25"/>
      <c r="D510" s="25"/>
      <c r="E510" s="25"/>
      <c r="F510" s="25"/>
      <c r="G510" s="25"/>
      <c r="H510" s="25"/>
      <c r="I510" s="25"/>
    </row>
    <row r="511" spans="2:9" s="22" customFormat="1" x14ac:dyDescent="0.2">
      <c r="B511" s="25"/>
      <c r="C511" s="25"/>
      <c r="D511" s="25"/>
      <c r="E511" s="25"/>
      <c r="F511" s="25"/>
      <c r="G511" s="25"/>
      <c r="H511" s="25"/>
      <c r="I511" s="25"/>
    </row>
    <row r="512" spans="2:9" s="22" customFormat="1" x14ac:dyDescent="0.2">
      <c r="B512" s="25"/>
      <c r="C512" s="25"/>
      <c r="D512" s="25"/>
      <c r="E512" s="25"/>
      <c r="F512" s="25"/>
      <c r="G512" s="25"/>
      <c r="H512" s="25"/>
      <c r="I512" s="25"/>
    </row>
    <row r="513" spans="2:9" s="22" customFormat="1" x14ac:dyDescent="0.2">
      <c r="B513" s="25"/>
      <c r="C513" s="25"/>
      <c r="D513" s="25"/>
      <c r="E513" s="25"/>
      <c r="F513" s="25"/>
      <c r="G513" s="25"/>
      <c r="H513" s="25"/>
      <c r="I513" s="25"/>
    </row>
    <row r="514" spans="2:9" s="22" customFormat="1" x14ac:dyDescent="0.2">
      <c r="B514" s="25"/>
      <c r="C514" s="25"/>
      <c r="D514" s="25"/>
      <c r="E514" s="25"/>
      <c r="F514" s="25"/>
      <c r="G514" s="25"/>
      <c r="H514" s="25"/>
      <c r="I514" s="25"/>
    </row>
    <row r="515" spans="2:9" s="22" customFormat="1" x14ac:dyDescent="0.2">
      <c r="B515" s="25"/>
      <c r="C515" s="25"/>
      <c r="D515" s="25"/>
      <c r="E515" s="25"/>
      <c r="F515" s="25"/>
      <c r="G515" s="25"/>
      <c r="H515" s="25"/>
      <c r="I515" s="25"/>
    </row>
    <row r="516" spans="2:9" s="22" customFormat="1" x14ac:dyDescent="0.2">
      <c r="B516" s="25"/>
      <c r="C516" s="25"/>
      <c r="D516" s="25"/>
      <c r="E516" s="25"/>
      <c r="F516" s="25"/>
      <c r="G516" s="25"/>
      <c r="H516" s="25"/>
      <c r="I516" s="25"/>
    </row>
    <row r="517" spans="2:9" s="22" customFormat="1" x14ac:dyDescent="0.2">
      <c r="B517" s="25"/>
      <c r="C517" s="25"/>
      <c r="D517" s="25"/>
      <c r="E517" s="25"/>
      <c r="F517" s="25"/>
      <c r="G517" s="25"/>
      <c r="H517" s="25"/>
      <c r="I517" s="25"/>
    </row>
    <row r="518" spans="2:9" s="22" customFormat="1" x14ac:dyDescent="0.2">
      <c r="B518" s="25"/>
      <c r="C518" s="25"/>
      <c r="D518" s="25"/>
      <c r="E518" s="25"/>
      <c r="F518" s="25"/>
      <c r="G518" s="25"/>
      <c r="H518" s="25"/>
      <c r="I518" s="25"/>
    </row>
    <row r="519" spans="2:9" s="22" customFormat="1" x14ac:dyDescent="0.2">
      <c r="B519" s="25"/>
      <c r="C519" s="25"/>
      <c r="D519" s="25"/>
      <c r="E519" s="25"/>
      <c r="F519" s="25"/>
      <c r="G519" s="25"/>
      <c r="H519" s="25"/>
      <c r="I519" s="25"/>
    </row>
    <row r="520" spans="2:9" s="22" customFormat="1" x14ac:dyDescent="0.2">
      <c r="B520" s="25"/>
      <c r="C520" s="25"/>
      <c r="D520" s="25"/>
      <c r="E520" s="25"/>
      <c r="F520" s="25"/>
      <c r="G520" s="25"/>
      <c r="H520" s="25"/>
      <c r="I520" s="25"/>
    </row>
    <row r="521" spans="2:9" s="22" customFormat="1" x14ac:dyDescent="0.2">
      <c r="B521" s="25"/>
      <c r="C521" s="25"/>
      <c r="D521" s="25"/>
      <c r="E521" s="25"/>
      <c r="F521" s="25"/>
      <c r="G521" s="25"/>
      <c r="H521" s="25"/>
      <c r="I521" s="25"/>
    </row>
    <row r="522" spans="2:9" s="22" customFormat="1" x14ac:dyDescent="0.2">
      <c r="B522" s="25"/>
      <c r="C522" s="25"/>
      <c r="D522" s="25"/>
      <c r="E522" s="25"/>
      <c r="F522" s="25"/>
      <c r="G522" s="25"/>
      <c r="H522" s="25"/>
      <c r="I522" s="25"/>
    </row>
    <row r="523" spans="2:9" s="22" customFormat="1" x14ac:dyDescent="0.2">
      <c r="B523" s="25"/>
      <c r="C523" s="25"/>
      <c r="D523" s="25"/>
      <c r="E523" s="25"/>
      <c r="F523" s="25"/>
      <c r="G523" s="25"/>
      <c r="H523" s="25"/>
      <c r="I523" s="25"/>
    </row>
    <row r="524" spans="2:9" s="22" customFormat="1" x14ac:dyDescent="0.2">
      <c r="B524" s="25"/>
      <c r="C524" s="25"/>
      <c r="D524" s="25"/>
      <c r="E524" s="25"/>
      <c r="F524" s="25"/>
      <c r="G524" s="25"/>
      <c r="H524" s="25"/>
      <c r="I524" s="25"/>
    </row>
    <row r="525" spans="2:9" s="22" customFormat="1" x14ac:dyDescent="0.2">
      <c r="B525" s="25"/>
      <c r="C525" s="25"/>
      <c r="D525" s="25"/>
      <c r="E525" s="25"/>
      <c r="F525" s="25"/>
      <c r="G525" s="25"/>
      <c r="H525" s="25"/>
      <c r="I525" s="25"/>
    </row>
    <row r="526" spans="2:9" s="22" customFormat="1" x14ac:dyDescent="0.2">
      <c r="B526" s="25"/>
      <c r="C526" s="25"/>
      <c r="D526" s="25"/>
      <c r="E526" s="25"/>
      <c r="F526" s="25"/>
      <c r="G526" s="25"/>
      <c r="H526" s="25"/>
      <c r="I526" s="25"/>
    </row>
    <row r="527" spans="2:9" s="22" customFormat="1" x14ac:dyDescent="0.2">
      <c r="B527" s="25"/>
      <c r="C527" s="25"/>
      <c r="D527" s="25"/>
      <c r="E527" s="25"/>
      <c r="F527" s="25"/>
      <c r="G527" s="25"/>
      <c r="H527" s="25"/>
      <c r="I527" s="25"/>
    </row>
    <row r="528" spans="2:9" s="22" customFormat="1" x14ac:dyDescent="0.2">
      <c r="B528" s="25"/>
      <c r="C528" s="25"/>
      <c r="D528" s="25"/>
      <c r="E528" s="25"/>
      <c r="F528" s="25"/>
      <c r="G528" s="25"/>
      <c r="H528" s="25"/>
      <c r="I528" s="25"/>
    </row>
    <row r="529" spans="2:9" s="22" customFormat="1" x14ac:dyDescent="0.2">
      <c r="B529" s="25"/>
      <c r="C529" s="25"/>
      <c r="D529" s="25"/>
      <c r="E529" s="25"/>
      <c r="F529" s="25"/>
      <c r="G529" s="25"/>
      <c r="H529" s="25"/>
      <c r="I529" s="25"/>
    </row>
    <row r="530" spans="2:9" s="22" customFormat="1" x14ac:dyDescent="0.2">
      <c r="B530" s="25"/>
      <c r="C530" s="25"/>
      <c r="D530" s="25"/>
      <c r="E530" s="25"/>
      <c r="F530" s="25"/>
      <c r="G530" s="25"/>
      <c r="H530" s="25"/>
      <c r="I530" s="25"/>
    </row>
    <row r="531" spans="2:9" s="22" customFormat="1" x14ac:dyDescent="0.2">
      <c r="B531" s="25"/>
      <c r="C531" s="25"/>
      <c r="D531" s="25"/>
      <c r="E531" s="25"/>
      <c r="F531" s="25"/>
      <c r="G531" s="25"/>
      <c r="H531" s="25"/>
      <c r="I531" s="25"/>
    </row>
    <row r="532" spans="2:9" s="22" customFormat="1" x14ac:dyDescent="0.2">
      <c r="B532" s="25"/>
      <c r="C532" s="25"/>
      <c r="D532" s="25"/>
      <c r="E532" s="25"/>
      <c r="F532" s="25"/>
      <c r="G532" s="25"/>
      <c r="H532" s="25"/>
      <c r="I532" s="25"/>
    </row>
    <row r="533" spans="2:9" s="22" customFormat="1" x14ac:dyDescent="0.2">
      <c r="B533" s="25"/>
      <c r="C533" s="25"/>
      <c r="D533" s="25"/>
      <c r="E533" s="25"/>
      <c r="F533" s="25"/>
      <c r="G533" s="25"/>
      <c r="H533" s="25"/>
      <c r="I533" s="25"/>
    </row>
    <row r="534" spans="2:9" s="22" customFormat="1" x14ac:dyDescent="0.2">
      <c r="B534" s="25"/>
      <c r="C534" s="25"/>
      <c r="D534" s="25"/>
      <c r="E534" s="25"/>
      <c r="F534" s="25"/>
      <c r="G534" s="25"/>
      <c r="H534" s="25"/>
      <c r="I534" s="25"/>
    </row>
    <row r="535" spans="2:9" s="22" customFormat="1" x14ac:dyDescent="0.2">
      <c r="B535" s="25"/>
      <c r="C535" s="25"/>
      <c r="D535" s="25"/>
      <c r="E535" s="25"/>
      <c r="F535" s="25"/>
      <c r="G535" s="25"/>
      <c r="H535" s="25"/>
      <c r="I535" s="25"/>
    </row>
    <row r="536" spans="2:9" s="22" customFormat="1" x14ac:dyDescent="0.2">
      <c r="B536" s="25"/>
      <c r="C536" s="25"/>
      <c r="D536" s="25"/>
      <c r="E536" s="25"/>
      <c r="F536" s="25"/>
      <c r="G536" s="25"/>
      <c r="H536" s="25"/>
      <c r="I536" s="25"/>
    </row>
    <row r="537" spans="2:9" s="22" customFormat="1" x14ac:dyDescent="0.2">
      <c r="B537" s="25"/>
      <c r="C537" s="25"/>
      <c r="D537" s="25"/>
      <c r="E537" s="25"/>
      <c r="F537" s="25"/>
      <c r="G537" s="25"/>
      <c r="H537" s="25"/>
      <c r="I537" s="25"/>
    </row>
    <row r="538" spans="2:9" s="22" customFormat="1" x14ac:dyDescent="0.2">
      <c r="B538" s="25"/>
      <c r="C538" s="25"/>
      <c r="D538" s="25"/>
      <c r="E538" s="25"/>
      <c r="F538" s="25"/>
      <c r="G538" s="25"/>
      <c r="H538" s="25"/>
      <c r="I538" s="25"/>
    </row>
    <row r="539" spans="2:9" s="22" customFormat="1" x14ac:dyDescent="0.2">
      <c r="B539" s="25"/>
      <c r="C539" s="25"/>
      <c r="D539" s="25"/>
      <c r="E539" s="25"/>
      <c r="F539" s="25"/>
      <c r="G539" s="25"/>
      <c r="H539" s="25"/>
      <c r="I539" s="25"/>
    </row>
    <row r="540" spans="2:9" s="22" customFormat="1" x14ac:dyDescent="0.2">
      <c r="B540" s="25"/>
      <c r="C540" s="25"/>
      <c r="D540" s="25"/>
      <c r="E540" s="25"/>
      <c r="F540" s="25"/>
      <c r="G540" s="25"/>
      <c r="H540" s="25"/>
      <c r="I540" s="25"/>
    </row>
    <row r="541" spans="2:9" s="22" customFormat="1" x14ac:dyDescent="0.2">
      <c r="B541" s="25"/>
      <c r="C541" s="25"/>
      <c r="D541" s="25"/>
      <c r="E541" s="25"/>
      <c r="F541" s="25"/>
      <c r="G541" s="25"/>
      <c r="H541" s="25"/>
      <c r="I541" s="25"/>
    </row>
    <row r="542" spans="2:9" s="22" customFormat="1" x14ac:dyDescent="0.2">
      <c r="B542" s="25"/>
      <c r="C542" s="25"/>
      <c r="D542" s="25"/>
      <c r="E542" s="25"/>
      <c r="F542" s="25"/>
      <c r="G542" s="25"/>
      <c r="H542" s="25"/>
      <c r="I542" s="25"/>
    </row>
    <row r="543" spans="2:9" s="22" customFormat="1" x14ac:dyDescent="0.2">
      <c r="B543" s="25"/>
      <c r="C543" s="25"/>
      <c r="D543" s="25"/>
      <c r="E543" s="25"/>
      <c r="F543" s="25"/>
      <c r="G543" s="25"/>
      <c r="H543" s="25"/>
      <c r="I543" s="25"/>
    </row>
    <row r="544" spans="2:9" s="22" customFormat="1" x14ac:dyDescent="0.2">
      <c r="B544" s="25"/>
      <c r="C544" s="25"/>
      <c r="D544" s="25"/>
      <c r="E544" s="25"/>
      <c r="F544" s="25"/>
      <c r="G544" s="25"/>
      <c r="H544" s="25"/>
      <c r="I544" s="25"/>
    </row>
    <row r="545" spans="2:9" s="22" customFormat="1" x14ac:dyDescent="0.2">
      <c r="B545" s="25"/>
      <c r="C545" s="25"/>
      <c r="D545" s="25"/>
      <c r="E545" s="25"/>
      <c r="F545" s="25"/>
      <c r="G545" s="25"/>
      <c r="H545" s="25"/>
      <c r="I545" s="25"/>
    </row>
    <row r="546" spans="2:9" s="22" customFormat="1" x14ac:dyDescent="0.2">
      <c r="B546" s="25"/>
      <c r="C546" s="25"/>
      <c r="D546" s="25"/>
      <c r="E546" s="25"/>
      <c r="F546" s="25"/>
      <c r="G546" s="25"/>
      <c r="H546" s="25"/>
      <c r="I546" s="25"/>
    </row>
    <row r="547" spans="2:9" s="22" customFormat="1" x14ac:dyDescent="0.2">
      <c r="B547" s="25"/>
      <c r="C547" s="25"/>
      <c r="D547" s="25"/>
      <c r="E547" s="25"/>
      <c r="F547" s="25"/>
      <c r="G547" s="25"/>
      <c r="H547" s="25"/>
      <c r="I547" s="25"/>
    </row>
    <row r="548" spans="2:9" s="22" customFormat="1" x14ac:dyDescent="0.2">
      <c r="B548" s="25"/>
      <c r="C548" s="25"/>
      <c r="D548" s="25"/>
      <c r="E548" s="25"/>
      <c r="F548" s="25"/>
      <c r="G548" s="25"/>
      <c r="H548" s="25"/>
      <c r="I548" s="25"/>
    </row>
    <row r="549" spans="2:9" s="22" customFormat="1" x14ac:dyDescent="0.2">
      <c r="B549" s="25"/>
      <c r="C549" s="25"/>
      <c r="D549" s="25"/>
      <c r="E549" s="25"/>
      <c r="F549" s="25"/>
      <c r="G549" s="25"/>
      <c r="H549" s="25"/>
      <c r="I549" s="25"/>
    </row>
    <row r="550" spans="2:9" s="22" customFormat="1" x14ac:dyDescent="0.2">
      <c r="B550" s="25"/>
      <c r="C550" s="25"/>
      <c r="D550" s="25"/>
      <c r="E550" s="25"/>
      <c r="F550" s="25"/>
      <c r="G550" s="25"/>
      <c r="H550" s="25"/>
      <c r="I550" s="25"/>
    </row>
    <row r="551" spans="2:9" s="22" customFormat="1" x14ac:dyDescent="0.2">
      <c r="B551" s="25"/>
      <c r="C551" s="25"/>
      <c r="D551" s="25"/>
      <c r="E551" s="25"/>
      <c r="F551" s="25"/>
      <c r="G551" s="25"/>
      <c r="H551" s="25"/>
      <c r="I551" s="25"/>
    </row>
    <row r="552" spans="2:9" s="22" customFormat="1" x14ac:dyDescent="0.2">
      <c r="B552" s="25"/>
      <c r="C552" s="25"/>
      <c r="D552" s="25"/>
      <c r="E552" s="25"/>
      <c r="F552" s="25"/>
      <c r="G552" s="25"/>
      <c r="H552" s="25"/>
      <c r="I552" s="25"/>
    </row>
    <row r="553" spans="2:9" s="22" customFormat="1" x14ac:dyDescent="0.2">
      <c r="B553" s="25"/>
      <c r="C553" s="25"/>
      <c r="D553" s="25"/>
      <c r="E553" s="25"/>
      <c r="F553" s="25"/>
      <c r="G553" s="25"/>
      <c r="H553" s="25"/>
      <c r="I553" s="25"/>
    </row>
    <row r="554" spans="2:9" s="22" customFormat="1" x14ac:dyDescent="0.2">
      <c r="B554" s="25"/>
      <c r="C554" s="25"/>
      <c r="D554" s="25"/>
      <c r="E554" s="25"/>
      <c r="F554" s="25"/>
      <c r="G554" s="25"/>
      <c r="H554" s="25"/>
      <c r="I554" s="25"/>
    </row>
    <row r="555" spans="2:9" s="22" customFormat="1" x14ac:dyDescent="0.2">
      <c r="B555" s="25"/>
      <c r="C555" s="25"/>
      <c r="D555" s="25"/>
      <c r="E555" s="25"/>
      <c r="F555" s="25"/>
      <c r="G555" s="25"/>
      <c r="H555" s="25"/>
      <c r="I555" s="25"/>
    </row>
    <row r="556" spans="2:9" s="22" customFormat="1" x14ac:dyDescent="0.2">
      <c r="B556" s="25"/>
      <c r="C556" s="25"/>
      <c r="D556" s="25"/>
      <c r="E556" s="25"/>
      <c r="F556" s="25"/>
      <c r="G556" s="25"/>
      <c r="H556" s="25"/>
      <c r="I556" s="25"/>
    </row>
    <row r="557" spans="2:9" s="22" customFormat="1" x14ac:dyDescent="0.2">
      <c r="B557" s="25"/>
      <c r="C557" s="25"/>
      <c r="D557" s="25"/>
      <c r="E557" s="25"/>
      <c r="F557" s="25"/>
      <c r="G557" s="25"/>
      <c r="H557" s="25"/>
      <c r="I557" s="25"/>
    </row>
    <row r="558" spans="2:9" s="22" customFormat="1" x14ac:dyDescent="0.2">
      <c r="B558" s="25"/>
      <c r="C558" s="25"/>
      <c r="D558" s="25"/>
      <c r="E558" s="25"/>
      <c r="F558" s="25"/>
      <c r="G558" s="25"/>
      <c r="H558" s="25"/>
      <c r="I558" s="25"/>
    </row>
    <row r="559" spans="2:9" s="22" customFormat="1" x14ac:dyDescent="0.2">
      <c r="B559" s="25"/>
      <c r="C559" s="25"/>
      <c r="D559" s="25"/>
      <c r="E559" s="25"/>
      <c r="F559" s="25"/>
      <c r="G559" s="25"/>
      <c r="H559" s="25"/>
      <c r="I559" s="25"/>
    </row>
    <row r="560" spans="2:9" s="22" customFormat="1" x14ac:dyDescent="0.2">
      <c r="B560" s="25"/>
      <c r="C560" s="25"/>
      <c r="D560" s="25"/>
      <c r="E560" s="25"/>
      <c r="F560" s="25"/>
      <c r="G560" s="25"/>
      <c r="H560" s="25"/>
      <c r="I560" s="25"/>
    </row>
    <row r="561" spans="2:9" s="22" customFormat="1" x14ac:dyDescent="0.2">
      <c r="B561" s="25"/>
      <c r="C561" s="25"/>
      <c r="D561" s="25"/>
      <c r="E561" s="25"/>
      <c r="F561" s="25"/>
      <c r="G561" s="25"/>
      <c r="H561" s="25"/>
      <c r="I561" s="25"/>
    </row>
    <row r="562" spans="2:9" s="22" customFormat="1" x14ac:dyDescent="0.2">
      <c r="B562" s="25"/>
      <c r="C562" s="25"/>
      <c r="D562" s="25"/>
      <c r="E562" s="25"/>
      <c r="F562" s="25"/>
      <c r="G562" s="25"/>
      <c r="H562" s="25"/>
      <c r="I562" s="25"/>
    </row>
    <row r="563" spans="2:9" s="22" customFormat="1" x14ac:dyDescent="0.2">
      <c r="B563" s="25"/>
      <c r="C563" s="25"/>
      <c r="D563" s="25"/>
      <c r="E563" s="25"/>
      <c r="F563" s="25"/>
      <c r="G563" s="25"/>
      <c r="H563" s="25"/>
      <c r="I563" s="25"/>
    </row>
    <row r="564" spans="2:9" s="22" customFormat="1" x14ac:dyDescent="0.2">
      <c r="B564" s="25"/>
      <c r="C564" s="25"/>
      <c r="D564" s="25"/>
      <c r="E564" s="25"/>
      <c r="F564" s="25"/>
      <c r="G564" s="25"/>
      <c r="H564" s="25"/>
      <c r="I564" s="25"/>
    </row>
    <row r="565" spans="2:9" s="22" customFormat="1" x14ac:dyDescent="0.2">
      <c r="B565" s="25"/>
      <c r="C565" s="25"/>
      <c r="D565" s="25"/>
      <c r="E565" s="25"/>
      <c r="F565" s="25"/>
      <c r="G565" s="25"/>
      <c r="H565" s="25"/>
      <c r="I565" s="25"/>
    </row>
    <row r="566" spans="2:9" s="22" customFormat="1" x14ac:dyDescent="0.2">
      <c r="B566" s="25"/>
      <c r="C566" s="25"/>
      <c r="D566" s="25"/>
      <c r="E566" s="25"/>
      <c r="F566" s="25"/>
      <c r="G566" s="25"/>
      <c r="H566" s="25"/>
      <c r="I566" s="25"/>
    </row>
    <row r="567" spans="2:9" s="22" customFormat="1" x14ac:dyDescent="0.2">
      <c r="B567" s="25"/>
      <c r="C567" s="25"/>
      <c r="D567" s="25"/>
      <c r="E567" s="25"/>
      <c r="F567" s="25"/>
      <c r="G567" s="25"/>
      <c r="H567" s="25"/>
      <c r="I567" s="25"/>
    </row>
    <row r="568" spans="2:9" s="22" customFormat="1" x14ac:dyDescent="0.2">
      <c r="B568" s="25"/>
      <c r="C568" s="25"/>
      <c r="D568" s="25"/>
      <c r="E568" s="25"/>
      <c r="F568" s="25"/>
      <c r="G568" s="25"/>
      <c r="H568" s="25"/>
      <c r="I568" s="25"/>
    </row>
    <row r="569" spans="2:9" s="22" customFormat="1" x14ac:dyDescent="0.2">
      <c r="B569" s="25"/>
      <c r="C569" s="25"/>
      <c r="D569" s="25"/>
      <c r="E569" s="25"/>
      <c r="F569" s="25"/>
      <c r="G569" s="25"/>
      <c r="H569" s="25"/>
      <c r="I569" s="25"/>
    </row>
    <row r="570" spans="2:9" s="22" customFormat="1" x14ac:dyDescent="0.2">
      <c r="B570" s="25"/>
      <c r="C570" s="25"/>
      <c r="D570" s="25"/>
      <c r="E570" s="25"/>
      <c r="F570" s="25"/>
      <c r="G570" s="25"/>
      <c r="H570" s="25"/>
      <c r="I570" s="25"/>
    </row>
    <row r="571" spans="2:9" s="22" customFormat="1" x14ac:dyDescent="0.2">
      <c r="B571" s="25"/>
      <c r="C571" s="25"/>
      <c r="D571" s="25"/>
      <c r="E571" s="25"/>
      <c r="F571" s="25"/>
      <c r="G571" s="25"/>
      <c r="H571" s="25"/>
      <c r="I571" s="25"/>
    </row>
    <row r="572" spans="2:9" s="22" customFormat="1" x14ac:dyDescent="0.2">
      <c r="B572" s="25"/>
      <c r="C572" s="25"/>
      <c r="D572" s="25"/>
      <c r="E572" s="25"/>
      <c r="F572" s="25"/>
      <c r="G572" s="25"/>
      <c r="H572" s="25"/>
      <c r="I572" s="25"/>
    </row>
    <row r="573" spans="2:9" s="22" customFormat="1" x14ac:dyDescent="0.2">
      <c r="B573" s="25"/>
      <c r="C573" s="25"/>
      <c r="D573" s="25"/>
      <c r="E573" s="25"/>
      <c r="F573" s="25"/>
      <c r="G573" s="25"/>
      <c r="H573" s="25"/>
      <c r="I573" s="25"/>
    </row>
    <row r="574" spans="2:9" s="22" customFormat="1" x14ac:dyDescent="0.2">
      <c r="B574" s="25"/>
      <c r="C574" s="25"/>
      <c r="D574" s="25"/>
      <c r="E574" s="25"/>
      <c r="F574" s="25"/>
      <c r="G574" s="25"/>
      <c r="H574" s="25"/>
      <c r="I574" s="25"/>
    </row>
    <row r="575" spans="2:9" s="22" customFormat="1" x14ac:dyDescent="0.2">
      <c r="B575" s="25"/>
      <c r="C575" s="25"/>
      <c r="D575" s="25"/>
      <c r="E575" s="25"/>
      <c r="F575" s="25"/>
      <c r="G575" s="25"/>
      <c r="H575" s="25"/>
      <c r="I575" s="25"/>
    </row>
    <row r="576" spans="2:9" s="22" customFormat="1" x14ac:dyDescent="0.2">
      <c r="B576" s="25"/>
      <c r="C576" s="25"/>
      <c r="D576" s="25"/>
      <c r="E576" s="25"/>
      <c r="F576" s="25"/>
      <c r="G576" s="25"/>
      <c r="H576" s="25"/>
      <c r="I576" s="25"/>
    </row>
    <row r="577" spans="2:9" s="22" customFormat="1" x14ac:dyDescent="0.2">
      <c r="B577" s="25"/>
      <c r="C577" s="25"/>
      <c r="D577" s="25"/>
      <c r="E577" s="25"/>
      <c r="F577" s="25"/>
      <c r="G577" s="25"/>
      <c r="H577" s="25"/>
      <c r="I577" s="25"/>
    </row>
    <row r="578" spans="2:9" s="22" customFormat="1" x14ac:dyDescent="0.2">
      <c r="B578" s="25"/>
      <c r="C578" s="25"/>
      <c r="D578" s="25"/>
      <c r="E578" s="25"/>
      <c r="F578" s="25"/>
      <c r="G578" s="25"/>
      <c r="H578" s="25"/>
      <c r="I578" s="25"/>
    </row>
    <row r="579" spans="2:9" s="22" customFormat="1" x14ac:dyDescent="0.2">
      <c r="B579" s="25"/>
      <c r="C579" s="25"/>
      <c r="D579" s="25"/>
      <c r="E579" s="25"/>
      <c r="F579" s="25"/>
      <c r="G579" s="25"/>
      <c r="H579" s="25"/>
      <c r="I579" s="25"/>
    </row>
    <row r="580" spans="2:9" s="22" customFormat="1" x14ac:dyDescent="0.2">
      <c r="B580" s="25"/>
      <c r="C580" s="25"/>
      <c r="D580" s="25"/>
      <c r="E580" s="25"/>
      <c r="F580" s="25"/>
      <c r="G580" s="25"/>
      <c r="H580" s="25"/>
      <c r="I580" s="25"/>
    </row>
    <row r="581" spans="2:9" s="22" customFormat="1" x14ac:dyDescent="0.2">
      <c r="B581" s="25"/>
      <c r="C581" s="25"/>
      <c r="D581" s="25"/>
      <c r="E581" s="25"/>
      <c r="F581" s="25"/>
      <c r="G581" s="25"/>
      <c r="H581" s="25"/>
      <c r="I581" s="25"/>
    </row>
    <row r="582" spans="2:9" s="22" customFormat="1" x14ac:dyDescent="0.2">
      <c r="B582" s="25"/>
      <c r="C582" s="25"/>
      <c r="D582" s="25"/>
      <c r="E582" s="25"/>
      <c r="F582" s="25"/>
      <c r="G582" s="25"/>
      <c r="H582" s="25"/>
      <c r="I582" s="25"/>
    </row>
    <row r="583" spans="2:9" s="22" customFormat="1" x14ac:dyDescent="0.2">
      <c r="B583" s="25"/>
      <c r="C583" s="25"/>
      <c r="D583" s="25"/>
      <c r="E583" s="25"/>
      <c r="F583" s="25"/>
      <c r="G583" s="25"/>
      <c r="H583" s="25"/>
      <c r="I583" s="25"/>
    </row>
    <row r="584" spans="2:9" s="22" customFormat="1" x14ac:dyDescent="0.2">
      <c r="B584" s="25"/>
      <c r="C584" s="25"/>
      <c r="D584" s="25"/>
      <c r="E584" s="25"/>
      <c r="F584" s="25"/>
      <c r="G584" s="25"/>
      <c r="H584" s="25"/>
      <c r="I584" s="25"/>
    </row>
    <row r="585" spans="2:9" s="22" customFormat="1" x14ac:dyDescent="0.2">
      <c r="B585" s="25"/>
      <c r="C585" s="25"/>
      <c r="D585" s="25"/>
      <c r="E585" s="25"/>
      <c r="F585" s="25"/>
      <c r="G585" s="25"/>
      <c r="H585" s="25"/>
      <c r="I585" s="25"/>
    </row>
    <row r="586" spans="2:9" s="22" customFormat="1" x14ac:dyDescent="0.2">
      <c r="B586" s="25"/>
      <c r="C586" s="25"/>
      <c r="D586" s="25"/>
      <c r="E586" s="25"/>
      <c r="F586" s="25"/>
      <c r="G586" s="25"/>
      <c r="H586" s="25"/>
      <c r="I586" s="25"/>
    </row>
    <row r="587" spans="2:9" s="22" customFormat="1" x14ac:dyDescent="0.2">
      <c r="B587" s="25"/>
      <c r="C587" s="25"/>
      <c r="D587" s="25"/>
      <c r="E587" s="25"/>
      <c r="F587" s="25"/>
      <c r="G587" s="25"/>
      <c r="H587" s="25"/>
      <c r="I587" s="25"/>
    </row>
    <row r="588" spans="2:9" s="22" customFormat="1" x14ac:dyDescent="0.2">
      <c r="B588" s="25"/>
      <c r="C588" s="25"/>
      <c r="D588" s="25"/>
      <c r="E588" s="25"/>
      <c r="F588" s="25"/>
      <c r="G588" s="25"/>
      <c r="H588" s="25"/>
      <c r="I588" s="25"/>
    </row>
    <row r="589" spans="2:9" s="22" customFormat="1" x14ac:dyDescent="0.2">
      <c r="B589" s="25"/>
      <c r="C589" s="25"/>
      <c r="D589" s="25"/>
      <c r="E589" s="25"/>
      <c r="F589" s="25"/>
      <c r="G589" s="25"/>
      <c r="H589" s="25"/>
      <c r="I589" s="25"/>
    </row>
    <row r="590" spans="2:9" s="22" customFormat="1" x14ac:dyDescent="0.2">
      <c r="B590" s="25"/>
      <c r="C590" s="25"/>
      <c r="D590" s="25"/>
      <c r="E590" s="25"/>
      <c r="F590" s="25"/>
      <c r="G590" s="25"/>
      <c r="H590" s="25"/>
      <c r="I590" s="25"/>
    </row>
    <row r="591" spans="2:9" s="22" customFormat="1" x14ac:dyDescent="0.2">
      <c r="B591" s="25"/>
      <c r="C591" s="25"/>
      <c r="D591" s="25"/>
      <c r="E591" s="25"/>
      <c r="F591" s="25"/>
      <c r="G591" s="25"/>
      <c r="H591" s="25"/>
      <c r="I591" s="25"/>
    </row>
    <row r="592" spans="2:9" s="22" customFormat="1" x14ac:dyDescent="0.2">
      <c r="B592" s="25"/>
      <c r="C592" s="25"/>
      <c r="D592" s="25"/>
      <c r="E592" s="25"/>
      <c r="F592" s="25"/>
      <c r="G592" s="25"/>
      <c r="H592" s="25"/>
      <c r="I592" s="25"/>
    </row>
    <row r="593" spans="2:9" s="22" customFormat="1" x14ac:dyDescent="0.2">
      <c r="B593" s="25"/>
      <c r="C593" s="25"/>
      <c r="D593" s="25"/>
      <c r="E593" s="25"/>
      <c r="F593" s="25"/>
      <c r="G593" s="25"/>
      <c r="H593" s="25"/>
      <c r="I593" s="25"/>
    </row>
    <row r="594" spans="2:9" s="22" customFormat="1" x14ac:dyDescent="0.2">
      <c r="B594" s="25"/>
      <c r="C594" s="25"/>
      <c r="D594" s="25"/>
      <c r="E594" s="25"/>
      <c r="F594" s="25"/>
      <c r="G594" s="25"/>
      <c r="H594" s="25"/>
      <c r="I594" s="25"/>
    </row>
    <row r="595" spans="2:9" s="22" customFormat="1" x14ac:dyDescent="0.2">
      <c r="B595" s="25"/>
      <c r="C595" s="25"/>
      <c r="D595" s="25"/>
      <c r="E595" s="25"/>
      <c r="F595" s="25"/>
      <c r="G595" s="25"/>
      <c r="H595" s="25"/>
      <c r="I595" s="25"/>
    </row>
    <row r="596" spans="2:9" s="22" customFormat="1" x14ac:dyDescent="0.2">
      <c r="B596" s="25"/>
      <c r="C596" s="25"/>
      <c r="D596" s="25"/>
      <c r="E596" s="25"/>
      <c r="F596" s="25"/>
      <c r="G596" s="25"/>
      <c r="H596" s="25"/>
      <c r="I596" s="25"/>
    </row>
    <row r="597" spans="2:9" s="22" customFormat="1" x14ac:dyDescent="0.2">
      <c r="B597" s="25"/>
      <c r="C597" s="25"/>
      <c r="D597" s="25"/>
      <c r="E597" s="25"/>
      <c r="F597" s="25"/>
      <c r="G597" s="25"/>
      <c r="H597" s="25"/>
      <c r="I597" s="25"/>
    </row>
    <row r="598" spans="2:9" s="22" customFormat="1" x14ac:dyDescent="0.2">
      <c r="B598" s="25"/>
      <c r="C598" s="25"/>
      <c r="D598" s="25"/>
      <c r="E598" s="25"/>
      <c r="F598" s="25"/>
      <c r="G598" s="25"/>
      <c r="H598" s="25"/>
      <c r="I598" s="25"/>
    </row>
    <row r="599" spans="2:9" s="22" customFormat="1" x14ac:dyDescent="0.2">
      <c r="B599" s="25"/>
      <c r="C599" s="25"/>
      <c r="D599" s="25"/>
      <c r="E599" s="25"/>
      <c r="F599" s="25"/>
      <c r="G599" s="25"/>
      <c r="H599" s="25"/>
      <c r="I599" s="25"/>
    </row>
    <row r="600" spans="2:9" s="22" customFormat="1" x14ac:dyDescent="0.2">
      <c r="B600" s="25"/>
      <c r="C600" s="25"/>
      <c r="D600" s="25"/>
      <c r="E600" s="25"/>
      <c r="F600" s="25"/>
      <c r="G600" s="25"/>
      <c r="H600" s="25"/>
      <c r="I600" s="25"/>
    </row>
    <row r="601" spans="2:9" s="22" customFormat="1" x14ac:dyDescent="0.2">
      <c r="B601" s="25"/>
      <c r="C601" s="25"/>
      <c r="D601" s="25"/>
      <c r="E601" s="25"/>
      <c r="F601" s="25"/>
      <c r="G601" s="25"/>
      <c r="H601" s="25"/>
      <c r="I601" s="25"/>
    </row>
    <row r="602" spans="2:9" s="22" customFormat="1" x14ac:dyDescent="0.2">
      <c r="B602" s="25"/>
      <c r="C602" s="25"/>
      <c r="D602" s="25"/>
      <c r="E602" s="25"/>
      <c r="F602" s="25"/>
      <c r="G602" s="25"/>
      <c r="H602" s="25"/>
      <c r="I602" s="25"/>
    </row>
    <row r="603" spans="2:9" s="22" customFormat="1" x14ac:dyDescent="0.2">
      <c r="B603" s="25"/>
      <c r="C603" s="25"/>
      <c r="D603" s="25"/>
      <c r="E603" s="25"/>
      <c r="F603" s="25"/>
      <c r="G603" s="25"/>
      <c r="H603" s="25"/>
      <c r="I603" s="25"/>
    </row>
    <row r="604" spans="2:9" s="22" customFormat="1" x14ac:dyDescent="0.2">
      <c r="B604" s="25"/>
      <c r="C604" s="25"/>
      <c r="D604" s="25"/>
      <c r="E604" s="25"/>
      <c r="F604" s="25"/>
      <c r="G604" s="25"/>
      <c r="H604" s="25"/>
      <c r="I604" s="25"/>
    </row>
    <row r="605" spans="2:9" s="22" customFormat="1" x14ac:dyDescent="0.2">
      <c r="B605" s="25"/>
      <c r="C605" s="25"/>
      <c r="D605" s="25"/>
      <c r="E605" s="25"/>
      <c r="F605" s="25"/>
      <c r="G605" s="25"/>
      <c r="H605" s="25"/>
      <c r="I605" s="25"/>
    </row>
    <row r="606" spans="2:9" s="22" customFormat="1" x14ac:dyDescent="0.2">
      <c r="B606" s="25"/>
      <c r="C606" s="25"/>
      <c r="D606" s="25"/>
      <c r="E606" s="25"/>
      <c r="F606" s="25"/>
      <c r="G606" s="25"/>
      <c r="H606" s="25"/>
      <c r="I606" s="25"/>
    </row>
    <row r="607" spans="2:9" s="22" customFormat="1" x14ac:dyDescent="0.2">
      <c r="B607" s="25"/>
      <c r="C607" s="25"/>
      <c r="D607" s="25"/>
      <c r="E607" s="25"/>
      <c r="F607" s="25"/>
      <c r="G607" s="25"/>
      <c r="H607" s="25"/>
      <c r="I607" s="25"/>
    </row>
    <row r="608" spans="2:9" s="22" customFormat="1" x14ac:dyDescent="0.2">
      <c r="B608" s="25"/>
      <c r="C608" s="25"/>
      <c r="D608" s="25"/>
      <c r="E608" s="25"/>
      <c r="F608" s="25"/>
      <c r="G608" s="25"/>
      <c r="H608" s="25"/>
      <c r="I608" s="25"/>
    </row>
    <row r="609" spans="2:9" s="22" customFormat="1" x14ac:dyDescent="0.2">
      <c r="B609" s="25"/>
      <c r="C609" s="25"/>
      <c r="D609" s="25"/>
      <c r="E609" s="25"/>
      <c r="F609" s="25"/>
      <c r="G609" s="25"/>
      <c r="H609" s="25"/>
      <c r="I609" s="25"/>
    </row>
    <row r="610" spans="2:9" s="22" customFormat="1" x14ac:dyDescent="0.2">
      <c r="B610" s="25"/>
      <c r="C610" s="25"/>
      <c r="D610" s="25"/>
      <c r="E610" s="25"/>
      <c r="F610" s="25"/>
      <c r="G610" s="25"/>
      <c r="H610" s="25"/>
      <c r="I610" s="25"/>
    </row>
    <row r="611" spans="2:9" s="22" customFormat="1" x14ac:dyDescent="0.2">
      <c r="B611" s="25"/>
      <c r="C611" s="25"/>
      <c r="D611" s="25"/>
      <c r="E611" s="25"/>
      <c r="F611" s="25"/>
      <c r="G611" s="25"/>
      <c r="H611" s="25"/>
      <c r="I611" s="25"/>
    </row>
    <row r="612" spans="2:9" s="22" customFormat="1" x14ac:dyDescent="0.2">
      <c r="B612" s="25"/>
      <c r="C612" s="25"/>
      <c r="D612" s="25"/>
      <c r="E612" s="25"/>
      <c r="F612" s="25"/>
      <c r="G612" s="25"/>
      <c r="H612" s="25"/>
      <c r="I612" s="25"/>
    </row>
    <row r="613" spans="2:9" s="22" customFormat="1" x14ac:dyDescent="0.2">
      <c r="B613" s="25"/>
      <c r="C613" s="25"/>
      <c r="D613" s="25"/>
      <c r="E613" s="25"/>
      <c r="F613" s="25"/>
      <c r="G613" s="25"/>
      <c r="H613" s="25"/>
      <c r="I613" s="25"/>
    </row>
    <row r="614" spans="2:9" s="22" customFormat="1" x14ac:dyDescent="0.2">
      <c r="B614" s="25"/>
      <c r="C614" s="25"/>
      <c r="D614" s="25"/>
      <c r="E614" s="25"/>
      <c r="F614" s="25"/>
      <c r="G614" s="25"/>
      <c r="H614" s="25"/>
      <c r="I614" s="25"/>
    </row>
    <row r="615" spans="2:9" s="22" customFormat="1" x14ac:dyDescent="0.2">
      <c r="B615" s="25"/>
      <c r="C615" s="25"/>
      <c r="D615" s="25"/>
      <c r="E615" s="25"/>
      <c r="F615" s="25"/>
      <c r="G615" s="25"/>
      <c r="H615" s="25"/>
      <c r="I615" s="25"/>
    </row>
    <row r="616" spans="2:9" s="22" customFormat="1" x14ac:dyDescent="0.2">
      <c r="B616" s="25"/>
      <c r="C616" s="25"/>
      <c r="D616" s="25"/>
      <c r="E616" s="25"/>
      <c r="F616" s="25"/>
      <c r="G616" s="25"/>
      <c r="H616" s="25"/>
      <c r="I616" s="25"/>
    </row>
    <row r="617" spans="2:9" s="22" customFormat="1" x14ac:dyDescent="0.2">
      <c r="B617" s="25"/>
      <c r="C617" s="25"/>
      <c r="D617" s="25"/>
      <c r="E617" s="25"/>
      <c r="F617" s="25"/>
      <c r="G617" s="25"/>
      <c r="H617" s="25"/>
      <c r="I617" s="25"/>
    </row>
    <row r="618" spans="2:9" s="22" customFormat="1" x14ac:dyDescent="0.2">
      <c r="B618" s="25"/>
      <c r="C618" s="25"/>
      <c r="D618" s="25"/>
      <c r="E618" s="25"/>
      <c r="F618" s="25"/>
      <c r="G618" s="25"/>
      <c r="H618" s="25"/>
      <c r="I618" s="25"/>
    </row>
    <row r="619" spans="2:9" s="22" customFormat="1" x14ac:dyDescent="0.2">
      <c r="B619" s="25"/>
      <c r="C619" s="25"/>
      <c r="D619" s="25"/>
      <c r="E619" s="25"/>
      <c r="F619" s="25"/>
      <c r="G619" s="25"/>
      <c r="H619" s="25"/>
      <c r="I619" s="25"/>
    </row>
    <row r="620" spans="2:9" s="22" customFormat="1" x14ac:dyDescent="0.2">
      <c r="B620" s="25"/>
      <c r="C620" s="25"/>
      <c r="D620" s="25"/>
      <c r="E620" s="25"/>
      <c r="F620" s="25"/>
      <c r="G620" s="25"/>
      <c r="H620" s="25"/>
      <c r="I620" s="25"/>
    </row>
    <row r="621" spans="2:9" s="22" customFormat="1" x14ac:dyDescent="0.2">
      <c r="B621" s="25"/>
      <c r="C621" s="25"/>
      <c r="D621" s="25"/>
      <c r="E621" s="25"/>
      <c r="F621" s="25"/>
      <c r="G621" s="25"/>
      <c r="H621" s="25"/>
      <c r="I621" s="25"/>
    </row>
    <row r="622" spans="2:9" s="22" customFormat="1" x14ac:dyDescent="0.2">
      <c r="B622" s="25"/>
      <c r="C622" s="25"/>
      <c r="D622" s="25"/>
      <c r="E622" s="25"/>
      <c r="F622" s="25"/>
      <c r="G622" s="25"/>
      <c r="H622" s="25"/>
      <c r="I622" s="25"/>
    </row>
    <row r="623" spans="2:9" s="22" customFormat="1" x14ac:dyDescent="0.2">
      <c r="B623" s="25"/>
      <c r="C623" s="25"/>
      <c r="D623" s="25"/>
      <c r="E623" s="25"/>
      <c r="F623" s="25"/>
      <c r="G623" s="25"/>
      <c r="H623" s="25"/>
      <c r="I623" s="25"/>
    </row>
    <row r="624" spans="2:9" s="22" customFormat="1" x14ac:dyDescent="0.2">
      <c r="B624" s="25"/>
      <c r="C624" s="25"/>
      <c r="D624" s="25"/>
      <c r="E624" s="25"/>
      <c r="F624" s="25"/>
      <c r="G624" s="25"/>
      <c r="H624" s="25"/>
      <c r="I624" s="25"/>
    </row>
    <row r="625" spans="2:9" s="22" customFormat="1" x14ac:dyDescent="0.2">
      <c r="B625" s="25"/>
      <c r="C625" s="25"/>
      <c r="D625" s="25"/>
      <c r="E625" s="25"/>
      <c r="F625" s="25"/>
      <c r="G625" s="25"/>
      <c r="H625" s="25"/>
      <c r="I625" s="25"/>
    </row>
    <row r="626" spans="2:9" s="22" customFormat="1" x14ac:dyDescent="0.2">
      <c r="B626" s="25"/>
      <c r="C626" s="25"/>
      <c r="D626" s="25"/>
      <c r="E626" s="25"/>
      <c r="F626" s="25"/>
      <c r="G626" s="25"/>
      <c r="H626" s="25"/>
      <c r="I626" s="25"/>
    </row>
    <row r="627" spans="2:9" s="22" customFormat="1" x14ac:dyDescent="0.2">
      <c r="B627" s="25"/>
      <c r="C627" s="25"/>
      <c r="D627" s="25"/>
      <c r="E627" s="25"/>
      <c r="F627" s="25"/>
      <c r="G627" s="25"/>
      <c r="H627" s="25"/>
      <c r="I627" s="25"/>
    </row>
    <row r="628" spans="2:9" s="22" customFormat="1" x14ac:dyDescent="0.2">
      <c r="B628" s="25"/>
      <c r="C628" s="25"/>
      <c r="D628" s="25"/>
      <c r="E628" s="25"/>
      <c r="F628" s="25"/>
      <c r="G628" s="25"/>
      <c r="H628" s="25"/>
      <c r="I628" s="25"/>
    </row>
    <row r="629" spans="2:9" s="22" customFormat="1" x14ac:dyDescent="0.2">
      <c r="B629" s="25"/>
      <c r="C629" s="25"/>
      <c r="D629" s="25"/>
      <c r="E629" s="25"/>
      <c r="F629" s="25"/>
      <c r="G629" s="25"/>
      <c r="H629" s="25"/>
      <c r="I629" s="25"/>
    </row>
    <row r="630" spans="2:9" s="22" customFormat="1" x14ac:dyDescent="0.2">
      <c r="B630" s="25"/>
      <c r="C630" s="25"/>
      <c r="D630" s="25"/>
      <c r="E630" s="25"/>
      <c r="F630" s="25"/>
      <c r="G630" s="25"/>
      <c r="H630" s="25"/>
      <c r="I630" s="25"/>
    </row>
    <row r="631" spans="2:9" s="22" customFormat="1" x14ac:dyDescent="0.2">
      <c r="B631" s="25"/>
      <c r="C631" s="25"/>
      <c r="D631" s="25"/>
      <c r="E631" s="25"/>
      <c r="F631" s="25"/>
      <c r="G631" s="25"/>
      <c r="H631" s="25"/>
      <c r="I631" s="25"/>
    </row>
    <row r="632" spans="2:9" s="22" customFormat="1" x14ac:dyDescent="0.2">
      <c r="B632" s="25"/>
      <c r="C632" s="25"/>
      <c r="D632" s="25"/>
      <c r="E632" s="25"/>
      <c r="F632" s="25"/>
      <c r="G632" s="25"/>
      <c r="H632" s="25"/>
      <c r="I632" s="25"/>
    </row>
    <row r="633" spans="2:9" s="22" customFormat="1" x14ac:dyDescent="0.2">
      <c r="B633" s="25"/>
      <c r="C633" s="25"/>
      <c r="D633" s="25"/>
      <c r="E633" s="25"/>
      <c r="F633" s="25"/>
      <c r="G633" s="25"/>
      <c r="H633" s="25"/>
      <c r="I633" s="25"/>
    </row>
    <row r="634" spans="2:9" s="22" customFormat="1" x14ac:dyDescent="0.2">
      <c r="B634" s="25"/>
      <c r="C634" s="25"/>
      <c r="D634" s="25"/>
      <c r="E634" s="25"/>
      <c r="F634" s="25"/>
      <c r="G634" s="25"/>
      <c r="H634" s="25"/>
      <c r="I634" s="25"/>
    </row>
    <row r="635" spans="2:9" s="22" customFormat="1" x14ac:dyDescent="0.2">
      <c r="B635" s="25"/>
      <c r="C635" s="25"/>
      <c r="D635" s="25"/>
      <c r="E635" s="25"/>
      <c r="F635" s="25"/>
      <c r="G635" s="25"/>
      <c r="H635" s="25"/>
      <c r="I635" s="25"/>
    </row>
    <row r="636" spans="2:9" s="22" customFormat="1" x14ac:dyDescent="0.2">
      <c r="B636" s="25"/>
      <c r="C636" s="25"/>
      <c r="D636" s="25"/>
      <c r="E636" s="25"/>
      <c r="F636" s="25"/>
      <c r="G636" s="25"/>
      <c r="H636" s="25"/>
      <c r="I636" s="25"/>
    </row>
    <row r="637" spans="2:9" s="22" customFormat="1" x14ac:dyDescent="0.2">
      <c r="B637" s="25"/>
      <c r="C637" s="25"/>
      <c r="D637" s="25"/>
      <c r="E637" s="25"/>
      <c r="F637" s="25"/>
      <c r="G637" s="25"/>
      <c r="H637" s="25"/>
      <c r="I637" s="25"/>
    </row>
    <row r="638" spans="2:9" s="22" customFormat="1" x14ac:dyDescent="0.2">
      <c r="B638" s="25"/>
      <c r="C638" s="25"/>
      <c r="D638" s="25"/>
      <c r="E638" s="25"/>
      <c r="F638" s="25"/>
      <c r="G638" s="25"/>
      <c r="H638" s="25"/>
      <c r="I638" s="25"/>
    </row>
    <row r="639" spans="2:9" s="22" customFormat="1" x14ac:dyDescent="0.2">
      <c r="B639" s="25"/>
      <c r="C639" s="25"/>
      <c r="D639" s="25"/>
      <c r="E639" s="25"/>
      <c r="F639" s="25"/>
      <c r="G639" s="25"/>
      <c r="H639" s="25"/>
      <c r="I639" s="25"/>
    </row>
    <row r="640" spans="2:9" s="22" customFormat="1" x14ac:dyDescent="0.2">
      <c r="B640" s="25"/>
      <c r="C640" s="25"/>
      <c r="D640" s="25"/>
      <c r="E640" s="25"/>
      <c r="F640" s="25"/>
      <c r="G640" s="25"/>
      <c r="H640" s="25"/>
      <c r="I640" s="25"/>
    </row>
    <row r="641" spans="2:9" s="22" customFormat="1" x14ac:dyDescent="0.2">
      <c r="B641" s="25"/>
      <c r="C641" s="25"/>
      <c r="D641" s="25"/>
      <c r="E641" s="25"/>
      <c r="F641" s="25"/>
      <c r="G641" s="25"/>
      <c r="H641" s="25"/>
      <c r="I641" s="25"/>
    </row>
    <row r="642" spans="2:9" s="22" customFormat="1" x14ac:dyDescent="0.2">
      <c r="B642" s="25"/>
      <c r="C642" s="25"/>
      <c r="D642" s="25"/>
      <c r="E642" s="25"/>
      <c r="F642" s="25"/>
      <c r="G642" s="25"/>
      <c r="H642" s="25"/>
      <c r="I642" s="25"/>
    </row>
    <row r="643" spans="2:9" s="22" customFormat="1" x14ac:dyDescent="0.2">
      <c r="B643" s="25"/>
      <c r="C643" s="25"/>
      <c r="D643" s="25"/>
      <c r="E643" s="25"/>
      <c r="F643" s="25"/>
      <c r="G643" s="25"/>
      <c r="H643" s="25"/>
      <c r="I643" s="25"/>
    </row>
    <row r="644" spans="2:9" s="22" customFormat="1" x14ac:dyDescent="0.2">
      <c r="B644" s="25"/>
      <c r="C644" s="25"/>
      <c r="D644" s="25"/>
      <c r="E644" s="25"/>
      <c r="F644" s="25"/>
      <c r="G644" s="25"/>
      <c r="H644" s="25"/>
      <c r="I644" s="25"/>
    </row>
    <row r="645" spans="2:9" s="22" customFormat="1" x14ac:dyDescent="0.2">
      <c r="B645" s="25"/>
      <c r="C645" s="25"/>
      <c r="D645" s="25"/>
      <c r="E645" s="25"/>
      <c r="F645" s="25"/>
      <c r="G645" s="25"/>
      <c r="H645" s="25"/>
      <c r="I645" s="25"/>
    </row>
    <row r="646" spans="2:9" s="22" customFormat="1" x14ac:dyDescent="0.2">
      <c r="B646" s="25"/>
      <c r="C646" s="25"/>
      <c r="D646" s="25"/>
      <c r="E646" s="25"/>
      <c r="F646" s="25"/>
      <c r="G646" s="25"/>
      <c r="H646" s="25"/>
      <c r="I646" s="25"/>
    </row>
    <row r="647" spans="2:9" s="22" customFormat="1" x14ac:dyDescent="0.2">
      <c r="B647" s="25"/>
      <c r="C647" s="25"/>
      <c r="D647" s="25"/>
      <c r="E647" s="25"/>
      <c r="F647" s="25"/>
      <c r="G647" s="25"/>
      <c r="H647" s="25"/>
      <c r="I647" s="25"/>
    </row>
    <row r="648" spans="2:9" s="22" customFormat="1" x14ac:dyDescent="0.2">
      <c r="B648" s="25"/>
      <c r="C648" s="25"/>
      <c r="D648" s="25"/>
      <c r="E648" s="25"/>
      <c r="F648" s="25"/>
      <c r="G648" s="25"/>
      <c r="H648" s="25"/>
      <c r="I648" s="25"/>
    </row>
    <row r="649" spans="2:9" s="22" customFormat="1" x14ac:dyDescent="0.2">
      <c r="B649" s="25"/>
      <c r="C649" s="25"/>
      <c r="D649" s="25"/>
      <c r="E649" s="25"/>
      <c r="F649" s="25"/>
      <c r="G649" s="25"/>
      <c r="H649" s="25"/>
      <c r="I649" s="25"/>
    </row>
    <row r="650" spans="2:9" s="22" customFormat="1" x14ac:dyDescent="0.2">
      <c r="B650" s="25"/>
      <c r="C650" s="25"/>
      <c r="D650" s="25"/>
      <c r="E650" s="25"/>
      <c r="F650" s="25"/>
      <c r="G650" s="25"/>
      <c r="H650" s="25"/>
      <c r="I650" s="25"/>
    </row>
    <row r="651" spans="2:9" s="22" customFormat="1" x14ac:dyDescent="0.2">
      <c r="B651" s="25"/>
      <c r="C651" s="25"/>
      <c r="D651" s="25"/>
      <c r="E651" s="25"/>
      <c r="F651" s="25"/>
      <c r="G651" s="25"/>
      <c r="H651" s="25"/>
      <c r="I651" s="25"/>
    </row>
    <row r="652" spans="2:9" s="22" customFormat="1" x14ac:dyDescent="0.2">
      <c r="B652" s="25"/>
      <c r="C652" s="25"/>
      <c r="D652" s="25"/>
      <c r="E652" s="25"/>
      <c r="F652" s="25"/>
      <c r="G652" s="25"/>
      <c r="H652" s="25"/>
      <c r="I652" s="25"/>
    </row>
    <row r="653" spans="2:9" s="22" customFormat="1" x14ac:dyDescent="0.2">
      <c r="B653" s="25"/>
      <c r="C653" s="25"/>
      <c r="D653" s="25"/>
      <c r="E653" s="25"/>
      <c r="F653" s="25"/>
      <c r="G653" s="25"/>
      <c r="H653" s="25"/>
      <c r="I653" s="25"/>
    </row>
    <row r="654" spans="2:9" s="22" customFormat="1" x14ac:dyDescent="0.2">
      <c r="B654" s="25"/>
      <c r="C654" s="25"/>
      <c r="D654" s="25"/>
      <c r="E654" s="25"/>
      <c r="F654" s="25"/>
      <c r="G654" s="25"/>
      <c r="H654" s="25"/>
      <c r="I654" s="25"/>
    </row>
    <row r="655" spans="2:9" s="22" customFormat="1" x14ac:dyDescent="0.2">
      <c r="B655" s="25"/>
      <c r="C655" s="25"/>
      <c r="D655" s="25"/>
      <c r="E655" s="25"/>
      <c r="F655" s="25"/>
      <c r="G655" s="25"/>
      <c r="H655" s="25"/>
      <c r="I655" s="25"/>
    </row>
    <row r="656" spans="2:9" s="22" customFormat="1" x14ac:dyDescent="0.2">
      <c r="B656" s="25"/>
      <c r="C656" s="25"/>
      <c r="D656" s="25"/>
      <c r="E656" s="25"/>
      <c r="F656" s="25"/>
      <c r="G656" s="25"/>
      <c r="H656" s="25"/>
      <c r="I656" s="25"/>
    </row>
    <row r="657" spans="2:9" s="22" customFormat="1" x14ac:dyDescent="0.2">
      <c r="B657" s="25"/>
      <c r="C657" s="25"/>
      <c r="D657" s="25"/>
      <c r="E657" s="25"/>
      <c r="F657" s="25"/>
      <c r="G657" s="25"/>
      <c r="H657" s="25"/>
      <c r="I657" s="25"/>
    </row>
    <row r="658" spans="2:9" s="22" customFormat="1" x14ac:dyDescent="0.2">
      <c r="B658" s="25"/>
      <c r="C658" s="25"/>
      <c r="D658" s="25"/>
      <c r="E658" s="25"/>
      <c r="F658" s="25"/>
      <c r="G658" s="25"/>
      <c r="H658" s="25"/>
      <c r="I658" s="25"/>
    </row>
    <row r="659" spans="2:9" s="22" customFormat="1" x14ac:dyDescent="0.2">
      <c r="B659" s="25"/>
      <c r="C659" s="25"/>
      <c r="D659" s="25"/>
      <c r="E659" s="25"/>
      <c r="F659" s="25"/>
      <c r="G659" s="25"/>
      <c r="H659" s="25"/>
      <c r="I659" s="25"/>
    </row>
    <row r="660" spans="2:9" s="22" customFormat="1" x14ac:dyDescent="0.2">
      <c r="B660" s="25"/>
      <c r="C660" s="25"/>
      <c r="D660" s="25"/>
      <c r="E660" s="25"/>
      <c r="F660" s="25"/>
      <c r="G660" s="25"/>
      <c r="H660" s="25"/>
      <c r="I660" s="25"/>
    </row>
    <row r="661" spans="2:9" s="22" customFormat="1" x14ac:dyDescent="0.2">
      <c r="B661" s="25"/>
      <c r="C661" s="25"/>
      <c r="D661" s="25"/>
      <c r="E661" s="25"/>
      <c r="F661" s="25"/>
      <c r="G661" s="25"/>
      <c r="H661" s="25"/>
      <c r="I661" s="25"/>
    </row>
    <row r="662" spans="2:9" s="22" customFormat="1" x14ac:dyDescent="0.2">
      <c r="B662" s="25"/>
      <c r="C662" s="25"/>
      <c r="D662" s="25"/>
      <c r="E662" s="25"/>
      <c r="F662" s="25"/>
      <c r="G662" s="25"/>
      <c r="H662" s="25"/>
      <c r="I662" s="25"/>
    </row>
    <row r="663" spans="2:9" s="22" customFormat="1" x14ac:dyDescent="0.2">
      <c r="B663" s="25"/>
      <c r="C663" s="25"/>
      <c r="D663" s="25"/>
      <c r="E663" s="25"/>
      <c r="F663" s="25"/>
      <c r="G663" s="25"/>
      <c r="H663" s="25"/>
      <c r="I663" s="25"/>
    </row>
    <row r="664" spans="2:9" s="22" customFormat="1" x14ac:dyDescent="0.2">
      <c r="B664" s="25"/>
      <c r="C664" s="25"/>
      <c r="D664" s="25"/>
      <c r="E664" s="25"/>
      <c r="F664" s="25"/>
      <c r="G664" s="25"/>
      <c r="H664" s="25"/>
      <c r="I664" s="25"/>
    </row>
    <row r="665" spans="2:9" s="22" customFormat="1" x14ac:dyDescent="0.2">
      <c r="B665" s="25"/>
      <c r="C665" s="25"/>
      <c r="D665" s="25"/>
      <c r="E665" s="25"/>
      <c r="F665" s="25"/>
      <c r="G665" s="25"/>
      <c r="H665" s="25"/>
      <c r="I665" s="25"/>
    </row>
    <row r="666" spans="2:9" s="22" customFormat="1" x14ac:dyDescent="0.2">
      <c r="B666" s="25"/>
      <c r="C666" s="25"/>
      <c r="D666" s="25"/>
      <c r="E666" s="25"/>
      <c r="F666" s="25"/>
      <c r="G666" s="25"/>
      <c r="H666" s="25"/>
      <c r="I666" s="25"/>
    </row>
    <row r="667" spans="2:9" s="22" customFormat="1" x14ac:dyDescent="0.2">
      <c r="B667" s="25"/>
      <c r="C667" s="25"/>
      <c r="D667" s="25"/>
      <c r="E667" s="25"/>
      <c r="F667" s="25"/>
      <c r="G667" s="25"/>
      <c r="H667" s="25"/>
      <c r="I667" s="25"/>
    </row>
    <row r="668" spans="2:9" s="22" customFormat="1" x14ac:dyDescent="0.2">
      <c r="B668" s="25"/>
      <c r="C668" s="25"/>
      <c r="D668" s="25"/>
      <c r="E668" s="25"/>
      <c r="F668" s="25"/>
      <c r="G668" s="25"/>
      <c r="H668" s="25"/>
      <c r="I668" s="25"/>
    </row>
    <row r="669" spans="2:9" s="22" customFormat="1" x14ac:dyDescent="0.2">
      <c r="B669" s="25"/>
      <c r="C669" s="25"/>
      <c r="D669" s="25"/>
      <c r="E669" s="25"/>
      <c r="F669" s="25"/>
      <c r="G669" s="25"/>
      <c r="H669" s="25"/>
      <c r="I669" s="25"/>
    </row>
    <row r="670" spans="2:9" s="22" customFormat="1" x14ac:dyDescent="0.2">
      <c r="B670" s="25"/>
      <c r="C670" s="25"/>
      <c r="D670" s="25"/>
      <c r="E670" s="25"/>
      <c r="F670" s="25"/>
      <c r="G670" s="25"/>
      <c r="H670" s="25"/>
      <c r="I670" s="25"/>
    </row>
    <row r="671" spans="2:9" s="22" customFormat="1" x14ac:dyDescent="0.2">
      <c r="B671" s="25"/>
      <c r="C671" s="25"/>
      <c r="D671" s="25"/>
      <c r="E671" s="25"/>
      <c r="F671" s="25"/>
      <c r="G671" s="25"/>
      <c r="H671" s="25"/>
      <c r="I671" s="25"/>
    </row>
    <row r="672" spans="2:9" s="22" customFormat="1" x14ac:dyDescent="0.2">
      <c r="B672" s="25"/>
      <c r="C672" s="25"/>
      <c r="D672" s="25"/>
      <c r="E672" s="25"/>
      <c r="F672" s="25"/>
      <c r="G672" s="25"/>
      <c r="H672" s="25"/>
      <c r="I672" s="25"/>
    </row>
    <row r="673" spans="2:9" s="22" customFormat="1" x14ac:dyDescent="0.2">
      <c r="B673" s="25"/>
      <c r="C673" s="25"/>
      <c r="D673" s="25"/>
      <c r="E673" s="25"/>
      <c r="F673" s="25"/>
      <c r="G673" s="25"/>
      <c r="H673" s="25"/>
      <c r="I673" s="25"/>
    </row>
    <row r="674" spans="2:9" s="22" customFormat="1" x14ac:dyDescent="0.2">
      <c r="B674" s="25"/>
      <c r="C674" s="25"/>
      <c r="D674" s="25"/>
      <c r="E674" s="25"/>
      <c r="F674" s="25"/>
      <c r="G674" s="25"/>
      <c r="H674" s="25"/>
      <c r="I674" s="25"/>
    </row>
    <row r="675" spans="2:9" s="22" customFormat="1" x14ac:dyDescent="0.2">
      <c r="B675" s="25"/>
      <c r="C675" s="25"/>
      <c r="D675" s="25"/>
      <c r="E675" s="25"/>
      <c r="F675" s="25"/>
      <c r="G675" s="25"/>
      <c r="H675" s="25"/>
      <c r="I675" s="25"/>
    </row>
    <row r="676" spans="2:9" s="22" customFormat="1" x14ac:dyDescent="0.2">
      <c r="B676" s="25"/>
      <c r="C676" s="25"/>
      <c r="D676" s="25"/>
      <c r="E676" s="25"/>
      <c r="F676" s="25"/>
      <c r="G676" s="25"/>
      <c r="H676" s="25"/>
      <c r="I676" s="25"/>
    </row>
    <row r="677" spans="2:9" s="22" customFormat="1" x14ac:dyDescent="0.2">
      <c r="B677" s="25"/>
      <c r="C677" s="25"/>
      <c r="D677" s="25"/>
      <c r="E677" s="25"/>
      <c r="F677" s="25"/>
      <c r="G677" s="25"/>
      <c r="H677" s="25"/>
      <c r="I677" s="25"/>
    </row>
    <row r="678" spans="2:9" s="22" customFormat="1" x14ac:dyDescent="0.2">
      <c r="B678" s="25"/>
      <c r="C678" s="25"/>
      <c r="D678" s="25"/>
      <c r="E678" s="25"/>
      <c r="F678" s="25"/>
      <c r="G678" s="25"/>
      <c r="H678" s="25"/>
      <c r="I678" s="25"/>
    </row>
    <row r="679" spans="2:9" s="22" customFormat="1" x14ac:dyDescent="0.2">
      <c r="B679" s="25"/>
      <c r="C679" s="25"/>
      <c r="D679" s="25"/>
      <c r="E679" s="25"/>
      <c r="F679" s="25"/>
      <c r="G679" s="25"/>
      <c r="H679" s="25"/>
      <c r="I679" s="25"/>
    </row>
    <row r="680" spans="2:9" s="22" customFormat="1" x14ac:dyDescent="0.2">
      <c r="B680" s="25"/>
      <c r="C680" s="25"/>
      <c r="D680" s="25"/>
      <c r="E680" s="25"/>
      <c r="F680" s="25"/>
      <c r="G680" s="25"/>
      <c r="H680" s="25"/>
      <c r="I680" s="25"/>
    </row>
    <row r="681" spans="2:9" s="22" customFormat="1" x14ac:dyDescent="0.2">
      <c r="B681" s="25"/>
      <c r="C681" s="25"/>
      <c r="D681" s="25"/>
      <c r="E681" s="25"/>
      <c r="F681" s="25"/>
      <c r="G681" s="25"/>
      <c r="H681" s="25"/>
      <c r="I681" s="25"/>
    </row>
    <row r="682" spans="2:9" s="22" customFormat="1" x14ac:dyDescent="0.2">
      <c r="B682" s="25"/>
      <c r="C682" s="25"/>
      <c r="D682" s="25"/>
      <c r="E682" s="25"/>
      <c r="F682" s="25"/>
      <c r="G682" s="25"/>
      <c r="H682" s="25"/>
      <c r="I682" s="25"/>
    </row>
    <row r="683" spans="2:9" s="22" customFormat="1" x14ac:dyDescent="0.2">
      <c r="B683" s="25"/>
      <c r="C683" s="25"/>
      <c r="D683" s="25"/>
      <c r="E683" s="25"/>
      <c r="F683" s="25"/>
      <c r="G683" s="25"/>
      <c r="H683" s="25"/>
      <c r="I683" s="25"/>
    </row>
    <row r="684" spans="2:9" s="22" customFormat="1" x14ac:dyDescent="0.2">
      <c r="B684" s="25"/>
      <c r="C684" s="25"/>
      <c r="D684" s="25"/>
      <c r="E684" s="25"/>
      <c r="F684" s="25"/>
      <c r="G684" s="25"/>
      <c r="H684" s="25"/>
      <c r="I684" s="25"/>
    </row>
    <row r="685" spans="2:9" s="22" customFormat="1" x14ac:dyDescent="0.2">
      <c r="B685" s="25"/>
      <c r="C685" s="25"/>
      <c r="D685" s="25"/>
      <c r="E685" s="25"/>
      <c r="F685" s="25"/>
      <c r="G685" s="25"/>
      <c r="H685" s="25"/>
      <c r="I685" s="25"/>
    </row>
    <row r="686" spans="2:9" s="22" customFormat="1" x14ac:dyDescent="0.2">
      <c r="B686" s="25"/>
      <c r="C686" s="25"/>
      <c r="D686" s="25"/>
      <c r="E686" s="25"/>
      <c r="F686" s="25"/>
      <c r="G686" s="25"/>
      <c r="H686" s="25"/>
      <c r="I686" s="25"/>
    </row>
    <row r="687" spans="2:9" s="22" customFormat="1" x14ac:dyDescent="0.2">
      <c r="B687" s="25"/>
      <c r="C687" s="25"/>
      <c r="D687" s="25"/>
      <c r="E687" s="25"/>
      <c r="F687" s="25"/>
      <c r="G687" s="25"/>
      <c r="H687" s="25"/>
      <c r="I687" s="25"/>
    </row>
    <row r="688" spans="2:9" s="22" customFormat="1" x14ac:dyDescent="0.2">
      <c r="B688" s="25"/>
      <c r="C688" s="25"/>
      <c r="D688" s="25"/>
      <c r="E688" s="25"/>
      <c r="F688" s="25"/>
      <c r="G688" s="25"/>
      <c r="H688" s="25"/>
      <c r="I688" s="25"/>
    </row>
    <row r="689" spans="2:9" s="22" customFormat="1" x14ac:dyDescent="0.2">
      <c r="B689" s="25"/>
      <c r="C689" s="25"/>
      <c r="D689" s="25"/>
      <c r="E689" s="25"/>
      <c r="F689" s="25"/>
      <c r="G689" s="25"/>
      <c r="H689" s="25"/>
      <c r="I689" s="25"/>
    </row>
    <row r="690" spans="2:9" s="22" customFormat="1" x14ac:dyDescent="0.2">
      <c r="B690" s="25"/>
      <c r="C690" s="25"/>
      <c r="D690" s="25"/>
      <c r="E690" s="25"/>
      <c r="F690" s="25"/>
      <c r="G690" s="25"/>
      <c r="H690" s="25"/>
      <c r="I690" s="25"/>
    </row>
    <row r="691" spans="2:9" s="22" customFormat="1" x14ac:dyDescent="0.2">
      <c r="B691" s="25"/>
      <c r="C691" s="25"/>
      <c r="D691" s="25"/>
      <c r="E691" s="25"/>
      <c r="F691" s="25"/>
      <c r="G691" s="25"/>
      <c r="H691" s="25"/>
      <c r="I691" s="25"/>
    </row>
    <row r="692" spans="2:9" s="22" customFormat="1" x14ac:dyDescent="0.2">
      <c r="B692" s="25"/>
      <c r="C692" s="25"/>
      <c r="D692" s="25"/>
      <c r="E692" s="25"/>
      <c r="F692" s="25"/>
      <c r="G692" s="25"/>
      <c r="H692" s="25"/>
      <c r="I692" s="25"/>
    </row>
    <row r="693" spans="2:9" s="22" customFormat="1" x14ac:dyDescent="0.2">
      <c r="B693" s="25"/>
      <c r="C693" s="25"/>
      <c r="D693" s="25"/>
      <c r="E693" s="25"/>
      <c r="F693" s="25"/>
      <c r="G693" s="25"/>
      <c r="H693" s="25"/>
      <c r="I693" s="25"/>
    </row>
    <row r="694" spans="2:9" s="22" customFormat="1" x14ac:dyDescent="0.2">
      <c r="B694" s="25"/>
      <c r="C694" s="25"/>
      <c r="D694" s="25"/>
      <c r="E694" s="25"/>
      <c r="F694" s="25"/>
      <c r="G694" s="25"/>
      <c r="H694" s="25"/>
      <c r="I694" s="25"/>
    </row>
    <row r="695" spans="2:9" s="22" customFormat="1" x14ac:dyDescent="0.2">
      <c r="B695" s="25"/>
      <c r="C695" s="25"/>
      <c r="D695" s="25"/>
      <c r="E695" s="25"/>
      <c r="F695" s="25"/>
      <c r="G695" s="25"/>
      <c r="H695" s="25"/>
      <c r="I695" s="25"/>
    </row>
    <row r="696" spans="2:9" s="22" customFormat="1" x14ac:dyDescent="0.2">
      <c r="B696" s="25"/>
      <c r="C696" s="25"/>
      <c r="D696" s="25"/>
      <c r="E696" s="25"/>
      <c r="F696" s="25"/>
      <c r="G696" s="25"/>
      <c r="H696" s="25"/>
      <c r="I696" s="25"/>
    </row>
    <row r="697" spans="2:9" s="22" customFormat="1" x14ac:dyDescent="0.2">
      <c r="B697" s="25"/>
      <c r="C697" s="25"/>
      <c r="D697" s="25"/>
      <c r="E697" s="25"/>
      <c r="F697" s="25"/>
      <c r="G697" s="25"/>
      <c r="H697" s="25"/>
      <c r="I697" s="25"/>
    </row>
    <row r="698" spans="2:9" s="22" customFormat="1" x14ac:dyDescent="0.2">
      <c r="B698" s="25"/>
      <c r="C698" s="25"/>
      <c r="D698" s="25"/>
      <c r="E698" s="25"/>
      <c r="F698" s="25"/>
      <c r="G698" s="25"/>
      <c r="H698" s="25"/>
      <c r="I698" s="25"/>
    </row>
    <row r="699" spans="2:9" s="22" customFormat="1" x14ac:dyDescent="0.2">
      <c r="B699" s="25"/>
      <c r="C699" s="25"/>
      <c r="D699" s="25"/>
      <c r="E699" s="25"/>
      <c r="F699" s="25"/>
      <c r="G699" s="25"/>
      <c r="H699" s="25"/>
      <c r="I699" s="25"/>
    </row>
    <row r="700" spans="2:9" s="22" customFormat="1" x14ac:dyDescent="0.2">
      <c r="B700" s="25"/>
      <c r="C700" s="25"/>
      <c r="D700" s="25"/>
      <c r="E700" s="25"/>
      <c r="F700" s="25"/>
      <c r="G700" s="25"/>
      <c r="H700" s="25"/>
      <c r="I700" s="25"/>
    </row>
    <row r="701" spans="2:9" s="22" customFormat="1" x14ac:dyDescent="0.2">
      <c r="B701" s="25"/>
      <c r="C701" s="25"/>
      <c r="D701" s="25"/>
      <c r="E701" s="25"/>
      <c r="F701" s="25"/>
      <c r="G701" s="25"/>
      <c r="H701" s="25"/>
      <c r="I701" s="25"/>
    </row>
    <row r="702" spans="2:9" s="22" customFormat="1" x14ac:dyDescent="0.2">
      <c r="B702" s="25"/>
      <c r="C702" s="25"/>
      <c r="D702" s="25"/>
      <c r="E702" s="25"/>
      <c r="F702" s="25"/>
      <c r="G702" s="25"/>
      <c r="H702" s="25"/>
      <c r="I702" s="25"/>
    </row>
    <row r="703" spans="2:9" s="22" customFormat="1" x14ac:dyDescent="0.2">
      <c r="B703" s="25"/>
      <c r="C703" s="25"/>
      <c r="D703" s="25"/>
      <c r="E703" s="25"/>
      <c r="F703" s="25"/>
      <c r="G703" s="25"/>
      <c r="H703" s="25"/>
      <c r="I703" s="25"/>
    </row>
    <row r="704" spans="2:9" s="22" customFormat="1" x14ac:dyDescent="0.2">
      <c r="B704" s="25"/>
      <c r="C704" s="25"/>
      <c r="D704" s="25"/>
      <c r="E704" s="25"/>
      <c r="F704" s="25"/>
      <c r="G704" s="25"/>
      <c r="H704" s="25"/>
      <c r="I704" s="25"/>
    </row>
    <row r="705" spans="2:9" s="22" customFormat="1" x14ac:dyDescent="0.2">
      <c r="B705" s="25"/>
      <c r="C705" s="25"/>
      <c r="D705" s="25"/>
      <c r="E705" s="25"/>
      <c r="F705" s="25"/>
      <c r="G705" s="25"/>
      <c r="H705" s="25"/>
      <c r="I705" s="25"/>
    </row>
    <row r="706" spans="2:9" s="22" customFormat="1" x14ac:dyDescent="0.2">
      <c r="B706" s="25"/>
      <c r="C706" s="25"/>
      <c r="D706" s="25"/>
      <c r="E706" s="25"/>
      <c r="F706" s="25"/>
      <c r="G706" s="25"/>
      <c r="H706" s="25"/>
      <c r="I706" s="25"/>
    </row>
    <row r="707" spans="2:9" s="22" customFormat="1" x14ac:dyDescent="0.2">
      <c r="B707" s="25"/>
      <c r="C707" s="25"/>
      <c r="D707" s="25"/>
      <c r="E707" s="25"/>
      <c r="F707" s="25"/>
      <c r="G707" s="25"/>
      <c r="H707" s="25"/>
      <c r="I707" s="25"/>
    </row>
    <row r="708" spans="2:9" s="22" customFormat="1" x14ac:dyDescent="0.2">
      <c r="B708" s="25"/>
      <c r="C708" s="25"/>
      <c r="D708" s="25"/>
      <c r="E708" s="25"/>
      <c r="F708" s="25"/>
      <c r="G708" s="25"/>
      <c r="H708" s="25"/>
      <c r="I708" s="25"/>
    </row>
    <row r="709" spans="2:9" s="22" customFormat="1" x14ac:dyDescent="0.2">
      <c r="B709" s="25"/>
      <c r="C709" s="25"/>
      <c r="D709" s="25"/>
      <c r="E709" s="25"/>
      <c r="F709" s="25"/>
      <c r="G709" s="25"/>
      <c r="H709" s="25"/>
      <c r="I709" s="25"/>
    </row>
    <row r="710" spans="2:9" s="22" customFormat="1" x14ac:dyDescent="0.2">
      <c r="B710" s="25"/>
      <c r="C710" s="25"/>
      <c r="D710" s="25"/>
      <c r="E710" s="25"/>
      <c r="F710" s="25"/>
      <c r="G710" s="25"/>
      <c r="H710" s="25"/>
      <c r="I710" s="25"/>
    </row>
    <row r="711" spans="2:9" s="22" customFormat="1" x14ac:dyDescent="0.2">
      <c r="B711" s="25"/>
      <c r="C711" s="25"/>
      <c r="D711" s="25"/>
      <c r="E711" s="25"/>
      <c r="F711" s="25"/>
      <c r="G711" s="25"/>
      <c r="H711" s="25"/>
      <c r="I711" s="25"/>
    </row>
    <row r="712" spans="2:9" s="22" customFormat="1" x14ac:dyDescent="0.2">
      <c r="B712" s="25"/>
      <c r="C712" s="25"/>
      <c r="D712" s="25"/>
      <c r="E712" s="25"/>
      <c r="F712" s="25"/>
      <c r="G712" s="25"/>
      <c r="H712" s="25"/>
      <c r="I712" s="25"/>
    </row>
    <row r="713" spans="2:9" s="22" customFormat="1" x14ac:dyDescent="0.2">
      <c r="B713" s="25"/>
      <c r="C713" s="25"/>
      <c r="D713" s="25"/>
      <c r="E713" s="25"/>
      <c r="F713" s="25"/>
      <c r="G713" s="25"/>
      <c r="H713" s="25"/>
      <c r="I713" s="25"/>
    </row>
    <row r="714" spans="2:9" s="22" customFormat="1" x14ac:dyDescent="0.2">
      <c r="B714" s="25"/>
      <c r="C714" s="25"/>
      <c r="D714" s="25"/>
      <c r="E714" s="25"/>
      <c r="F714" s="25"/>
      <c r="G714" s="25"/>
      <c r="H714" s="25"/>
      <c r="I714" s="25"/>
    </row>
    <row r="715" spans="2:9" s="22" customFormat="1" x14ac:dyDescent="0.2">
      <c r="B715" s="25"/>
      <c r="C715" s="25"/>
      <c r="D715" s="25"/>
      <c r="E715" s="25"/>
      <c r="F715" s="25"/>
      <c r="G715" s="25"/>
      <c r="H715" s="25"/>
      <c r="I715" s="25"/>
    </row>
    <row r="716" spans="2:9" s="22" customFormat="1" x14ac:dyDescent="0.2">
      <c r="B716" s="25"/>
      <c r="C716" s="25"/>
      <c r="D716" s="25"/>
      <c r="E716" s="25"/>
      <c r="F716" s="25"/>
      <c r="G716" s="25"/>
      <c r="H716" s="25"/>
      <c r="I716" s="25"/>
    </row>
    <row r="717" spans="2:9" s="22" customFormat="1" x14ac:dyDescent="0.2">
      <c r="B717" s="25"/>
      <c r="C717" s="25"/>
      <c r="D717" s="25"/>
      <c r="E717" s="25"/>
      <c r="F717" s="25"/>
      <c r="G717" s="25"/>
      <c r="H717" s="25"/>
      <c r="I717" s="25"/>
    </row>
    <row r="718" spans="2:9" s="22" customFormat="1" x14ac:dyDescent="0.2">
      <c r="B718" s="25"/>
      <c r="C718" s="25"/>
      <c r="D718" s="25"/>
      <c r="E718" s="25"/>
      <c r="F718" s="25"/>
      <c r="G718" s="25"/>
      <c r="H718" s="25"/>
      <c r="I718" s="25"/>
    </row>
    <row r="719" spans="2:9" s="22" customFormat="1" x14ac:dyDescent="0.2">
      <c r="B719" s="25"/>
      <c r="C719" s="25"/>
      <c r="D719" s="25"/>
      <c r="E719" s="25"/>
      <c r="F719" s="25"/>
      <c r="G719" s="25"/>
      <c r="H719" s="25"/>
      <c r="I719" s="25"/>
    </row>
    <row r="720" spans="2:9" s="22" customFormat="1" x14ac:dyDescent="0.2">
      <c r="B720" s="25"/>
      <c r="C720" s="25"/>
      <c r="D720" s="25"/>
      <c r="E720" s="25"/>
      <c r="F720" s="25"/>
      <c r="G720" s="25"/>
      <c r="H720" s="25"/>
      <c r="I720" s="25"/>
    </row>
    <row r="721" spans="2:9" s="22" customFormat="1" x14ac:dyDescent="0.2">
      <c r="B721" s="25"/>
      <c r="C721" s="25"/>
      <c r="D721" s="25"/>
      <c r="E721" s="25"/>
      <c r="F721" s="25"/>
      <c r="G721" s="25"/>
      <c r="H721" s="25"/>
      <c r="I721" s="25"/>
    </row>
    <row r="722" spans="2:9" s="22" customFormat="1" x14ac:dyDescent="0.2">
      <c r="B722" s="25"/>
      <c r="C722" s="25"/>
      <c r="D722" s="25"/>
      <c r="E722" s="25"/>
      <c r="F722" s="25"/>
      <c r="G722" s="25"/>
      <c r="H722" s="25"/>
      <c r="I722" s="25"/>
    </row>
    <row r="723" spans="2:9" s="22" customFormat="1" x14ac:dyDescent="0.2">
      <c r="B723" s="25"/>
      <c r="C723" s="25"/>
      <c r="D723" s="25"/>
      <c r="E723" s="25"/>
      <c r="F723" s="25"/>
      <c r="G723" s="25"/>
      <c r="H723" s="25"/>
      <c r="I723" s="25"/>
    </row>
    <row r="724" spans="2:9" s="22" customFormat="1" x14ac:dyDescent="0.2">
      <c r="B724" s="25"/>
      <c r="C724" s="25"/>
      <c r="D724" s="25"/>
      <c r="E724" s="25"/>
      <c r="F724" s="25"/>
      <c r="G724" s="25"/>
      <c r="H724" s="25"/>
      <c r="I724" s="25"/>
    </row>
    <row r="725" spans="2:9" s="22" customFormat="1" x14ac:dyDescent="0.2">
      <c r="B725" s="25"/>
      <c r="C725" s="25"/>
      <c r="D725" s="25"/>
      <c r="E725" s="25"/>
      <c r="F725" s="25"/>
      <c r="G725" s="25"/>
      <c r="H725" s="25"/>
      <c r="I725" s="25"/>
    </row>
    <row r="726" spans="2:9" s="22" customFormat="1" x14ac:dyDescent="0.2">
      <c r="B726" s="25"/>
      <c r="C726" s="25"/>
      <c r="D726" s="25"/>
      <c r="E726" s="25"/>
      <c r="F726" s="25"/>
      <c r="G726" s="25"/>
      <c r="H726" s="25"/>
      <c r="I726" s="25"/>
    </row>
    <row r="727" spans="2:9" s="22" customFormat="1" x14ac:dyDescent="0.2">
      <c r="B727" s="25"/>
      <c r="C727" s="25"/>
      <c r="D727" s="25"/>
      <c r="E727" s="25"/>
      <c r="F727" s="25"/>
      <c r="G727" s="25"/>
      <c r="H727" s="25"/>
      <c r="I727" s="25"/>
    </row>
    <row r="728" spans="2:9" s="22" customFormat="1" x14ac:dyDescent="0.2">
      <c r="B728" s="25"/>
      <c r="C728" s="25"/>
      <c r="D728" s="25"/>
      <c r="E728" s="25"/>
      <c r="F728" s="25"/>
      <c r="G728" s="25"/>
      <c r="H728" s="25"/>
      <c r="I728" s="25"/>
    </row>
    <row r="729" spans="2:9" s="22" customFormat="1" x14ac:dyDescent="0.2">
      <c r="B729" s="25"/>
      <c r="C729" s="25"/>
      <c r="D729" s="25"/>
      <c r="E729" s="25"/>
      <c r="F729" s="25"/>
      <c r="G729" s="25"/>
      <c r="H729" s="25"/>
      <c r="I729" s="25"/>
    </row>
    <row r="730" spans="2:9" s="22" customFormat="1" x14ac:dyDescent="0.2">
      <c r="B730" s="25"/>
      <c r="C730" s="25"/>
      <c r="D730" s="25"/>
      <c r="E730" s="25"/>
      <c r="F730" s="25"/>
      <c r="G730" s="25"/>
      <c r="H730" s="25"/>
      <c r="I730" s="25"/>
    </row>
    <row r="731" spans="2:9" s="22" customFormat="1" x14ac:dyDescent="0.2">
      <c r="B731" s="25"/>
      <c r="C731" s="25"/>
      <c r="D731" s="25"/>
      <c r="E731" s="25"/>
      <c r="F731" s="25"/>
      <c r="G731" s="25"/>
      <c r="H731" s="25"/>
      <c r="I731" s="25"/>
    </row>
    <row r="732" spans="2:9" s="22" customFormat="1" x14ac:dyDescent="0.2">
      <c r="B732" s="25"/>
      <c r="C732" s="25"/>
      <c r="D732" s="25"/>
      <c r="E732" s="25"/>
      <c r="F732" s="25"/>
      <c r="G732" s="25"/>
      <c r="H732" s="25"/>
      <c r="I732" s="25"/>
    </row>
    <row r="733" spans="2:9" s="22" customFormat="1" x14ac:dyDescent="0.2">
      <c r="B733" s="25"/>
      <c r="C733" s="25"/>
      <c r="D733" s="25"/>
      <c r="E733" s="25"/>
      <c r="F733" s="25"/>
      <c r="G733" s="25"/>
      <c r="H733" s="25"/>
      <c r="I733" s="25"/>
    </row>
    <row r="734" spans="2:9" s="22" customFormat="1" x14ac:dyDescent="0.2">
      <c r="B734" s="25"/>
      <c r="C734" s="25"/>
      <c r="D734" s="25"/>
      <c r="E734" s="25"/>
      <c r="F734" s="25"/>
      <c r="G734" s="25"/>
      <c r="H734" s="25"/>
      <c r="I734" s="25"/>
    </row>
    <row r="735" spans="2:9" s="22" customFormat="1" x14ac:dyDescent="0.2">
      <c r="B735" s="25"/>
      <c r="C735" s="25"/>
      <c r="D735" s="25"/>
      <c r="E735" s="25"/>
      <c r="F735" s="25"/>
      <c r="G735" s="25"/>
      <c r="H735" s="25"/>
      <c r="I735" s="25"/>
    </row>
    <row r="736" spans="2:9" s="22" customFormat="1" x14ac:dyDescent="0.2">
      <c r="B736" s="25"/>
      <c r="C736" s="25"/>
      <c r="D736" s="25"/>
      <c r="E736" s="25"/>
      <c r="F736" s="25"/>
      <c r="G736" s="25"/>
      <c r="H736" s="25"/>
      <c r="I736" s="25"/>
    </row>
    <row r="737" spans="2:9" s="22" customFormat="1" x14ac:dyDescent="0.2">
      <c r="B737" s="25"/>
      <c r="C737" s="25"/>
      <c r="D737" s="25"/>
      <c r="E737" s="25"/>
      <c r="F737" s="25"/>
      <c r="G737" s="25"/>
      <c r="H737" s="25"/>
      <c r="I737" s="25"/>
    </row>
    <row r="738" spans="2:9" s="22" customFormat="1" x14ac:dyDescent="0.2">
      <c r="B738" s="25"/>
      <c r="C738" s="25"/>
      <c r="D738" s="25"/>
      <c r="E738" s="25"/>
      <c r="F738" s="25"/>
      <c r="G738" s="25"/>
      <c r="H738" s="25"/>
      <c r="I738" s="25"/>
    </row>
    <row r="739" spans="2:9" s="22" customFormat="1" x14ac:dyDescent="0.2">
      <c r="B739" s="25"/>
      <c r="C739" s="25"/>
      <c r="D739" s="25"/>
      <c r="E739" s="25"/>
      <c r="F739" s="25"/>
      <c r="G739" s="25"/>
      <c r="H739" s="25"/>
      <c r="I739" s="25"/>
    </row>
    <row r="740" spans="2:9" s="22" customFormat="1" x14ac:dyDescent="0.2">
      <c r="B740" s="25"/>
      <c r="C740" s="25"/>
      <c r="D740" s="25"/>
      <c r="E740" s="25"/>
      <c r="F740" s="25"/>
      <c r="G740" s="25"/>
      <c r="H740" s="25"/>
      <c r="I740" s="25"/>
    </row>
    <row r="741" spans="2:9" s="22" customFormat="1" x14ac:dyDescent="0.2">
      <c r="B741" s="25"/>
      <c r="C741" s="25"/>
      <c r="D741" s="25"/>
      <c r="E741" s="25"/>
      <c r="F741" s="25"/>
      <c r="G741" s="25"/>
      <c r="H741" s="25"/>
      <c r="I741" s="25"/>
    </row>
    <row r="742" spans="2:9" s="22" customFormat="1" x14ac:dyDescent="0.2">
      <c r="B742" s="25"/>
      <c r="C742" s="25"/>
      <c r="D742" s="25"/>
      <c r="E742" s="25"/>
      <c r="F742" s="25"/>
      <c r="G742" s="25"/>
      <c r="H742" s="25"/>
      <c r="I742" s="25"/>
    </row>
    <row r="743" spans="2:9" s="22" customFormat="1" x14ac:dyDescent="0.2">
      <c r="B743" s="25"/>
      <c r="C743" s="25"/>
      <c r="D743" s="25"/>
      <c r="E743" s="25"/>
      <c r="F743" s="25"/>
      <c r="G743" s="25"/>
      <c r="H743" s="25"/>
      <c r="I743" s="25"/>
    </row>
    <row r="744" spans="2:9" s="22" customFormat="1" x14ac:dyDescent="0.2">
      <c r="B744" s="25"/>
      <c r="C744" s="25"/>
      <c r="D744" s="25"/>
      <c r="E744" s="25"/>
      <c r="F744" s="25"/>
      <c r="G744" s="25"/>
      <c r="H744" s="25"/>
      <c r="I744" s="25"/>
    </row>
    <row r="745" spans="2:9" s="22" customFormat="1" x14ac:dyDescent="0.2">
      <c r="B745" s="25"/>
      <c r="C745" s="25"/>
      <c r="D745" s="25"/>
      <c r="E745" s="25"/>
      <c r="F745" s="25"/>
      <c r="G745" s="25"/>
      <c r="H745" s="25"/>
      <c r="I745" s="25"/>
    </row>
    <row r="746" spans="2:9" s="22" customFormat="1" x14ac:dyDescent="0.2">
      <c r="B746" s="25"/>
      <c r="C746" s="25"/>
      <c r="D746" s="25"/>
      <c r="E746" s="25"/>
      <c r="F746" s="25"/>
      <c r="G746" s="25"/>
      <c r="H746" s="25"/>
      <c r="I746" s="25"/>
    </row>
    <row r="747" spans="2:9" s="22" customFormat="1" x14ac:dyDescent="0.2">
      <c r="B747" s="25"/>
      <c r="C747" s="25"/>
      <c r="D747" s="25"/>
      <c r="E747" s="25"/>
      <c r="F747" s="25"/>
      <c r="G747" s="25"/>
      <c r="H747" s="25"/>
      <c r="I747" s="25"/>
    </row>
    <row r="748" spans="2:9" s="22" customFormat="1" x14ac:dyDescent="0.2">
      <c r="B748" s="25"/>
      <c r="C748" s="25"/>
      <c r="D748" s="25"/>
      <c r="E748" s="25"/>
      <c r="F748" s="25"/>
      <c r="G748" s="25"/>
      <c r="H748" s="25"/>
      <c r="I748" s="25"/>
    </row>
    <row r="749" spans="2:9" s="22" customFormat="1" x14ac:dyDescent="0.2">
      <c r="B749" s="25"/>
      <c r="C749" s="25"/>
      <c r="D749" s="25"/>
      <c r="E749" s="25"/>
      <c r="F749" s="25"/>
      <c r="G749" s="25"/>
      <c r="H749" s="25"/>
      <c r="I749" s="25"/>
    </row>
    <row r="750" spans="2:9" s="22" customFormat="1" x14ac:dyDescent="0.2">
      <c r="B750" s="25"/>
      <c r="C750" s="25"/>
      <c r="D750" s="25"/>
      <c r="E750" s="25"/>
      <c r="F750" s="25"/>
      <c r="G750" s="25"/>
      <c r="H750" s="25"/>
      <c r="I750" s="25"/>
    </row>
    <row r="751" spans="2:9" s="22" customFormat="1" x14ac:dyDescent="0.2">
      <c r="B751" s="25"/>
      <c r="C751" s="25"/>
      <c r="D751" s="25"/>
      <c r="E751" s="25"/>
      <c r="F751" s="25"/>
      <c r="G751" s="25"/>
      <c r="H751" s="25"/>
      <c r="I751" s="25"/>
    </row>
    <row r="752" spans="2:9" s="22" customFormat="1" x14ac:dyDescent="0.2">
      <c r="B752" s="25"/>
      <c r="C752" s="25"/>
      <c r="D752" s="25"/>
      <c r="E752" s="25"/>
      <c r="F752" s="25"/>
      <c r="G752" s="25"/>
      <c r="H752" s="25"/>
      <c r="I752" s="25"/>
    </row>
    <row r="753" spans="2:9" s="22" customFormat="1" x14ac:dyDescent="0.2">
      <c r="B753" s="25"/>
      <c r="C753" s="25"/>
      <c r="D753" s="25"/>
      <c r="E753" s="25"/>
      <c r="F753" s="25"/>
      <c r="G753" s="25"/>
      <c r="H753" s="25"/>
      <c r="I753" s="25"/>
    </row>
    <row r="754" spans="2:9" s="22" customFormat="1" x14ac:dyDescent="0.2">
      <c r="B754" s="25"/>
      <c r="C754" s="25"/>
      <c r="D754" s="25"/>
      <c r="E754" s="25"/>
      <c r="F754" s="25"/>
      <c r="G754" s="25"/>
      <c r="H754" s="25"/>
      <c r="I754" s="25"/>
    </row>
    <row r="755" spans="2:9" s="22" customFormat="1" x14ac:dyDescent="0.2">
      <c r="B755" s="25"/>
      <c r="C755" s="25"/>
      <c r="D755" s="25"/>
      <c r="E755" s="25"/>
      <c r="F755" s="25"/>
      <c r="G755" s="25"/>
      <c r="H755" s="25"/>
      <c r="I755" s="25"/>
    </row>
    <row r="756" spans="2:9" s="22" customFormat="1" x14ac:dyDescent="0.2">
      <c r="B756" s="25"/>
      <c r="C756" s="25"/>
      <c r="D756" s="25"/>
      <c r="E756" s="25"/>
      <c r="F756" s="25"/>
      <c r="G756" s="25"/>
      <c r="H756" s="25"/>
      <c r="I756" s="25"/>
    </row>
    <row r="757" spans="2:9" s="22" customFormat="1" x14ac:dyDescent="0.2">
      <c r="B757" s="25"/>
      <c r="C757" s="25"/>
      <c r="D757" s="25"/>
      <c r="E757" s="25"/>
      <c r="F757" s="25"/>
      <c r="G757" s="25"/>
      <c r="H757" s="25"/>
      <c r="I757" s="25"/>
    </row>
    <row r="758" spans="2:9" s="22" customFormat="1" x14ac:dyDescent="0.2">
      <c r="B758" s="25"/>
      <c r="C758" s="25"/>
      <c r="D758" s="25"/>
      <c r="E758" s="25"/>
      <c r="F758" s="25"/>
      <c r="G758" s="25"/>
      <c r="H758" s="25"/>
      <c r="I758" s="25"/>
    </row>
    <row r="759" spans="2:9" s="22" customFormat="1" x14ac:dyDescent="0.2">
      <c r="B759" s="25"/>
      <c r="C759" s="25"/>
      <c r="D759" s="25"/>
      <c r="E759" s="25"/>
      <c r="F759" s="25"/>
      <c r="G759" s="25"/>
      <c r="H759" s="25"/>
      <c r="I759" s="25"/>
    </row>
    <row r="760" spans="2:9" s="22" customFormat="1" x14ac:dyDescent="0.2">
      <c r="B760" s="25"/>
      <c r="C760" s="25"/>
      <c r="D760" s="25"/>
      <c r="E760" s="25"/>
      <c r="F760" s="25"/>
      <c r="G760" s="25"/>
      <c r="H760" s="25"/>
      <c r="I760" s="25"/>
    </row>
    <row r="761" spans="2:9" s="22" customFormat="1" x14ac:dyDescent="0.2">
      <c r="B761" s="25"/>
      <c r="C761" s="25"/>
      <c r="D761" s="25"/>
      <c r="E761" s="25"/>
      <c r="F761" s="25"/>
      <c r="G761" s="25"/>
      <c r="H761" s="25"/>
      <c r="I761" s="25"/>
    </row>
    <row r="762" spans="2:9" s="22" customFormat="1" x14ac:dyDescent="0.2">
      <c r="B762" s="25"/>
      <c r="C762" s="25"/>
      <c r="D762" s="25"/>
      <c r="E762" s="25"/>
      <c r="F762" s="25"/>
      <c r="G762" s="25"/>
      <c r="H762" s="25"/>
      <c r="I762" s="25"/>
    </row>
    <row r="763" spans="2:9" s="22" customFormat="1" x14ac:dyDescent="0.2">
      <c r="B763" s="25"/>
      <c r="C763" s="25"/>
      <c r="D763" s="25"/>
      <c r="E763" s="25"/>
      <c r="F763" s="25"/>
      <c r="G763" s="25"/>
      <c r="H763" s="25"/>
      <c r="I763" s="25"/>
    </row>
    <row r="764" spans="2:9" s="22" customFormat="1" x14ac:dyDescent="0.2">
      <c r="B764" s="25"/>
      <c r="C764" s="25"/>
      <c r="D764" s="25"/>
      <c r="E764" s="25"/>
      <c r="F764" s="25"/>
      <c r="G764" s="25"/>
      <c r="H764" s="25"/>
      <c r="I764" s="25"/>
    </row>
    <row r="765" spans="2:9" s="22" customFormat="1" x14ac:dyDescent="0.2">
      <c r="B765" s="25"/>
      <c r="C765" s="25"/>
      <c r="D765" s="25"/>
      <c r="E765" s="25"/>
      <c r="F765" s="25"/>
      <c r="G765" s="25"/>
      <c r="H765" s="25"/>
      <c r="I765" s="25"/>
    </row>
    <row r="766" spans="2:9" s="22" customFormat="1" x14ac:dyDescent="0.2">
      <c r="B766" s="25"/>
      <c r="C766" s="25"/>
      <c r="D766" s="25"/>
      <c r="E766" s="25"/>
      <c r="F766" s="25"/>
      <c r="G766" s="25"/>
      <c r="H766" s="25"/>
      <c r="I766" s="25"/>
    </row>
    <row r="767" spans="2:9" s="22" customFormat="1" x14ac:dyDescent="0.2">
      <c r="B767" s="25"/>
      <c r="C767" s="25"/>
      <c r="D767" s="25"/>
      <c r="E767" s="25"/>
      <c r="F767" s="25"/>
      <c r="G767" s="25"/>
      <c r="H767" s="25"/>
      <c r="I767" s="25"/>
    </row>
    <row r="768" spans="2:9" s="22" customFormat="1" x14ac:dyDescent="0.2">
      <c r="B768" s="25"/>
      <c r="C768" s="25"/>
      <c r="D768" s="25"/>
      <c r="E768" s="25"/>
      <c r="F768" s="25"/>
      <c r="G768" s="25"/>
      <c r="H768" s="25"/>
      <c r="I768" s="25"/>
    </row>
    <row r="769" spans="2:9" s="22" customFormat="1" x14ac:dyDescent="0.2">
      <c r="B769" s="25"/>
      <c r="C769" s="25"/>
      <c r="D769" s="25"/>
      <c r="E769" s="25"/>
      <c r="F769" s="25"/>
      <c r="G769" s="25"/>
      <c r="H769" s="25"/>
      <c r="I769" s="25"/>
    </row>
    <row r="770" spans="2:9" s="22" customFormat="1" x14ac:dyDescent="0.2">
      <c r="B770" s="25"/>
      <c r="C770" s="25"/>
      <c r="D770" s="25"/>
      <c r="E770" s="25"/>
      <c r="F770" s="25"/>
      <c r="G770" s="25"/>
      <c r="H770" s="25"/>
      <c r="I770" s="25"/>
    </row>
    <row r="771" spans="2:9" s="22" customFormat="1" x14ac:dyDescent="0.2">
      <c r="B771" s="25"/>
      <c r="C771" s="25"/>
      <c r="D771" s="25"/>
      <c r="E771" s="25"/>
      <c r="F771" s="25"/>
      <c r="G771" s="25"/>
      <c r="H771" s="25"/>
      <c r="I771" s="25"/>
    </row>
    <row r="772" spans="2:9" s="22" customFormat="1" x14ac:dyDescent="0.2">
      <c r="B772" s="25"/>
      <c r="C772" s="25"/>
      <c r="D772" s="25"/>
      <c r="E772" s="25"/>
      <c r="F772" s="25"/>
      <c r="G772" s="25"/>
      <c r="H772" s="25"/>
      <c r="I772" s="25"/>
    </row>
    <row r="773" spans="2:9" s="22" customFormat="1" x14ac:dyDescent="0.2">
      <c r="B773" s="25"/>
      <c r="C773" s="25"/>
      <c r="D773" s="25"/>
      <c r="E773" s="25"/>
      <c r="F773" s="25"/>
      <c r="G773" s="25"/>
      <c r="H773" s="25"/>
      <c r="I773" s="25"/>
    </row>
    <row r="774" spans="2:9" s="22" customFormat="1" x14ac:dyDescent="0.2">
      <c r="B774" s="25"/>
      <c r="C774" s="25"/>
      <c r="D774" s="25"/>
      <c r="E774" s="25"/>
      <c r="F774" s="25"/>
      <c r="G774" s="25"/>
      <c r="H774" s="25"/>
      <c r="I774" s="25"/>
    </row>
    <row r="775" spans="2:9" s="22" customFormat="1" x14ac:dyDescent="0.2">
      <c r="B775" s="25"/>
      <c r="C775" s="25"/>
      <c r="D775" s="25"/>
      <c r="E775" s="25"/>
      <c r="F775" s="25"/>
      <c r="G775" s="25"/>
      <c r="H775" s="25"/>
      <c r="I775" s="25"/>
    </row>
    <row r="776" spans="2:9" s="22" customFormat="1" x14ac:dyDescent="0.2">
      <c r="B776" s="25"/>
      <c r="C776" s="25"/>
      <c r="D776" s="25"/>
      <c r="E776" s="25"/>
      <c r="F776" s="25"/>
      <c r="G776" s="25"/>
      <c r="H776" s="25"/>
      <c r="I776" s="25"/>
    </row>
    <row r="777" spans="2:9" s="22" customFormat="1" x14ac:dyDescent="0.2">
      <c r="B777" s="25"/>
      <c r="C777" s="25"/>
      <c r="D777" s="25"/>
      <c r="E777" s="25"/>
      <c r="F777" s="25"/>
      <c r="G777" s="25"/>
      <c r="H777" s="25"/>
      <c r="I777" s="25"/>
    </row>
    <row r="778" spans="2:9" s="22" customFormat="1" x14ac:dyDescent="0.2">
      <c r="B778" s="25"/>
      <c r="C778" s="25"/>
      <c r="D778" s="25"/>
      <c r="E778" s="25"/>
      <c r="F778" s="25"/>
      <c r="G778" s="25"/>
      <c r="H778" s="25"/>
      <c r="I778" s="25"/>
    </row>
    <row r="779" spans="2:9" s="22" customFormat="1" x14ac:dyDescent="0.2">
      <c r="B779" s="25"/>
      <c r="C779" s="25"/>
      <c r="D779" s="25"/>
      <c r="E779" s="25"/>
      <c r="F779" s="25"/>
      <c r="G779" s="25"/>
      <c r="H779" s="25"/>
      <c r="I779" s="25"/>
    </row>
    <row r="780" spans="2:9" s="22" customFormat="1" x14ac:dyDescent="0.2">
      <c r="B780" s="25"/>
      <c r="C780" s="25"/>
      <c r="D780" s="25"/>
      <c r="E780" s="25"/>
      <c r="F780" s="25"/>
      <c r="G780" s="25"/>
      <c r="H780" s="25"/>
      <c r="I780" s="25"/>
    </row>
    <row r="781" spans="2:9" s="22" customFormat="1" x14ac:dyDescent="0.2">
      <c r="B781" s="25"/>
      <c r="C781" s="25"/>
      <c r="D781" s="25"/>
      <c r="E781" s="25"/>
      <c r="F781" s="25"/>
      <c r="G781" s="25"/>
      <c r="H781" s="25"/>
      <c r="I781" s="25"/>
    </row>
    <row r="782" spans="2:9" s="22" customFormat="1" x14ac:dyDescent="0.2">
      <c r="B782" s="25"/>
      <c r="C782" s="25"/>
      <c r="D782" s="25"/>
      <c r="E782" s="25"/>
      <c r="F782" s="25"/>
      <c r="G782" s="25"/>
      <c r="H782" s="25"/>
      <c r="I782" s="25"/>
    </row>
    <row r="783" spans="2:9" s="22" customFormat="1" x14ac:dyDescent="0.2">
      <c r="B783" s="25"/>
      <c r="C783" s="25"/>
      <c r="D783" s="25"/>
      <c r="E783" s="25"/>
      <c r="F783" s="25"/>
      <c r="G783" s="25"/>
      <c r="H783" s="25"/>
      <c r="I783" s="25"/>
    </row>
    <row r="784" spans="2:9" s="22" customFormat="1" x14ac:dyDescent="0.2">
      <c r="B784" s="25"/>
      <c r="C784" s="25"/>
      <c r="D784" s="25"/>
      <c r="E784" s="25"/>
      <c r="F784" s="25"/>
      <c r="G784" s="25"/>
      <c r="H784" s="25"/>
      <c r="I784" s="25"/>
    </row>
    <row r="785" spans="2:9" s="22" customFormat="1" x14ac:dyDescent="0.2">
      <c r="B785" s="25"/>
      <c r="C785" s="25"/>
      <c r="D785" s="25"/>
      <c r="E785" s="25"/>
      <c r="F785" s="25"/>
      <c r="G785" s="25"/>
      <c r="H785" s="25"/>
      <c r="I785" s="25"/>
    </row>
    <row r="786" spans="2:9" s="22" customFormat="1" x14ac:dyDescent="0.2">
      <c r="B786" s="25"/>
      <c r="C786" s="25"/>
      <c r="D786" s="25"/>
      <c r="E786" s="25"/>
      <c r="F786" s="25"/>
      <c r="G786" s="25"/>
      <c r="H786" s="25"/>
      <c r="I786" s="25"/>
    </row>
    <row r="787" spans="2:9" s="22" customFormat="1" x14ac:dyDescent="0.2">
      <c r="B787" s="25"/>
      <c r="C787" s="25"/>
      <c r="D787" s="25"/>
      <c r="E787" s="25"/>
      <c r="F787" s="25"/>
      <c r="G787" s="25"/>
      <c r="H787" s="25"/>
      <c r="I787" s="25"/>
    </row>
    <row r="788" spans="2:9" s="22" customFormat="1" x14ac:dyDescent="0.2">
      <c r="B788" s="25"/>
      <c r="C788" s="25"/>
      <c r="D788" s="25"/>
      <c r="E788" s="25"/>
      <c r="F788" s="25"/>
      <c r="G788" s="25"/>
      <c r="H788" s="25"/>
      <c r="I788" s="25"/>
    </row>
    <row r="789" spans="2:9" s="22" customFormat="1" x14ac:dyDescent="0.2">
      <c r="B789" s="25"/>
      <c r="C789" s="25"/>
      <c r="D789" s="25"/>
      <c r="E789" s="25"/>
      <c r="F789" s="25"/>
      <c r="G789" s="25"/>
      <c r="H789" s="25"/>
      <c r="I789" s="25"/>
    </row>
    <row r="790" spans="2:9" s="22" customFormat="1" x14ac:dyDescent="0.2">
      <c r="B790" s="25"/>
      <c r="C790" s="25"/>
      <c r="D790" s="25"/>
      <c r="E790" s="25"/>
      <c r="F790" s="25"/>
      <c r="G790" s="25"/>
      <c r="H790" s="25"/>
      <c r="I790" s="25"/>
    </row>
    <row r="791" spans="2:9" s="22" customFormat="1" x14ac:dyDescent="0.2">
      <c r="B791" s="25"/>
      <c r="C791" s="25"/>
      <c r="D791" s="25"/>
      <c r="E791" s="25"/>
      <c r="F791" s="25"/>
      <c r="G791" s="25"/>
      <c r="H791" s="25"/>
      <c r="I791" s="25"/>
    </row>
    <row r="792" spans="2:9" s="22" customFormat="1" x14ac:dyDescent="0.2">
      <c r="B792" s="25"/>
      <c r="C792" s="25"/>
      <c r="D792" s="25"/>
      <c r="E792" s="25"/>
      <c r="F792" s="25"/>
      <c r="G792" s="25"/>
      <c r="H792" s="25"/>
      <c r="I792" s="25"/>
    </row>
    <row r="793" spans="2:9" s="22" customFormat="1" x14ac:dyDescent="0.2">
      <c r="B793" s="25"/>
      <c r="C793" s="25"/>
      <c r="D793" s="25"/>
      <c r="E793" s="25"/>
      <c r="F793" s="25"/>
      <c r="G793" s="25"/>
      <c r="H793" s="25"/>
      <c r="I793" s="25"/>
    </row>
    <row r="794" spans="2:9" s="22" customFormat="1" x14ac:dyDescent="0.2">
      <c r="B794" s="25"/>
      <c r="C794" s="25"/>
      <c r="D794" s="25"/>
      <c r="E794" s="25"/>
      <c r="F794" s="25"/>
      <c r="G794" s="25"/>
      <c r="H794" s="25"/>
      <c r="I794" s="25"/>
    </row>
    <row r="795" spans="2:9" s="22" customFormat="1" x14ac:dyDescent="0.2">
      <c r="B795" s="25"/>
      <c r="C795" s="25"/>
      <c r="D795" s="25"/>
      <c r="E795" s="25"/>
      <c r="F795" s="25"/>
      <c r="G795" s="25"/>
      <c r="H795" s="25"/>
      <c r="I795" s="25"/>
    </row>
    <row r="796" spans="2:9" s="22" customFormat="1" x14ac:dyDescent="0.2">
      <c r="B796" s="25"/>
      <c r="C796" s="25"/>
      <c r="D796" s="25"/>
      <c r="E796" s="25"/>
      <c r="F796" s="25"/>
      <c r="G796" s="25"/>
      <c r="H796" s="25"/>
      <c r="I796" s="25"/>
    </row>
    <row r="797" spans="2:9" s="22" customFormat="1" x14ac:dyDescent="0.2">
      <c r="B797" s="25"/>
      <c r="C797" s="25"/>
      <c r="D797" s="25"/>
      <c r="E797" s="25"/>
      <c r="F797" s="25"/>
      <c r="G797" s="25"/>
      <c r="H797" s="25"/>
      <c r="I797" s="25"/>
    </row>
    <row r="798" spans="2:9" s="22" customFormat="1" x14ac:dyDescent="0.2">
      <c r="B798" s="25"/>
      <c r="C798" s="25"/>
      <c r="D798" s="25"/>
      <c r="E798" s="25"/>
      <c r="F798" s="25"/>
      <c r="G798" s="25"/>
      <c r="H798" s="25"/>
      <c r="I798" s="25"/>
    </row>
    <row r="799" spans="2:9" s="22" customFormat="1" x14ac:dyDescent="0.2">
      <c r="B799" s="25"/>
      <c r="C799" s="25"/>
      <c r="D799" s="25"/>
      <c r="E799" s="25"/>
      <c r="F799" s="25"/>
      <c r="G799" s="25"/>
      <c r="H799" s="25"/>
      <c r="I799" s="25"/>
    </row>
    <row r="800" spans="2:9" s="22" customFormat="1" x14ac:dyDescent="0.2">
      <c r="B800" s="25"/>
      <c r="C800" s="25"/>
      <c r="D800" s="25"/>
      <c r="E800" s="25"/>
      <c r="F800" s="25"/>
      <c r="G800" s="25"/>
      <c r="H800" s="25"/>
      <c r="I800" s="25"/>
    </row>
    <row r="801" spans="2:9" s="22" customFormat="1" x14ac:dyDescent="0.2">
      <c r="B801" s="25"/>
      <c r="C801" s="25"/>
      <c r="D801" s="25"/>
      <c r="E801" s="25"/>
      <c r="F801" s="25"/>
      <c r="G801" s="25"/>
      <c r="H801" s="25"/>
      <c r="I801" s="25"/>
    </row>
    <row r="802" spans="2:9" s="22" customFormat="1" x14ac:dyDescent="0.2">
      <c r="B802" s="25"/>
      <c r="C802" s="25"/>
      <c r="D802" s="25"/>
      <c r="E802" s="25"/>
      <c r="F802" s="25"/>
      <c r="G802" s="25"/>
      <c r="H802" s="25"/>
      <c r="I802" s="25"/>
    </row>
    <row r="803" spans="2:9" s="22" customFormat="1" x14ac:dyDescent="0.2">
      <c r="B803" s="25"/>
      <c r="C803" s="25"/>
      <c r="D803" s="25"/>
      <c r="E803" s="25"/>
      <c r="F803" s="25"/>
      <c r="G803" s="25"/>
      <c r="H803" s="25"/>
      <c r="I803" s="25"/>
    </row>
    <row r="804" spans="2:9" s="22" customFormat="1" x14ac:dyDescent="0.2">
      <c r="B804" s="25"/>
      <c r="C804" s="25"/>
      <c r="D804" s="25"/>
      <c r="E804" s="25"/>
      <c r="F804" s="25"/>
      <c r="G804" s="25"/>
      <c r="H804" s="25"/>
      <c r="I804" s="25"/>
    </row>
    <row r="805" spans="2:9" s="22" customFormat="1" x14ac:dyDescent="0.2">
      <c r="B805" s="25"/>
      <c r="C805" s="25"/>
      <c r="D805" s="25"/>
      <c r="E805" s="25"/>
      <c r="F805" s="25"/>
      <c r="G805" s="25"/>
      <c r="H805" s="25"/>
      <c r="I805" s="25"/>
    </row>
    <row r="806" spans="2:9" s="22" customFormat="1" x14ac:dyDescent="0.2">
      <c r="B806" s="25"/>
      <c r="C806" s="25"/>
      <c r="D806" s="25"/>
      <c r="E806" s="25"/>
      <c r="F806" s="25"/>
      <c r="G806" s="25"/>
      <c r="H806" s="25"/>
      <c r="I806" s="25"/>
    </row>
    <row r="807" spans="2:9" s="22" customFormat="1" x14ac:dyDescent="0.2">
      <c r="B807" s="25"/>
      <c r="C807" s="25"/>
      <c r="D807" s="25"/>
      <c r="E807" s="25"/>
      <c r="F807" s="25"/>
      <c r="G807" s="25"/>
      <c r="H807" s="25"/>
      <c r="I807" s="25"/>
    </row>
    <row r="808" spans="2:9" s="22" customFormat="1" x14ac:dyDescent="0.2">
      <c r="B808" s="25"/>
      <c r="C808" s="25"/>
      <c r="D808" s="25"/>
      <c r="E808" s="25"/>
      <c r="F808" s="25"/>
      <c r="G808" s="25"/>
      <c r="H808" s="25"/>
      <c r="I808" s="25"/>
    </row>
    <row r="809" spans="2:9" s="22" customFormat="1" x14ac:dyDescent="0.2">
      <c r="B809" s="25"/>
      <c r="C809" s="25"/>
      <c r="D809" s="25"/>
      <c r="E809" s="25"/>
      <c r="F809" s="25"/>
      <c r="G809" s="25"/>
      <c r="H809" s="25"/>
      <c r="I809" s="25"/>
    </row>
    <row r="810" spans="2:9" s="22" customFormat="1" x14ac:dyDescent="0.2">
      <c r="B810" s="25"/>
      <c r="C810" s="25"/>
      <c r="D810" s="25"/>
      <c r="E810" s="25"/>
      <c r="F810" s="25"/>
      <c r="G810" s="25"/>
      <c r="H810" s="25"/>
      <c r="I810" s="25"/>
    </row>
    <row r="811" spans="2:9" s="22" customFormat="1" x14ac:dyDescent="0.2">
      <c r="B811" s="25"/>
      <c r="C811" s="25"/>
      <c r="D811" s="25"/>
      <c r="E811" s="25"/>
      <c r="F811" s="25"/>
      <c r="G811" s="25"/>
      <c r="H811" s="25"/>
      <c r="I811" s="25"/>
    </row>
    <row r="812" spans="2:9" s="22" customFormat="1" x14ac:dyDescent="0.2">
      <c r="B812" s="25"/>
      <c r="C812" s="25"/>
      <c r="D812" s="25"/>
      <c r="E812" s="25"/>
      <c r="F812" s="25"/>
      <c r="G812" s="25"/>
      <c r="H812" s="25"/>
      <c r="I812" s="25"/>
    </row>
    <row r="813" spans="2:9" s="22" customFormat="1" x14ac:dyDescent="0.2">
      <c r="B813" s="25"/>
      <c r="C813" s="25"/>
      <c r="D813" s="25"/>
      <c r="E813" s="25"/>
      <c r="F813" s="25"/>
      <c r="G813" s="25"/>
      <c r="H813" s="25"/>
      <c r="I813" s="25"/>
    </row>
    <row r="814" spans="2:9" s="22" customFormat="1" x14ac:dyDescent="0.2">
      <c r="B814" s="25"/>
      <c r="C814" s="25"/>
      <c r="D814" s="25"/>
      <c r="E814" s="25"/>
      <c r="F814" s="25"/>
      <c r="G814" s="25"/>
      <c r="H814" s="25"/>
      <c r="I814" s="25"/>
    </row>
    <row r="815" spans="2:9" s="22" customFormat="1" x14ac:dyDescent="0.2">
      <c r="B815" s="25"/>
      <c r="C815" s="25"/>
      <c r="D815" s="25"/>
      <c r="E815" s="25"/>
      <c r="F815" s="25"/>
      <c r="G815" s="25"/>
      <c r="H815" s="25"/>
      <c r="I815" s="25"/>
    </row>
    <row r="816" spans="2:9" s="22" customFormat="1" x14ac:dyDescent="0.2">
      <c r="B816" s="25"/>
      <c r="C816" s="25"/>
      <c r="D816" s="25"/>
      <c r="E816" s="25"/>
      <c r="F816" s="25"/>
      <c r="G816" s="25"/>
      <c r="H816" s="25"/>
      <c r="I816" s="25"/>
    </row>
    <row r="817" spans="2:9" s="22" customFormat="1" x14ac:dyDescent="0.2">
      <c r="B817" s="25"/>
      <c r="C817" s="25"/>
      <c r="D817" s="25"/>
      <c r="E817" s="25"/>
      <c r="F817" s="25"/>
      <c r="G817" s="25"/>
      <c r="H817" s="25"/>
      <c r="I817" s="25"/>
    </row>
    <row r="818" spans="2:9" s="22" customFormat="1" x14ac:dyDescent="0.2">
      <c r="B818" s="25"/>
      <c r="C818" s="25"/>
      <c r="D818" s="25"/>
      <c r="E818" s="25"/>
      <c r="F818" s="25"/>
      <c r="G818" s="25"/>
      <c r="H818" s="25"/>
      <c r="I818" s="25"/>
    </row>
    <row r="819" spans="2:9" s="22" customFormat="1" x14ac:dyDescent="0.2">
      <c r="B819" s="25"/>
      <c r="C819" s="25"/>
      <c r="D819" s="25"/>
      <c r="E819" s="25"/>
      <c r="F819" s="25"/>
      <c r="G819" s="25"/>
      <c r="H819" s="25"/>
      <c r="I819" s="25"/>
    </row>
    <row r="820" spans="2:9" s="22" customFormat="1" x14ac:dyDescent="0.2">
      <c r="B820" s="25"/>
      <c r="C820" s="25"/>
      <c r="D820" s="25"/>
      <c r="E820" s="25"/>
      <c r="F820" s="25"/>
      <c r="G820" s="25"/>
      <c r="H820" s="25"/>
      <c r="I820" s="25"/>
    </row>
    <row r="821" spans="2:9" s="22" customFormat="1" x14ac:dyDescent="0.2">
      <c r="B821" s="25"/>
      <c r="C821" s="25"/>
      <c r="D821" s="25"/>
      <c r="E821" s="25"/>
      <c r="F821" s="25"/>
      <c r="G821" s="25"/>
      <c r="H821" s="25"/>
      <c r="I821" s="25"/>
    </row>
    <row r="822" spans="2:9" s="22" customFormat="1" x14ac:dyDescent="0.2">
      <c r="B822" s="25"/>
      <c r="C822" s="25"/>
      <c r="D822" s="25"/>
      <c r="E822" s="25"/>
      <c r="F822" s="25"/>
      <c r="G822" s="25"/>
      <c r="H822" s="25"/>
      <c r="I822" s="25"/>
    </row>
    <row r="823" spans="2:9" s="22" customFormat="1" x14ac:dyDescent="0.2">
      <c r="B823" s="25"/>
      <c r="C823" s="25"/>
      <c r="D823" s="25"/>
      <c r="E823" s="25"/>
      <c r="F823" s="25"/>
      <c r="G823" s="25"/>
      <c r="H823" s="25"/>
      <c r="I823" s="25"/>
    </row>
    <row r="824" spans="2:9" s="22" customFormat="1" x14ac:dyDescent="0.2">
      <c r="B824" s="25"/>
      <c r="C824" s="25"/>
      <c r="D824" s="25"/>
      <c r="E824" s="25"/>
      <c r="F824" s="25"/>
      <c r="G824" s="25"/>
      <c r="H824" s="25"/>
      <c r="I824" s="25"/>
    </row>
    <row r="825" spans="2:9" s="22" customFormat="1" x14ac:dyDescent="0.2">
      <c r="B825" s="25"/>
      <c r="C825" s="25"/>
      <c r="D825" s="25"/>
      <c r="E825" s="25"/>
      <c r="F825" s="25"/>
      <c r="G825" s="25"/>
      <c r="H825" s="25"/>
      <c r="I825" s="25"/>
    </row>
    <row r="826" spans="2:9" s="22" customFormat="1" x14ac:dyDescent="0.2">
      <c r="B826" s="25"/>
      <c r="C826" s="25"/>
      <c r="D826" s="25"/>
      <c r="E826" s="25"/>
      <c r="F826" s="25"/>
      <c r="G826" s="25"/>
      <c r="H826" s="25"/>
      <c r="I826" s="25"/>
    </row>
    <row r="827" spans="2:9" s="22" customFormat="1" x14ac:dyDescent="0.2">
      <c r="B827" s="25"/>
      <c r="C827" s="25"/>
      <c r="D827" s="25"/>
      <c r="E827" s="25"/>
      <c r="F827" s="25"/>
      <c r="G827" s="25"/>
      <c r="H827" s="25"/>
      <c r="I827" s="25"/>
    </row>
    <row r="828" spans="2:9" s="22" customFormat="1" x14ac:dyDescent="0.2">
      <c r="B828" s="25"/>
      <c r="C828" s="25"/>
      <c r="D828" s="25"/>
      <c r="E828" s="25"/>
      <c r="F828" s="25"/>
      <c r="G828" s="25"/>
      <c r="H828" s="25"/>
      <c r="I828" s="25"/>
    </row>
    <row r="829" spans="2:9" s="22" customFormat="1" x14ac:dyDescent="0.2">
      <c r="B829" s="25"/>
      <c r="C829" s="25"/>
      <c r="D829" s="25"/>
      <c r="E829" s="25"/>
      <c r="F829" s="25"/>
      <c r="G829" s="25"/>
      <c r="H829" s="25"/>
      <c r="I829" s="25"/>
    </row>
    <row r="830" spans="2:9" s="22" customFormat="1" x14ac:dyDescent="0.2">
      <c r="B830" s="25"/>
      <c r="C830" s="25"/>
      <c r="D830" s="25"/>
      <c r="E830" s="25"/>
      <c r="F830" s="25"/>
      <c r="G830" s="25"/>
      <c r="H830" s="25"/>
      <c r="I830" s="25"/>
    </row>
    <row r="831" spans="2:9" s="22" customFormat="1" x14ac:dyDescent="0.2">
      <c r="B831" s="25"/>
      <c r="C831" s="25"/>
      <c r="D831" s="25"/>
      <c r="E831" s="25"/>
      <c r="F831" s="25"/>
      <c r="G831" s="25"/>
      <c r="H831" s="25"/>
      <c r="I831" s="25"/>
    </row>
    <row r="832" spans="2:9" s="22" customFormat="1" x14ac:dyDescent="0.2">
      <c r="B832" s="25"/>
      <c r="C832" s="25"/>
      <c r="D832" s="25"/>
      <c r="E832" s="25"/>
      <c r="F832" s="25"/>
      <c r="G832" s="25"/>
      <c r="H832" s="25"/>
      <c r="I832" s="25"/>
    </row>
    <row r="833" spans="2:9" s="22" customFormat="1" x14ac:dyDescent="0.2">
      <c r="B833" s="25"/>
      <c r="C833" s="25"/>
      <c r="D833" s="25"/>
      <c r="E833" s="25"/>
      <c r="F833" s="25"/>
      <c r="G833" s="25"/>
      <c r="H833" s="25"/>
      <c r="I833" s="25"/>
    </row>
    <row r="834" spans="2:9" s="22" customFormat="1" x14ac:dyDescent="0.2">
      <c r="B834" s="25"/>
      <c r="C834" s="25"/>
      <c r="D834" s="25"/>
      <c r="E834" s="25"/>
      <c r="F834" s="25"/>
      <c r="G834" s="25"/>
      <c r="H834" s="25"/>
      <c r="I834" s="25"/>
    </row>
    <row r="835" spans="2:9" s="22" customFormat="1" x14ac:dyDescent="0.2">
      <c r="B835" s="25"/>
      <c r="C835" s="25"/>
      <c r="D835" s="25"/>
      <c r="E835" s="25"/>
      <c r="F835" s="25"/>
      <c r="G835" s="25"/>
      <c r="H835" s="25"/>
      <c r="I835" s="25"/>
    </row>
    <row r="836" spans="2:9" s="22" customFormat="1" x14ac:dyDescent="0.2">
      <c r="B836" s="25"/>
      <c r="C836" s="25"/>
      <c r="D836" s="25"/>
      <c r="E836" s="25"/>
      <c r="F836" s="25"/>
      <c r="G836" s="25"/>
      <c r="H836" s="25"/>
      <c r="I836" s="25"/>
    </row>
    <row r="837" spans="2:9" s="22" customFormat="1" x14ac:dyDescent="0.2">
      <c r="B837" s="25"/>
      <c r="C837" s="25"/>
      <c r="D837" s="25"/>
      <c r="E837" s="25"/>
      <c r="F837" s="25"/>
      <c r="G837" s="25"/>
      <c r="H837" s="25"/>
      <c r="I837" s="25"/>
    </row>
    <row r="838" spans="2:9" s="22" customFormat="1" x14ac:dyDescent="0.2">
      <c r="B838" s="25"/>
      <c r="C838" s="25"/>
      <c r="D838" s="25"/>
      <c r="E838" s="25"/>
      <c r="F838" s="25"/>
      <c r="G838" s="25"/>
      <c r="H838" s="25"/>
      <c r="I838" s="25"/>
    </row>
    <row r="839" spans="2:9" s="22" customFormat="1" x14ac:dyDescent="0.2">
      <c r="B839" s="25"/>
      <c r="C839" s="25"/>
      <c r="D839" s="25"/>
      <c r="E839" s="25"/>
      <c r="F839" s="25"/>
      <c r="G839" s="25"/>
      <c r="H839" s="25"/>
      <c r="I839" s="25"/>
    </row>
    <row r="840" spans="2:9" s="22" customFormat="1" x14ac:dyDescent="0.2">
      <c r="B840" s="25"/>
      <c r="C840" s="25"/>
      <c r="D840" s="25"/>
      <c r="E840" s="25"/>
      <c r="F840" s="25"/>
      <c r="G840" s="25"/>
      <c r="H840" s="25"/>
      <c r="I840" s="25"/>
    </row>
    <row r="841" spans="2:9" s="22" customFormat="1" x14ac:dyDescent="0.2">
      <c r="B841" s="25"/>
      <c r="C841" s="25"/>
      <c r="D841" s="25"/>
      <c r="E841" s="25"/>
      <c r="F841" s="25"/>
      <c r="G841" s="25"/>
      <c r="H841" s="25"/>
      <c r="I841" s="25"/>
    </row>
    <row r="842" spans="2:9" s="22" customFormat="1" x14ac:dyDescent="0.2">
      <c r="B842" s="25"/>
      <c r="C842" s="25"/>
      <c r="D842" s="25"/>
      <c r="E842" s="25"/>
      <c r="F842" s="25"/>
      <c r="G842" s="25"/>
      <c r="H842" s="25"/>
      <c r="I842" s="25"/>
    </row>
    <row r="843" spans="2:9" s="22" customFormat="1" x14ac:dyDescent="0.2">
      <c r="B843" s="25"/>
      <c r="C843" s="25"/>
      <c r="D843" s="25"/>
      <c r="E843" s="25"/>
      <c r="F843" s="25"/>
      <c r="G843" s="25"/>
      <c r="H843" s="25"/>
      <c r="I843" s="25"/>
    </row>
    <row r="844" spans="2:9" s="22" customFormat="1" x14ac:dyDescent="0.2">
      <c r="B844" s="25"/>
      <c r="C844" s="25"/>
      <c r="D844" s="25"/>
      <c r="E844" s="25"/>
      <c r="F844" s="25"/>
      <c r="G844" s="25"/>
      <c r="H844" s="25"/>
      <c r="I844" s="25"/>
    </row>
    <row r="845" spans="2:9" s="22" customFormat="1" x14ac:dyDescent="0.2">
      <c r="B845" s="25"/>
      <c r="C845" s="25"/>
      <c r="D845" s="25"/>
      <c r="E845" s="25"/>
      <c r="F845" s="25"/>
      <c r="G845" s="25"/>
      <c r="H845" s="25"/>
      <c r="I845" s="25"/>
    </row>
    <row r="846" spans="2:9" s="22" customFormat="1" x14ac:dyDescent="0.2">
      <c r="B846" s="25"/>
      <c r="C846" s="25"/>
      <c r="D846" s="25"/>
      <c r="E846" s="25"/>
      <c r="F846" s="25"/>
      <c r="G846" s="25"/>
      <c r="H846" s="25"/>
      <c r="I846" s="25"/>
    </row>
    <row r="847" spans="2:9" s="22" customFormat="1" x14ac:dyDescent="0.2">
      <c r="B847" s="25"/>
      <c r="C847" s="25"/>
      <c r="D847" s="25"/>
      <c r="E847" s="25"/>
      <c r="F847" s="25"/>
      <c r="G847" s="25"/>
      <c r="H847" s="25"/>
      <c r="I847" s="25"/>
    </row>
    <row r="848" spans="2:9" s="22" customFormat="1" x14ac:dyDescent="0.2">
      <c r="B848" s="25"/>
      <c r="C848" s="25"/>
      <c r="D848" s="25"/>
      <c r="E848" s="25"/>
      <c r="F848" s="25"/>
      <c r="G848" s="25"/>
      <c r="H848" s="25"/>
      <c r="I848" s="25"/>
    </row>
    <row r="849" spans="2:9" s="22" customFormat="1" x14ac:dyDescent="0.2">
      <c r="B849" s="25"/>
      <c r="C849" s="25"/>
      <c r="D849" s="25"/>
      <c r="E849" s="25"/>
      <c r="F849" s="25"/>
      <c r="G849" s="25"/>
      <c r="H849" s="25"/>
      <c r="I849" s="25"/>
    </row>
    <row r="850" spans="2:9" s="22" customFormat="1" x14ac:dyDescent="0.2">
      <c r="B850" s="25"/>
      <c r="C850" s="25"/>
      <c r="D850" s="25"/>
      <c r="E850" s="25"/>
      <c r="F850" s="25"/>
      <c r="G850" s="25"/>
      <c r="H850" s="25"/>
      <c r="I850" s="25"/>
    </row>
    <row r="851" spans="2:9" s="22" customFormat="1" x14ac:dyDescent="0.2">
      <c r="B851" s="25"/>
      <c r="C851" s="25"/>
      <c r="D851" s="25"/>
      <c r="E851" s="25"/>
      <c r="F851" s="25"/>
      <c r="G851" s="25"/>
      <c r="H851" s="25"/>
      <c r="I851" s="25"/>
    </row>
    <row r="852" spans="2:9" s="22" customFormat="1" x14ac:dyDescent="0.2">
      <c r="B852" s="25"/>
      <c r="C852" s="25"/>
      <c r="D852" s="25"/>
      <c r="E852" s="25"/>
      <c r="F852" s="25"/>
      <c r="G852" s="25"/>
      <c r="H852" s="25"/>
      <c r="I852" s="25"/>
    </row>
    <row r="853" spans="2:9" s="22" customFormat="1" x14ac:dyDescent="0.2">
      <c r="B853" s="25"/>
      <c r="C853" s="25"/>
      <c r="D853" s="25"/>
      <c r="E853" s="25"/>
      <c r="F853" s="25"/>
      <c r="G853" s="25"/>
      <c r="H853" s="25"/>
      <c r="I853" s="25"/>
    </row>
    <row r="854" spans="2:9" s="22" customFormat="1" x14ac:dyDescent="0.2">
      <c r="B854" s="25"/>
      <c r="C854" s="25"/>
      <c r="D854" s="25"/>
      <c r="E854" s="25"/>
      <c r="F854" s="25"/>
      <c r="G854" s="25"/>
      <c r="H854" s="25"/>
      <c r="I854" s="25"/>
    </row>
    <row r="855" spans="2:9" s="22" customFormat="1" x14ac:dyDescent="0.2">
      <c r="B855" s="25"/>
      <c r="C855" s="25"/>
      <c r="D855" s="25"/>
      <c r="E855" s="25"/>
      <c r="F855" s="25"/>
      <c r="G855" s="25"/>
      <c r="H855" s="25"/>
      <c r="I855" s="25"/>
    </row>
    <row r="856" spans="2:9" s="22" customFormat="1" x14ac:dyDescent="0.2">
      <c r="B856" s="25"/>
      <c r="C856" s="25"/>
      <c r="D856" s="25"/>
      <c r="E856" s="25"/>
      <c r="F856" s="25"/>
      <c r="G856" s="25"/>
      <c r="H856" s="25"/>
      <c r="I856" s="25"/>
    </row>
    <row r="857" spans="2:9" s="22" customFormat="1" x14ac:dyDescent="0.2">
      <c r="B857" s="25"/>
      <c r="C857" s="25"/>
      <c r="D857" s="25"/>
      <c r="E857" s="25"/>
      <c r="F857" s="25"/>
      <c r="G857" s="25"/>
      <c r="H857" s="25"/>
      <c r="I857" s="25"/>
    </row>
    <row r="858" spans="2:9" s="22" customFormat="1" x14ac:dyDescent="0.2">
      <c r="B858" s="25"/>
      <c r="C858" s="25"/>
      <c r="D858" s="25"/>
      <c r="E858" s="25"/>
      <c r="F858" s="25"/>
      <c r="G858" s="25"/>
      <c r="H858" s="25"/>
      <c r="I858" s="25"/>
    </row>
    <row r="859" spans="2:9" s="22" customFormat="1" x14ac:dyDescent="0.2">
      <c r="B859" s="25"/>
      <c r="C859" s="25"/>
      <c r="D859" s="25"/>
      <c r="E859" s="25"/>
      <c r="F859" s="25"/>
      <c r="G859" s="25"/>
      <c r="H859" s="25"/>
      <c r="I859" s="25"/>
    </row>
    <row r="860" spans="2:9" s="22" customFormat="1" x14ac:dyDescent="0.2">
      <c r="B860" s="25"/>
      <c r="C860" s="25"/>
      <c r="D860" s="25"/>
      <c r="E860" s="25"/>
      <c r="F860" s="25"/>
      <c r="G860" s="25"/>
      <c r="H860" s="25"/>
      <c r="I860" s="25"/>
    </row>
    <row r="861" spans="2:9" s="22" customFormat="1" x14ac:dyDescent="0.2">
      <c r="B861" s="25"/>
      <c r="C861" s="25"/>
      <c r="D861" s="25"/>
      <c r="E861" s="25"/>
      <c r="F861" s="25"/>
      <c r="G861" s="25"/>
      <c r="H861" s="25"/>
      <c r="I861" s="25"/>
    </row>
    <row r="862" spans="2:9" s="22" customFormat="1" x14ac:dyDescent="0.2">
      <c r="B862" s="25"/>
      <c r="C862" s="25"/>
      <c r="D862" s="25"/>
      <c r="E862" s="25"/>
      <c r="F862" s="25"/>
      <c r="G862" s="25"/>
      <c r="H862" s="25"/>
      <c r="I862" s="25"/>
    </row>
    <row r="863" spans="2:9" s="22" customFormat="1" x14ac:dyDescent="0.2">
      <c r="B863" s="25"/>
      <c r="C863" s="25"/>
      <c r="D863" s="25"/>
      <c r="E863" s="25"/>
      <c r="F863" s="25"/>
      <c r="G863" s="25"/>
      <c r="H863" s="25"/>
      <c r="I863" s="25"/>
    </row>
    <row r="864" spans="2:9" s="22" customFormat="1" x14ac:dyDescent="0.2">
      <c r="B864" s="25"/>
      <c r="C864" s="25"/>
      <c r="D864" s="25"/>
      <c r="E864" s="25"/>
      <c r="F864" s="25"/>
      <c r="G864" s="25"/>
      <c r="H864" s="25"/>
      <c r="I864" s="25"/>
    </row>
    <row r="865" spans="2:9" s="22" customFormat="1" x14ac:dyDescent="0.2">
      <c r="B865" s="25"/>
      <c r="C865" s="25"/>
      <c r="D865" s="25"/>
      <c r="E865" s="25"/>
      <c r="F865" s="25"/>
      <c r="G865" s="25"/>
      <c r="H865" s="25"/>
      <c r="I865" s="25"/>
    </row>
    <row r="866" spans="2:9" s="22" customFormat="1" x14ac:dyDescent="0.2">
      <c r="B866" s="25"/>
      <c r="C866" s="25"/>
      <c r="D866" s="25"/>
      <c r="E866" s="25"/>
      <c r="F866" s="25"/>
      <c r="G866" s="25"/>
      <c r="H866" s="25"/>
      <c r="I866" s="25"/>
    </row>
    <row r="867" spans="2:9" s="22" customFormat="1" x14ac:dyDescent="0.2">
      <c r="B867" s="25"/>
      <c r="C867" s="25"/>
      <c r="D867" s="25"/>
      <c r="E867" s="25"/>
      <c r="F867" s="25"/>
      <c r="G867" s="25"/>
      <c r="H867" s="25"/>
      <c r="I867" s="25"/>
    </row>
    <row r="868" spans="2:9" s="22" customFormat="1" x14ac:dyDescent="0.2">
      <c r="B868" s="25"/>
      <c r="C868" s="25"/>
      <c r="D868" s="25"/>
      <c r="E868" s="25"/>
      <c r="F868" s="25"/>
      <c r="G868" s="25"/>
      <c r="H868" s="25"/>
      <c r="I868" s="25"/>
    </row>
    <row r="869" spans="2:9" s="22" customFormat="1" x14ac:dyDescent="0.2">
      <c r="B869" s="25"/>
      <c r="C869" s="25"/>
      <c r="D869" s="25"/>
      <c r="E869" s="25"/>
      <c r="F869" s="25"/>
      <c r="G869" s="25"/>
      <c r="H869" s="25"/>
      <c r="I869" s="25"/>
    </row>
    <row r="870" spans="2:9" s="22" customFormat="1" x14ac:dyDescent="0.2">
      <c r="B870" s="25"/>
      <c r="C870" s="25"/>
      <c r="D870" s="25"/>
      <c r="E870" s="25"/>
      <c r="F870" s="25"/>
      <c r="G870" s="25"/>
      <c r="H870" s="25"/>
      <c r="I870" s="25"/>
    </row>
    <row r="871" spans="2:9" s="22" customFormat="1" x14ac:dyDescent="0.2">
      <c r="B871" s="25"/>
      <c r="C871" s="25"/>
      <c r="D871" s="25"/>
      <c r="E871" s="25"/>
      <c r="F871" s="25"/>
      <c r="G871" s="25"/>
      <c r="H871" s="25"/>
      <c r="I871" s="25"/>
    </row>
    <row r="872" spans="2:9" s="22" customFormat="1" x14ac:dyDescent="0.2">
      <c r="B872" s="25"/>
      <c r="C872" s="25"/>
      <c r="D872" s="25"/>
      <c r="E872" s="25"/>
      <c r="F872" s="25"/>
      <c r="G872" s="25"/>
      <c r="H872" s="25"/>
      <c r="I872" s="25"/>
    </row>
    <row r="873" spans="2:9" s="22" customFormat="1" x14ac:dyDescent="0.2">
      <c r="B873" s="25"/>
      <c r="C873" s="25"/>
      <c r="D873" s="25"/>
      <c r="E873" s="25"/>
      <c r="F873" s="25"/>
      <c r="G873" s="25"/>
      <c r="H873" s="25"/>
      <c r="I873" s="25"/>
    </row>
    <row r="874" spans="2:9" s="22" customFormat="1" x14ac:dyDescent="0.2">
      <c r="B874" s="25"/>
      <c r="C874" s="25"/>
      <c r="D874" s="25"/>
      <c r="E874" s="25"/>
      <c r="F874" s="25"/>
      <c r="G874" s="25"/>
      <c r="H874" s="25"/>
      <c r="I874" s="25"/>
    </row>
    <row r="875" spans="2:9" s="22" customFormat="1" x14ac:dyDescent="0.2">
      <c r="B875" s="25"/>
      <c r="C875" s="25"/>
      <c r="D875" s="25"/>
      <c r="E875" s="25"/>
      <c r="F875" s="25"/>
      <c r="G875" s="25"/>
      <c r="H875" s="25"/>
      <c r="I875" s="25"/>
    </row>
    <row r="876" spans="2:9" s="22" customFormat="1" x14ac:dyDescent="0.2">
      <c r="B876" s="25"/>
      <c r="C876" s="25"/>
      <c r="D876" s="25"/>
      <c r="E876" s="25"/>
      <c r="F876" s="25"/>
      <c r="G876" s="25"/>
      <c r="H876" s="25"/>
      <c r="I876" s="25"/>
    </row>
    <row r="877" spans="2:9" s="22" customFormat="1" x14ac:dyDescent="0.2">
      <c r="B877" s="25"/>
      <c r="C877" s="25"/>
      <c r="D877" s="25"/>
      <c r="E877" s="25"/>
      <c r="F877" s="25"/>
      <c r="G877" s="25"/>
      <c r="H877" s="25"/>
      <c r="I877" s="25"/>
    </row>
    <row r="878" spans="2:9" s="22" customFormat="1" x14ac:dyDescent="0.2">
      <c r="B878" s="25"/>
      <c r="C878" s="25"/>
      <c r="D878" s="25"/>
      <c r="E878" s="25"/>
      <c r="F878" s="25"/>
      <c r="G878" s="25"/>
      <c r="H878" s="25"/>
      <c r="I878" s="25"/>
    </row>
    <row r="879" spans="2:9" s="22" customFormat="1" x14ac:dyDescent="0.2">
      <c r="B879" s="25"/>
      <c r="C879" s="25"/>
      <c r="D879" s="25"/>
      <c r="E879" s="25"/>
      <c r="F879" s="25"/>
      <c r="G879" s="25"/>
      <c r="H879" s="25"/>
      <c r="I879" s="25"/>
    </row>
    <row r="880" spans="2:9" s="22" customFormat="1" x14ac:dyDescent="0.2">
      <c r="B880" s="25"/>
      <c r="C880" s="25"/>
      <c r="D880" s="25"/>
      <c r="E880" s="25"/>
      <c r="F880" s="25"/>
      <c r="G880" s="25"/>
      <c r="H880" s="25"/>
      <c r="I880" s="25"/>
    </row>
    <row r="881" spans="2:9" s="22" customFormat="1" x14ac:dyDescent="0.2">
      <c r="B881" s="25"/>
      <c r="C881" s="25"/>
      <c r="D881" s="25"/>
      <c r="E881" s="25"/>
      <c r="F881" s="25"/>
      <c r="G881" s="25"/>
      <c r="H881" s="25"/>
      <c r="I881" s="25"/>
    </row>
    <row r="882" spans="2:9" s="22" customFormat="1" x14ac:dyDescent="0.2">
      <c r="B882" s="25"/>
      <c r="C882" s="25"/>
      <c r="D882" s="25"/>
      <c r="E882" s="25"/>
      <c r="F882" s="25"/>
      <c r="G882" s="25"/>
      <c r="H882" s="25"/>
      <c r="I882" s="25"/>
    </row>
    <row r="883" spans="2:9" s="22" customFormat="1" x14ac:dyDescent="0.2">
      <c r="B883" s="25"/>
      <c r="C883" s="25"/>
      <c r="D883" s="25"/>
      <c r="E883" s="25"/>
      <c r="F883" s="25"/>
      <c r="G883" s="25"/>
      <c r="H883" s="25"/>
      <c r="I883" s="25"/>
    </row>
    <row r="884" spans="2:9" s="22" customFormat="1" x14ac:dyDescent="0.2">
      <c r="B884" s="25"/>
      <c r="C884" s="25"/>
      <c r="D884" s="25"/>
      <c r="E884" s="25"/>
      <c r="F884" s="25"/>
      <c r="G884" s="25"/>
      <c r="H884" s="25"/>
      <c r="I884" s="25"/>
    </row>
    <row r="885" spans="2:9" s="22" customFormat="1" x14ac:dyDescent="0.2">
      <c r="B885" s="25"/>
      <c r="C885" s="25"/>
      <c r="D885" s="25"/>
      <c r="E885" s="25"/>
      <c r="F885" s="25"/>
      <c r="G885" s="25"/>
      <c r="H885" s="25"/>
      <c r="I885" s="25"/>
    </row>
    <row r="886" spans="2:9" s="22" customFormat="1" x14ac:dyDescent="0.2">
      <c r="B886" s="25"/>
      <c r="C886" s="25"/>
      <c r="D886" s="25"/>
      <c r="E886" s="25"/>
      <c r="F886" s="25"/>
      <c r="G886" s="25"/>
      <c r="H886" s="25"/>
      <c r="I886" s="25"/>
    </row>
    <row r="887" spans="2:9" s="22" customFormat="1" x14ac:dyDescent="0.2">
      <c r="B887" s="25"/>
      <c r="C887" s="25"/>
      <c r="D887" s="25"/>
      <c r="E887" s="25"/>
      <c r="F887" s="25"/>
      <c r="G887" s="25"/>
      <c r="H887" s="25"/>
      <c r="I887" s="25"/>
    </row>
    <row r="888" spans="2:9" s="22" customFormat="1" x14ac:dyDescent="0.2">
      <c r="B888" s="25"/>
      <c r="C888" s="25"/>
      <c r="D888" s="25"/>
      <c r="E888" s="25"/>
      <c r="F888" s="25"/>
      <c r="G888" s="25"/>
      <c r="H888" s="25"/>
      <c r="I888" s="25"/>
    </row>
    <row r="889" spans="2:9" s="22" customFormat="1" x14ac:dyDescent="0.2">
      <c r="B889" s="25"/>
      <c r="C889" s="25"/>
      <c r="D889" s="25"/>
      <c r="E889" s="25"/>
      <c r="F889" s="25"/>
      <c r="G889" s="25"/>
      <c r="H889" s="25"/>
      <c r="I889" s="25"/>
    </row>
    <row r="890" spans="2:9" s="22" customFormat="1" x14ac:dyDescent="0.2">
      <c r="B890" s="25"/>
      <c r="C890" s="25"/>
      <c r="D890" s="25"/>
      <c r="E890" s="25"/>
      <c r="F890" s="25"/>
      <c r="G890" s="25"/>
      <c r="H890" s="25"/>
      <c r="I890" s="25"/>
    </row>
    <row r="891" spans="2:9" s="22" customFormat="1" x14ac:dyDescent="0.2">
      <c r="B891" s="25"/>
      <c r="C891" s="25"/>
      <c r="D891" s="25"/>
      <c r="E891" s="25"/>
      <c r="F891" s="25"/>
      <c r="G891" s="25"/>
      <c r="H891" s="25"/>
      <c r="I891" s="25"/>
    </row>
    <row r="892" spans="2:9" s="22" customFormat="1" x14ac:dyDescent="0.2">
      <c r="B892" s="25"/>
      <c r="C892" s="25"/>
      <c r="D892" s="25"/>
      <c r="E892" s="25"/>
      <c r="F892" s="25"/>
      <c r="G892" s="25"/>
      <c r="H892" s="25"/>
      <c r="I892" s="25"/>
    </row>
    <row r="893" spans="2:9" s="22" customFormat="1" x14ac:dyDescent="0.2">
      <c r="B893" s="25"/>
      <c r="C893" s="25"/>
      <c r="D893" s="25"/>
      <c r="E893" s="25"/>
      <c r="F893" s="25"/>
      <c r="G893" s="25"/>
      <c r="H893" s="25"/>
      <c r="I893" s="25"/>
    </row>
    <row r="894" spans="2:9" s="22" customFormat="1" x14ac:dyDescent="0.2">
      <c r="B894" s="25"/>
      <c r="C894" s="25"/>
      <c r="D894" s="25"/>
      <c r="E894" s="25"/>
      <c r="F894" s="25"/>
      <c r="G894" s="25"/>
      <c r="H894" s="25"/>
      <c r="I894" s="25"/>
    </row>
    <row r="895" spans="2:9" s="22" customFormat="1" x14ac:dyDescent="0.2">
      <c r="B895" s="25"/>
      <c r="C895" s="25"/>
      <c r="D895" s="25"/>
      <c r="E895" s="25"/>
      <c r="F895" s="25"/>
      <c r="G895" s="25"/>
      <c r="H895" s="25"/>
      <c r="I895" s="25"/>
    </row>
    <row r="896" spans="2:9" s="22" customFormat="1" x14ac:dyDescent="0.2">
      <c r="B896" s="25"/>
      <c r="C896" s="25"/>
      <c r="D896" s="25"/>
      <c r="E896" s="25"/>
      <c r="F896" s="25"/>
      <c r="G896" s="25"/>
      <c r="H896" s="25"/>
      <c r="I896" s="25"/>
    </row>
    <row r="897" spans="2:9" s="22" customFormat="1" x14ac:dyDescent="0.2">
      <c r="B897" s="25"/>
      <c r="C897" s="25"/>
      <c r="D897" s="25"/>
      <c r="E897" s="25"/>
      <c r="F897" s="25"/>
      <c r="G897" s="25"/>
      <c r="H897" s="25"/>
      <c r="I897" s="25"/>
    </row>
    <row r="898" spans="2:9" s="22" customFormat="1" x14ac:dyDescent="0.2">
      <c r="B898" s="25"/>
      <c r="C898" s="25"/>
      <c r="D898" s="25"/>
      <c r="E898" s="25"/>
      <c r="F898" s="25"/>
      <c r="G898" s="25"/>
      <c r="H898" s="25"/>
      <c r="I898" s="25"/>
    </row>
    <row r="899" spans="2:9" s="22" customFormat="1" x14ac:dyDescent="0.2">
      <c r="B899" s="25"/>
      <c r="C899" s="25"/>
      <c r="D899" s="25"/>
      <c r="E899" s="25"/>
      <c r="F899" s="25"/>
      <c r="G899" s="25"/>
      <c r="H899" s="25"/>
      <c r="I899" s="25"/>
    </row>
    <row r="900" spans="2:9" s="22" customFormat="1" x14ac:dyDescent="0.2">
      <c r="B900" s="25"/>
      <c r="C900" s="25"/>
      <c r="D900" s="25"/>
      <c r="E900" s="25"/>
      <c r="F900" s="25"/>
      <c r="G900" s="25"/>
      <c r="H900" s="25"/>
      <c r="I900" s="25"/>
    </row>
    <row r="901" spans="2:9" s="22" customFormat="1" x14ac:dyDescent="0.2">
      <c r="B901" s="25"/>
      <c r="C901" s="25"/>
      <c r="D901" s="25"/>
      <c r="E901" s="25"/>
      <c r="F901" s="25"/>
      <c r="G901" s="25"/>
      <c r="H901" s="25"/>
      <c r="I901" s="25"/>
    </row>
    <row r="902" spans="2:9" s="22" customFormat="1" x14ac:dyDescent="0.2">
      <c r="B902" s="25"/>
      <c r="C902" s="25"/>
      <c r="D902" s="25"/>
      <c r="E902" s="25"/>
      <c r="F902" s="25"/>
      <c r="G902" s="25"/>
      <c r="H902" s="25"/>
      <c r="I902" s="25"/>
    </row>
    <row r="903" spans="2:9" s="22" customFormat="1" x14ac:dyDescent="0.2">
      <c r="B903" s="25"/>
      <c r="C903" s="25"/>
      <c r="D903" s="25"/>
      <c r="E903" s="25"/>
      <c r="F903" s="25"/>
      <c r="G903" s="25"/>
      <c r="H903" s="25"/>
      <c r="I903" s="25"/>
    </row>
    <row r="904" spans="2:9" s="22" customFormat="1" x14ac:dyDescent="0.2">
      <c r="B904" s="25"/>
      <c r="C904" s="25"/>
      <c r="D904" s="25"/>
      <c r="E904" s="25"/>
      <c r="F904" s="25"/>
      <c r="G904" s="25"/>
      <c r="H904" s="25"/>
      <c r="I904" s="25"/>
    </row>
    <row r="905" spans="2:9" s="22" customFormat="1" x14ac:dyDescent="0.2">
      <c r="B905" s="25"/>
      <c r="C905" s="25"/>
      <c r="D905" s="25"/>
      <c r="E905" s="25"/>
      <c r="F905" s="25"/>
      <c r="G905" s="25"/>
      <c r="H905" s="25"/>
      <c r="I905" s="25"/>
    </row>
    <row r="906" spans="2:9" s="22" customFormat="1" x14ac:dyDescent="0.2">
      <c r="B906" s="25"/>
      <c r="C906" s="25"/>
      <c r="D906" s="25"/>
      <c r="E906" s="25"/>
      <c r="F906" s="25"/>
      <c r="G906" s="25"/>
      <c r="H906" s="25"/>
      <c r="I906" s="25"/>
    </row>
    <row r="907" spans="2:9" s="22" customFormat="1" x14ac:dyDescent="0.2">
      <c r="B907" s="25"/>
      <c r="C907" s="25"/>
      <c r="D907" s="25"/>
      <c r="E907" s="25"/>
      <c r="F907" s="25"/>
      <c r="G907" s="25"/>
      <c r="H907" s="25"/>
      <c r="I907" s="25"/>
    </row>
    <row r="908" spans="2:9" s="22" customFormat="1" x14ac:dyDescent="0.2">
      <c r="B908" s="25"/>
      <c r="C908" s="25"/>
      <c r="D908" s="25"/>
      <c r="E908" s="25"/>
      <c r="F908" s="25"/>
      <c r="G908" s="25"/>
      <c r="H908" s="25"/>
      <c r="I908" s="25"/>
    </row>
    <row r="909" spans="2:9" s="22" customFormat="1" x14ac:dyDescent="0.2">
      <c r="B909" s="25"/>
      <c r="C909" s="25"/>
      <c r="D909" s="25"/>
      <c r="E909" s="25"/>
      <c r="F909" s="25"/>
      <c r="G909" s="25"/>
      <c r="H909" s="25"/>
      <c r="I909" s="25"/>
    </row>
    <row r="910" spans="2:9" s="22" customFormat="1" x14ac:dyDescent="0.2">
      <c r="B910" s="25"/>
      <c r="C910" s="25"/>
      <c r="D910" s="25"/>
      <c r="E910" s="25"/>
      <c r="F910" s="25"/>
      <c r="G910" s="25"/>
      <c r="H910" s="25"/>
      <c r="I910" s="25"/>
    </row>
    <row r="911" spans="2:9" s="22" customFormat="1" x14ac:dyDescent="0.2">
      <c r="B911" s="25"/>
      <c r="C911" s="25"/>
      <c r="D911" s="25"/>
      <c r="E911" s="25"/>
      <c r="F911" s="25"/>
      <c r="G911" s="25"/>
      <c r="H911" s="25"/>
      <c r="I911" s="25"/>
    </row>
    <row r="912" spans="2:9" s="22" customFormat="1" x14ac:dyDescent="0.2">
      <c r="B912" s="25"/>
      <c r="C912" s="25"/>
      <c r="D912" s="25"/>
      <c r="E912" s="25"/>
      <c r="F912" s="25"/>
      <c r="G912" s="25"/>
      <c r="H912" s="25"/>
      <c r="I912" s="25"/>
    </row>
    <row r="913" spans="2:9" s="22" customFormat="1" x14ac:dyDescent="0.2">
      <c r="B913" s="25"/>
      <c r="C913" s="25"/>
      <c r="D913" s="25"/>
      <c r="E913" s="25"/>
      <c r="F913" s="25"/>
      <c r="G913" s="25"/>
      <c r="H913" s="25"/>
      <c r="I913" s="25"/>
    </row>
    <row r="914" spans="2:9" s="22" customFormat="1" x14ac:dyDescent="0.2">
      <c r="B914" s="25"/>
      <c r="C914" s="25"/>
      <c r="D914" s="25"/>
      <c r="E914" s="25"/>
      <c r="F914" s="25"/>
      <c r="G914" s="25"/>
      <c r="H914" s="25"/>
      <c r="I914" s="25"/>
    </row>
    <row r="915" spans="2:9" s="22" customFormat="1" x14ac:dyDescent="0.2">
      <c r="B915" s="25"/>
      <c r="C915" s="25"/>
      <c r="D915" s="25"/>
      <c r="E915" s="25"/>
      <c r="F915" s="25"/>
      <c r="G915" s="25"/>
      <c r="H915" s="25"/>
      <c r="I915" s="25"/>
    </row>
    <row r="916" spans="2:9" s="22" customFormat="1" x14ac:dyDescent="0.2">
      <c r="B916" s="25"/>
      <c r="C916" s="25"/>
      <c r="D916" s="25"/>
      <c r="E916" s="25"/>
      <c r="F916" s="25"/>
      <c r="G916" s="25"/>
      <c r="H916" s="25"/>
      <c r="I916" s="25"/>
    </row>
    <row r="917" spans="2:9" s="22" customFormat="1" x14ac:dyDescent="0.2">
      <c r="B917" s="25"/>
      <c r="C917" s="25"/>
      <c r="D917" s="25"/>
      <c r="E917" s="25"/>
      <c r="F917" s="25"/>
      <c r="G917" s="25"/>
      <c r="H917" s="25"/>
      <c r="I917" s="25"/>
    </row>
    <row r="918" spans="2:9" s="22" customFormat="1" x14ac:dyDescent="0.2">
      <c r="B918" s="25"/>
      <c r="C918" s="25"/>
      <c r="D918" s="25"/>
      <c r="E918" s="25"/>
      <c r="F918" s="25"/>
      <c r="G918" s="25"/>
      <c r="H918" s="25"/>
      <c r="I918" s="25"/>
    </row>
    <row r="919" spans="2:9" s="22" customFormat="1" x14ac:dyDescent="0.2">
      <c r="B919" s="25"/>
      <c r="C919" s="25"/>
      <c r="D919" s="25"/>
      <c r="E919" s="25"/>
      <c r="F919" s="25"/>
      <c r="G919" s="25"/>
      <c r="H919" s="25"/>
      <c r="I919" s="25"/>
    </row>
    <row r="920" spans="2:9" s="22" customFormat="1" x14ac:dyDescent="0.2">
      <c r="B920" s="25"/>
      <c r="C920" s="25"/>
      <c r="D920" s="25"/>
      <c r="E920" s="25"/>
      <c r="F920" s="25"/>
      <c r="G920" s="25"/>
      <c r="H920" s="25"/>
      <c r="I920" s="25"/>
    </row>
    <row r="921" spans="2:9" s="22" customFormat="1" x14ac:dyDescent="0.2">
      <c r="B921" s="25"/>
      <c r="C921" s="25"/>
      <c r="D921" s="25"/>
      <c r="E921" s="25"/>
      <c r="F921" s="25"/>
      <c r="G921" s="25"/>
      <c r="H921" s="25"/>
      <c r="I921" s="25"/>
    </row>
    <row r="922" spans="2:9" s="22" customFormat="1" x14ac:dyDescent="0.2">
      <c r="B922" s="25"/>
      <c r="C922" s="25"/>
      <c r="D922" s="25"/>
      <c r="E922" s="25"/>
      <c r="F922" s="25"/>
      <c r="G922" s="25"/>
      <c r="H922" s="25"/>
      <c r="I922" s="25"/>
    </row>
    <row r="923" spans="2:9" s="22" customFormat="1" x14ac:dyDescent="0.2">
      <c r="B923" s="25"/>
      <c r="C923" s="25"/>
      <c r="D923" s="25"/>
      <c r="E923" s="25"/>
      <c r="F923" s="25"/>
      <c r="G923" s="25"/>
      <c r="H923" s="25"/>
      <c r="I923" s="25"/>
    </row>
    <row r="924" spans="2:9" s="22" customFormat="1" x14ac:dyDescent="0.2">
      <c r="B924" s="25"/>
      <c r="C924" s="25"/>
      <c r="D924" s="25"/>
      <c r="E924" s="25"/>
      <c r="F924" s="25"/>
      <c r="G924" s="25"/>
      <c r="H924" s="25"/>
      <c r="I924" s="25"/>
    </row>
    <row r="925" spans="2:9" s="22" customFormat="1" x14ac:dyDescent="0.2">
      <c r="B925" s="25"/>
      <c r="C925" s="25"/>
      <c r="D925" s="25"/>
      <c r="E925" s="25"/>
      <c r="F925" s="25"/>
      <c r="G925" s="25"/>
      <c r="H925" s="25"/>
      <c r="I925" s="25"/>
    </row>
    <row r="926" spans="2:9" s="22" customFormat="1" x14ac:dyDescent="0.2">
      <c r="B926" s="25"/>
      <c r="C926" s="25"/>
      <c r="D926" s="25"/>
      <c r="E926" s="25"/>
      <c r="F926" s="25"/>
      <c r="G926" s="25"/>
      <c r="H926" s="25"/>
      <c r="I926" s="25"/>
    </row>
    <row r="927" spans="2:9" s="22" customFormat="1" x14ac:dyDescent="0.2">
      <c r="B927" s="25"/>
      <c r="C927" s="25"/>
      <c r="D927" s="25"/>
      <c r="E927" s="25"/>
      <c r="F927" s="25"/>
      <c r="G927" s="25"/>
      <c r="H927" s="25"/>
      <c r="I927" s="25"/>
    </row>
    <row r="928" spans="2:9" s="22" customFormat="1" x14ac:dyDescent="0.2">
      <c r="B928" s="25"/>
      <c r="C928" s="25"/>
      <c r="D928" s="25"/>
      <c r="E928" s="25"/>
      <c r="F928" s="25"/>
      <c r="G928" s="25"/>
      <c r="H928" s="25"/>
      <c r="I928" s="25"/>
    </row>
    <row r="929" spans="2:9" s="22" customFormat="1" x14ac:dyDescent="0.2">
      <c r="B929" s="25"/>
      <c r="C929" s="25"/>
      <c r="D929" s="25"/>
      <c r="E929" s="25"/>
      <c r="F929" s="25"/>
      <c r="G929" s="25"/>
      <c r="H929" s="25"/>
      <c r="I929" s="25"/>
    </row>
    <row r="930" spans="2:9" s="22" customFormat="1" x14ac:dyDescent="0.2">
      <c r="B930" s="25"/>
      <c r="C930" s="25"/>
      <c r="D930" s="25"/>
      <c r="E930" s="25"/>
      <c r="F930" s="25"/>
      <c r="G930" s="25"/>
      <c r="H930" s="25"/>
      <c r="I930" s="25"/>
    </row>
    <row r="931" spans="2:9" s="22" customFormat="1" x14ac:dyDescent="0.2">
      <c r="B931" s="25"/>
      <c r="C931" s="25"/>
      <c r="D931" s="25"/>
      <c r="E931" s="25"/>
      <c r="F931" s="25"/>
      <c r="G931" s="25"/>
      <c r="H931" s="25"/>
      <c r="I931" s="25"/>
    </row>
    <row r="932" spans="2:9" s="22" customFormat="1" x14ac:dyDescent="0.2">
      <c r="B932" s="25"/>
      <c r="C932" s="25"/>
      <c r="D932" s="25"/>
      <c r="E932" s="25"/>
      <c r="F932" s="25"/>
      <c r="G932" s="25"/>
      <c r="H932" s="25"/>
      <c r="I932" s="25"/>
    </row>
    <row r="933" spans="2:9" s="22" customFormat="1" x14ac:dyDescent="0.2">
      <c r="B933" s="25"/>
      <c r="C933" s="25"/>
      <c r="D933" s="25"/>
      <c r="E933" s="25"/>
      <c r="F933" s="25"/>
      <c r="G933" s="25"/>
      <c r="H933" s="25"/>
      <c r="I933" s="25"/>
    </row>
    <row r="934" spans="2:9" s="22" customFormat="1" x14ac:dyDescent="0.2">
      <c r="B934" s="25"/>
      <c r="C934" s="25"/>
      <c r="D934" s="25"/>
      <c r="E934" s="25"/>
      <c r="F934" s="25"/>
      <c r="G934" s="25"/>
      <c r="H934" s="25"/>
      <c r="I934" s="25"/>
    </row>
    <row r="935" spans="2:9" s="22" customFormat="1" x14ac:dyDescent="0.2">
      <c r="B935" s="25"/>
      <c r="C935" s="25"/>
      <c r="D935" s="25"/>
      <c r="E935" s="25"/>
      <c r="F935" s="25"/>
      <c r="G935" s="25"/>
      <c r="H935" s="25"/>
      <c r="I935" s="25"/>
    </row>
    <row r="936" spans="2:9" s="22" customFormat="1" x14ac:dyDescent="0.2">
      <c r="B936" s="25"/>
      <c r="C936" s="25"/>
      <c r="D936" s="25"/>
      <c r="E936" s="25"/>
      <c r="F936" s="25"/>
      <c r="G936" s="25"/>
      <c r="H936" s="25"/>
      <c r="I936" s="25"/>
    </row>
    <row r="937" spans="2:9" s="22" customFormat="1" x14ac:dyDescent="0.2">
      <c r="B937" s="25"/>
      <c r="C937" s="25"/>
      <c r="D937" s="25"/>
      <c r="E937" s="25"/>
      <c r="F937" s="25"/>
      <c r="G937" s="25"/>
      <c r="H937" s="25"/>
      <c r="I937" s="25"/>
    </row>
    <row r="938" spans="2:9" s="22" customFormat="1" x14ac:dyDescent="0.2">
      <c r="B938" s="25"/>
      <c r="C938" s="25"/>
      <c r="D938" s="25"/>
      <c r="E938" s="25"/>
      <c r="F938" s="25"/>
      <c r="G938" s="25"/>
      <c r="H938" s="25"/>
      <c r="I938" s="25"/>
    </row>
    <row r="939" spans="2:9" s="22" customFormat="1" x14ac:dyDescent="0.2">
      <c r="B939" s="25"/>
      <c r="C939" s="25"/>
      <c r="D939" s="25"/>
      <c r="E939" s="25"/>
      <c r="F939" s="25"/>
      <c r="G939" s="25"/>
      <c r="H939" s="25"/>
      <c r="I939" s="25"/>
    </row>
    <row r="940" spans="2:9" s="22" customFormat="1" x14ac:dyDescent="0.2">
      <c r="B940" s="25"/>
      <c r="C940" s="25"/>
      <c r="D940" s="25"/>
      <c r="E940" s="25"/>
      <c r="F940" s="25"/>
      <c r="G940" s="25"/>
      <c r="H940" s="25"/>
      <c r="I940" s="25"/>
    </row>
    <row r="941" spans="2:9" s="22" customFormat="1" x14ac:dyDescent="0.2">
      <c r="B941" s="25"/>
      <c r="C941" s="25"/>
      <c r="D941" s="25"/>
      <c r="E941" s="25"/>
      <c r="F941" s="25"/>
      <c r="G941" s="25"/>
      <c r="H941" s="25"/>
      <c r="I941" s="25"/>
    </row>
    <row r="942" spans="2:9" s="22" customFormat="1" x14ac:dyDescent="0.2">
      <c r="B942" s="25"/>
      <c r="C942" s="25"/>
      <c r="D942" s="25"/>
      <c r="E942" s="25"/>
      <c r="F942" s="25"/>
      <c r="G942" s="25"/>
      <c r="H942" s="25"/>
      <c r="I942" s="25"/>
    </row>
    <row r="943" spans="2:9" s="22" customFormat="1" x14ac:dyDescent="0.2">
      <c r="B943" s="25"/>
      <c r="C943" s="25"/>
      <c r="D943" s="25"/>
      <c r="E943" s="25"/>
      <c r="F943" s="25"/>
      <c r="G943" s="25"/>
      <c r="H943" s="25"/>
      <c r="I943" s="25"/>
    </row>
    <row r="944" spans="2:9" s="22" customFormat="1" x14ac:dyDescent="0.2">
      <c r="B944" s="25"/>
      <c r="C944" s="25"/>
      <c r="D944" s="25"/>
      <c r="E944" s="25"/>
      <c r="F944" s="25"/>
      <c r="G944" s="25"/>
      <c r="H944" s="25"/>
      <c r="I944" s="25"/>
    </row>
    <row r="945" spans="2:9" s="22" customFormat="1" x14ac:dyDescent="0.2">
      <c r="B945" s="25"/>
      <c r="C945" s="25"/>
      <c r="D945" s="25"/>
      <c r="E945" s="25"/>
      <c r="F945" s="25"/>
      <c r="G945" s="25"/>
      <c r="H945" s="25"/>
      <c r="I945" s="25"/>
    </row>
    <row r="946" spans="2:9" s="22" customFormat="1" x14ac:dyDescent="0.2">
      <c r="B946" s="25"/>
      <c r="C946" s="25"/>
      <c r="D946" s="25"/>
      <c r="E946" s="25"/>
      <c r="F946" s="25"/>
      <c r="G946" s="25"/>
      <c r="H946" s="25"/>
      <c r="I946" s="25"/>
    </row>
    <row r="947" spans="2:9" s="22" customFormat="1" x14ac:dyDescent="0.2">
      <c r="B947" s="25"/>
      <c r="C947" s="25"/>
      <c r="D947" s="25"/>
      <c r="E947" s="25"/>
      <c r="F947" s="25"/>
      <c r="G947" s="25"/>
      <c r="H947" s="25"/>
      <c r="I947" s="25"/>
    </row>
    <row r="948" spans="2:9" s="22" customFormat="1" x14ac:dyDescent="0.2">
      <c r="B948" s="25"/>
      <c r="C948" s="25"/>
      <c r="D948" s="25"/>
      <c r="E948" s="25"/>
      <c r="F948" s="25"/>
      <c r="G948" s="25"/>
      <c r="H948" s="25"/>
      <c r="I948" s="25"/>
    </row>
    <row r="949" spans="2:9" s="22" customFormat="1" x14ac:dyDescent="0.2">
      <c r="B949" s="25"/>
      <c r="C949" s="25"/>
      <c r="D949" s="25"/>
      <c r="E949" s="25"/>
      <c r="F949" s="25"/>
      <c r="G949" s="25"/>
      <c r="H949" s="25"/>
      <c r="I949" s="25"/>
    </row>
    <row r="950" spans="2:9" s="22" customFormat="1" x14ac:dyDescent="0.2">
      <c r="B950" s="25"/>
      <c r="C950" s="25"/>
      <c r="D950" s="25"/>
      <c r="E950" s="25"/>
      <c r="F950" s="25"/>
      <c r="G950" s="25"/>
      <c r="H950" s="25"/>
      <c r="I950" s="25"/>
    </row>
    <row r="951" spans="2:9" s="22" customFormat="1" x14ac:dyDescent="0.2">
      <c r="B951" s="25"/>
      <c r="C951" s="25"/>
      <c r="D951" s="25"/>
      <c r="E951" s="25"/>
      <c r="F951" s="25"/>
      <c r="G951" s="25"/>
      <c r="H951" s="25"/>
      <c r="I951" s="25"/>
    </row>
    <row r="952" spans="2:9" s="22" customFormat="1" x14ac:dyDescent="0.2">
      <c r="B952" s="25"/>
      <c r="C952" s="25"/>
      <c r="D952" s="25"/>
      <c r="E952" s="25"/>
      <c r="F952" s="25"/>
      <c r="G952" s="25"/>
      <c r="H952" s="25"/>
      <c r="I952" s="25"/>
    </row>
    <row r="953" spans="2:9" s="22" customFormat="1" x14ac:dyDescent="0.2">
      <c r="B953" s="25"/>
      <c r="C953" s="25"/>
      <c r="D953" s="25"/>
      <c r="E953" s="25"/>
      <c r="F953" s="25"/>
      <c r="G953" s="25"/>
      <c r="H953" s="25"/>
      <c r="I953" s="25"/>
    </row>
    <row r="954" spans="2:9" s="22" customFormat="1" x14ac:dyDescent="0.2">
      <c r="B954" s="25"/>
      <c r="C954" s="25"/>
      <c r="D954" s="25"/>
      <c r="E954" s="25"/>
      <c r="F954" s="25"/>
      <c r="G954" s="25"/>
      <c r="H954" s="25"/>
      <c r="I954" s="25"/>
    </row>
    <row r="955" spans="2:9" s="22" customFormat="1" x14ac:dyDescent="0.2">
      <c r="B955" s="25"/>
      <c r="C955" s="25"/>
      <c r="D955" s="25"/>
      <c r="E955" s="25"/>
      <c r="F955" s="25"/>
      <c r="G955" s="25"/>
      <c r="H955" s="25"/>
      <c r="I955" s="25"/>
    </row>
    <row r="956" spans="2:9" s="22" customFormat="1" x14ac:dyDescent="0.2">
      <c r="B956" s="25"/>
      <c r="C956" s="25"/>
      <c r="D956" s="25"/>
      <c r="E956" s="25"/>
      <c r="F956" s="25"/>
      <c r="G956" s="25"/>
      <c r="H956" s="25"/>
      <c r="I956" s="25"/>
    </row>
    <row r="957" spans="2:9" s="22" customFormat="1" x14ac:dyDescent="0.2">
      <c r="B957" s="25"/>
      <c r="C957" s="25"/>
      <c r="D957" s="25"/>
      <c r="E957" s="25"/>
      <c r="F957" s="25"/>
      <c r="G957" s="25"/>
      <c r="H957" s="25"/>
      <c r="I957" s="25"/>
    </row>
    <row r="958" spans="2:9" s="22" customFormat="1" x14ac:dyDescent="0.2">
      <c r="B958" s="25"/>
      <c r="C958" s="25"/>
      <c r="D958" s="25"/>
      <c r="E958" s="25"/>
      <c r="F958" s="25"/>
      <c r="G958" s="25"/>
      <c r="H958" s="25"/>
      <c r="I958" s="25"/>
    </row>
    <row r="959" spans="2:9" s="22" customFormat="1" x14ac:dyDescent="0.2">
      <c r="B959" s="25"/>
      <c r="C959" s="25"/>
      <c r="D959" s="25"/>
      <c r="E959" s="25"/>
      <c r="F959" s="25"/>
      <c r="G959" s="25"/>
      <c r="H959" s="25"/>
      <c r="I959" s="25"/>
    </row>
    <row r="960" spans="2:9" s="22" customFormat="1" x14ac:dyDescent="0.2">
      <c r="B960" s="25"/>
      <c r="C960" s="25"/>
      <c r="D960" s="25"/>
      <c r="E960" s="25"/>
      <c r="F960" s="25"/>
      <c r="G960" s="25"/>
      <c r="H960" s="25"/>
      <c r="I960" s="25"/>
    </row>
    <row r="961" spans="2:9" s="22" customFormat="1" x14ac:dyDescent="0.2">
      <c r="B961" s="25"/>
      <c r="C961" s="25"/>
      <c r="D961" s="25"/>
      <c r="E961" s="25"/>
      <c r="F961" s="25"/>
      <c r="G961" s="25"/>
      <c r="H961" s="25"/>
      <c r="I961" s="25"/>
    </row>
    <row r="962" spans="2:9" s="22" customFormat="1" x14ac:dyDescent="0.2">
      <c r="B962" s="25"/>
      <c r="C962" s="25"/>
      <c r="D962" s="25"/>
      <c r="E962" s="25"/>
      <c r="F962" s="25"/>
      <c r="G962" s="25"/>
      <c r="H962" s="25"/>
      <c r="I962" s="25"/>
    </row>
    <row r="963" spans="2:9" s="22" customFormat="1" x14ac:dyDescent="0.2">
      <c r="B963" s="25"/>
      <c r="C963" s="25"/>
      <c r="D963" s="25"/>
      <c r="E963" s="25"/>
      <c r="F963" s="25"/>
      <c r="G963" s="25"/>
      <c r="H963" s="25"/>
      <c r="I963" s="25"/>
    </row>
    <row r="964" spans="2:9" s="22" customFormat="1" x14ac:dyDescent="0.2">
      <c r="B964" s="25"/>
      <c r="C964" s="25"/>
      <c r="D964" s="25"/>
      <c r="E964" s="25"/>
      <c r="F964" s="25"/>
      <c r="G964" s="25"/>
      <c r="H964" s="25"/>
      <c r="I964" s="25"/>
    </row>
    <row r="965" spans="2:9" s="22" customFormat="1" x14ac:dyDescent="0.2">
      <c r="B965" s="25"/>
      <c r="C965" s="25"/>
      <c r="D965" s="25"/>
      <c r="E965" s="25"/>
      <c r="F965" s="25"/>
      <c r="G965" s="25"/>
      <c r="H965" s="25"/>
      <c r="I965" s="25"/>
    </row>
    <row r="966" spans="2:9" s="22" customFormat="1" x14ac:dyDescent="0.2">
      <c r="B966" s="25"/>
      <c r="C966" s="25"/>
      <c r="D966" s="25"/>
      <c r="E966" s="25"/>
      <c r="F966" s="25"/>
      <c r="G966" s="25"/>
      <c r="H966" s="25"/>
      <c r="I966" s="25"/>
    </row>
    <row r="967" spans="2:9" s="22" customFormat="1" x14ac:dyDescent="0.2">
      <c r="B967" s="25"/>
      <c r="C967" s="25"/>
      <c r="D967" s="25"/>
      <c r="E967" s="25"/>
      <c r="F967" s="25"/>
      <c r="G967" s="25"/>
      <c r="H967" s="25"/>
      <c r="I967" s="25"/>
    </row>
    <row r="968" spans="2:9" s="22" customFormat="1" x14ac:dyDescent="0.2">
      <c r="B968" s="25"/>
      <c r="C968" s="25"/>
      <c r="D968" s="25"/>
      <c r="E968" s="25"/>
      <c r="F968" s="25"/>
      <c r="G968" s="25"/>
      <c r="H968" s="25"/>
      <c r="I968" s="25"/>
    </row>
    <row r="969" spans="2:9" s="22" customFormat="1" x14ac:dyDescent="0.2">
      <c r="B969" s="25"/>
      <c r="C969" s="25"/>
      <c r="D969" s="25"/>
      <c r="E969" s="25"/>
      <c r="F969" s="25"/>
      <c r="G969" s="25"/>
      <c r="H969" s="25"/>
      <c r="I969" s="25"/>
    </row>
    <row r="970" spans="2:9" s="22" customFormat="1" x14ac:dyDescent="0.2">
      <c r="B970" s="25"/>
      <c r="C970" s="25"/>
      <c r="D970" s="25"/>
      <c r="E970" s="25"/>
      <c r="F970" s="25"/>
      <c r="G970" s="25"/>
      <c r="H970" s="25"/>
      <c r="I970" s="25"/>
    </row>
    <row r="971" spans="2:9" s="22" customFormat="1" x14ac:dyDescent="0.2">
      <c r="B971" s="25"/>
      <c r="C971" s="25"/>
      <c r="D971" s="25"/>
      <c r="E971" s="25"/>
      <c r="F971" s="25"/>
      <c r="G971" s="25"/>
      <c r="H971" s="25"/>
      <c r="I971" s="25"/>
    </row>
    <row r="972" spans="2:9" s="22" customFormat="1" x14ac:dyDescent="0.2">
      <c r="B972" s="25"/>
      <c r="C972" s="25"/>
      <c r="D972" s="25"/>
      <c r="E972" s="25"/>
      <c r="F972" s="25"/>
      <c r="G972" s="25"/>
      <c r="H972" s="25"/>
      <c r="I972" s="25"/>
    </row>
    <row r="973" spans="2:9" s="22" customFormat="1" x14ac:dyDescent="0.2">
      <c r="B973" s="25"/>
      <c r="C973" s="25"/>
      <c r="D973" s="25"/>
      <c r="E973" s="25"/>
      <c r="F973" s="25"/>
      <c r="G973" s="25"/>
      <c r="H973" s="25"/>
      <c r="I973" s="25"/>
    </row>
    <row r="974" spans="2:9" s="22" customFormat="1" x14ac:dyDescent="0.2">
      <c r="B974" s="25"/>
      <c r="C974" s="25"/>
      <c r="D974" s="25"/>
      <c r="E974" s="25"/>
      <c r="F974" s="25"/>
      <c r="G974" s="25"/>
      <c r="H974" s="25"/>
      <c r="I974" s="25"/>
    </row>
    <row r="975" spans="2:9" s="22" customFormat="1" x14ac:dyDescent="0.2">
      <c r="B975" s="25"/>
      <c r="C975" s="25"/>
      <c r="D975" s="25"/>
      <c r="E975" s="25"/>
      <c r="F975" s="25"/>
      <c r="G975" s="25"/>
      <c r="H975" s="25"/>
      <c r="I975" s="25"/>
    </row>
    <row r="976" spans="2:9" s="22" customFormat="1" x14ac:dyDescent="0.2">
      <c r="B976" s="25"/>
      <c r="C976" s="25"/>
      <c r="D976" s="25"/>
      <c r="E976" s="25"/>
      <c r="F976" s="25"/>
      <c r="G976" s="25"/>
      <c r="H976" s="25"/>
      <c r="I976" s="25"/>
    </row>
    <row r="977" spans="2:9" s="22" customFormat="1" x14ac:dyDescent="0.2">
      <c r="B977" s="25"/>
      <c r="C977" s="25"/>
      <c r="D977" s="25"/>
      <c r="E977" s="25"/>
      <c r="F977" s="25"/>
      <c r="G977" s="25"/>
      <c r="H977" s="25"/>
      <c r="I977" s="25"/>
    </row>
    <row r="978" spans="2:9" s="22" customFormat="1" x14ac:dyDescent="0.2">
      <c r="B978" s="25"/>
      <c r="C978" s="25"/>
      <c r="D978" s="25"/>
      <c r="E978" s="25"/>
      <c r="F978" s="25"/>
      <c r="G978" s="25"/>
      <c r="H978" s="25"/>
      <c r="I978" s="25"/>
    </row>
    <row r="979" spans="2:9" s="22" customFormat="1" x14ac:dyDescent="0.2">
      <c r="B979" s="25"/>
      <c r="C979" s="25"/>
      <c r="D979" s="25"/>
      <c r="E979" s="25"/>
      <c r="F979" s="25"/>
      <c r="G979" s="25"/>
      <c r="H979" s="25"/>
      <c r="I979" s="25"/>
    </row>
    <row r="980" spans="2:9" s="22" customFormat="1" x14ac:dyDescent="0.2">
      <c r="B980" s="25"/>
      <c r="C980" s="25"/>
      <c r="D980" s="25"/>
      <c r="E980" s="25"/>
      <c r="F980" s="25"/>
      <c r="G980" s="25"/>
      <c r="H980" s="25"/>
      <c r="I980" s="25"/>
    </row>
    <row r="981" spans="2:9" s="22" customFormat="1" x14ac:dyDescent="0.2">
      <c r="B981" s="25"/>
      <c r="C981" s="25"/>
      <c r="D981" s="25"/>
      <c r="E981" s="25"/>
      <c r="F981" s="25"/>
      <c r="G981" s="25"/>
      <c r="H981" s="25"/>
      <c r="I981" s="25"/>
    </row>
    <row r="982" spans="2:9" s="22" customFormat="1" x14ac:dyDescent="0.2">
      <c r="B982" s="25"/>
      <c r="C982" s="25"/>
      <c r="D982" s="25"/>
      <c r="E982" s="25"/>
      <c r="F982" s="25"/>
      <c r="G982" s="25"/>
      <c r="H982" s="25"/>
      <c r="I982" s="25"/>
    </row>
    <row r="983" spans="2:9" s="22" customFormat="1" x14ac:dyDescent="0.2">
      <c r="B983" s="25"/>
      <c r="C983" s="25"/>
      <c r="D983" s="25"/>
      <c r="E983" s="25"/>
      <c r="F983" s="25"/>
      <c r="G983" s="25"/>
      <c r="H983" s="25"/>
      <c r="I983" s="25"/>
    </row>
    <row r="984" spans="2:9" s="22" customFormat="1" x14ac:dyDescent="0.2">
      <c r="B984" s="25"/>
      <c r="C984" s="25"/>
      <c r="D984" s="25"/>
      <c r="E984" s="25"/>
      <c r="F984" s="25"/>
      <c r="G984" s="25"/>
      <c r="H984" s="25"/>
      <c r="I984" s="25"/>
    </row>
    <row r="985" spans="2:9" s="22" customFormat="1" x14ac:dyDescent="0.2">
      <c r="B985" s="25"/>
      <c r="C985" s="25"/>
      <c r="D985" s="25"/>
      <c r="E985" s="25"/>
      <c r="F985" s="25"/>
      <c r="G985" s="25"/>
      <c r="H985" s="25"/>
      <c r="I985" s="25"/>
    </row>
    <row r="986" spans="2:9" s="22" customFormat="1" x14ac:dyDescent="0.2">
      <c r="B986" s="25"/>
      <c r="C986" s="25"/>
      <c r="D986" s="25"/>
      <c r="E986" s="25"/>
      <c r="F986" s="25"/>
      <c r="G986" s="25"/>
      <c r="H986" s="25"/>
      <c r="I986" s="25"/>
    </row>
    <row r="987" spans="2:9" s="22" customFormat="1" x14ac:dyDescent="0.2">
      <c r="B987" s="25"/>
      <c r="C987" s="25"/>
      <c r="D987" s="25"/>
      <c r="E987" s="25"/>
      <c r="F987" s="25"/>
      <c r="G987" s="25"/>
      <c r="H987" s="25"/>
      <c r="I987" s="25"/>
    </row>
    <row r="988" spans="2:9" s="22" customFormat="1" x14ac:dyDescent="0.2">
      <c r="B988" s="25"/>
      <c r="C988" s="25"/>
      <c r="D988" s="25"/>
      <c r="E988" s="25"/>
      <c r="F988" s="25"/>
      <c r="G988" s="25"/>
      <c r="H988" s="25"/>
      <c r="I988" s="25"/>
    </row>
    <row r="989" spans="2:9" s="22" customFormat="1" x14ac:dyDescent="0.2">
      <c r="B989" s="25"/>
      <c r="C989" s="25"/>
      <c r="D989" s="25"/>
      <c r="E989" s="25"/>
      <c r="F989" s="25"/>
      <c r="G989" s="25"/>
      <c r="H989" s="25"/>
      <c r="I989" s="25"/>
    </row>
    <row r="990" spans="2:9" s="22" customFormat="1" x14ac:dyDescent="0.2">
      <c r="B990" s="25"/>
      <c r="C990" s="25"/>
      <c r="D990" s="25"/>
      <c r="E990" s="25"/>
      <c r="F990" s="25"/>
      <c r="G990" s="25"/>
      <c r="H990" s="25"/>
      <c r="I990" s="25"/>
    </row>
    <row r="991" spans="2:9" s="22" customFormat="1" x14ac:dyDescent="0.2">
      <c r="B991" s="25"/>
      <c r="C991" s="25"/>
      <c r="D991" s="25"/>
      <c r="E991" s="25"/>
      <c r="F991" s="25"/>
      <c r="G991" s="25"/>
      <c r="H991" s="25"/>
      <c r="I991" s="25"/>
    </row>
    <row r="992" spans="2:9" s="22" customFormat="1" x14ac:dyDescent="0.2">
      <c r="B992" s="25"/>
      <c r="C992" s="25"/>
      <c r="D992" s="25"/>
      <c r="E992" s="25"/>
      <c r="F992" s="25"/>
      <c r="G992" s="25"/>
      <c r="H992" s="25"/>
      <c r="I992" s="25"/>
    </row>
    <row r="993" spans="2:9" s="22" customFormat="1" x14ac:dyDescent="0.2">
      <c r="B993" s="25"/>
      <c r="C993" s="25"/>
      <c r="D993" s="25"/>
      <c r="E993" s="25"/>
      <c r="F993" s="25"/>
      <c r="G993" s="25"/>
      <c r="H993" s="25"/>
      <c r="I993" s="25"/>
    </row>
    <row r="994" spans="2:9" s="22" customFormat="1" x14ac:dyDescent="0.2">
      <c r="B994" s="25"/>
      <c r="C994" s="25"/>
      <c r="D994" s="25"/>
      <c r="E994" s="25"/>
      <c r="F994" s="25"/>
      <c r="G994" s="25"/>
      <c r="H994" s="25"/>
      <c r="I994" s="25"/>
    </row>
    <row r="995" spans="2:9" s="22" customFormat="1" x14ac:dyDescent="0.2">
      <c r="B995" s="25"/>
      <c r="C995" s="25"/>
      <c r="D995" s="25"/>
      <c r="E995" s="25"/>
      <c r="F995" s="25"/>
      <c r="G995" s="25"/>
      <c r="H995" s="25"/>
      <c r="I995" s="25"/>
    </row>
    <row r="996" spans="2:9" s="22" customFormat="1" x14ac:dyDescent="0.2">
      <c r="B996" s="25"/>
      <c r="C996" s="25"/>
      <c r="D996" s="25"/>
      <c r="E996" s="25"/>
      <c r="F996" s="25"/>
      <c r="G996" s="25"/>
      <c r="H996" s="25"/>
      <c r="I996" s="25"/>
    </row>
    <row r="997" spans="2:9" s="22" customFormat="1" x14ac:dyDescent="0.2">
      <c r="B997" s="25"/>
      <c r="C997" s="25"/>
      <c r="D997" s="25"/>
      <c r="E997" s="25"/>
      <c r="F997" s="25"/>
      <c r="G997" s="25"/>
      <c r="H997" s="25"/>
      <c r="I997" s="25"/>
    </row>
    <row r="998" spans="2:9" s="22" customFormat="1" x14ac:dyDescent="0.2">
      <c r="B998" s="25"/>
      <c r="C998" s="25"/>
      <c r="D998" s="25"/>
      <c r="E998" s="25"/>
      <c r="F998" s="25"/>
      <c r="G998" s="25"/>
      <c r="H998" s="25"/>
      <c r="I998" s="25"/>
    </row>
    <row r="999" spans="2:9" s="22" customFormat="1" x14ac:dyDescent="0.2">
      <c r="B999" s="25"/>
      <c r="C999" s="25"/>
      <c r="D999" s="25"/>
      <c r="E999" s="25"/>
      <c r="F999" s="25"/>
      <c r="G999" s="25"/>
      <c r="H999" s="25"/>
      <c r="I999" s="25"/>
    </row>
    <row r="1000" spans="2:9" s="22" customFormat="1" x14ac:dyDescent="0.2">
      <c r="B1000" s="25"/>
      <c r="C1000" s="25"/>
      <c r="D1000" s="25"/>
      <c r="E1000" s="25"/>
      <c r="F1000" s="25"/>
      <c r="G1000" s="25"/>
      <c r="H1000" s="25"/>
      <c r="I1000" s="25"/>
    </row>
    <row r="1001" spans="2:9" s="22" customFormat="1" x14ac:dyDescent="0.2">
      <c r="B1001" s="25"/>
      <c r="C1001" s="25"/>
      <c r="D1001" s="25"/>
      <c r="E1001" s="25"/>
      <c r="F1001" s="25"/>
      <c r="G1001" s="25"/>
      <c r="H1001" s="25"/>
      <c r="I1001" s="25"/>
    </row>
    <row r="1002" spans="2:9" s="22" customFormat="1" x14ac:dyDescent="0.2">
      <c r="B1002" s="25"/>
      <c r="C1002" s="25"/>
      <c r="D1002" s="25"/>
      <c r="E1002" s="25"/>
      <c r="F1002" s="25"/>
      <c r="G1002" s="25"/>
      <c r="H1002" s="25"/>
      <c r="I1002" s="25"/>
    </row>
    <row r="1003" spans="2:9" s="22" customFormat="1" x14ac:dyDescent="0.2">
      <c r="B1003" s="25"/>
      <c r="C1003" s="25"/>
      <c r="D1003" s="25"/>
      <c r="E1003" s="25"/>
      <c r="F1003" s="25"/>
      <c r="G1003" s="25"/>
      <c r="H1003" s="25"/>
      <c r="I1003" s="25"/>
    </row>
    <row r="1004" spans="2:9" s="22" customFormat="1" x14ac:dyDescent="0.2">
      <c r="B1004" s="25"/>
      <c r="C1004" s="25"/>
      <c r="D1004" s="25"/>
      <c r="E1004" s="25"/>
      <c r="F1004" s="25"/>
      <c r="G1004" s="25"/>
      <c r="H1004" s="25"/>
      <c r="I1004" s="25"/>
    </row>
    <row r="1005" spans="2:9" s="22" customFormat="1" x14ac:dyDescent="0.2">
      <c r="B1005" s="25"/>
      <c r="C1005" s="25"/>
      <c r="D1005" s="25"/>
      <c r="E1005" s="25"/>
      <c r="F1005" s="25"/>
      <c r="G1005" s="25"/>
      <c r="H1005" s="25"/>
      <c r="I1005" s="25"/>
    </row>
    <row r="1006" spans="2:9" s="22" customFormat="1" x14ac:dyDescent="0.2">
      <c r="B1006" s="25"/>
      <c r="C1006" s="25"/>
      <c r="D1006" s="25"/>
      <c r="E1006" s="25"/>
      <c r="F1006" s="25"/>
      <c r="G1006" s="25"/>
      <c r="H1006" s="25"/>
      <c r="I1006" s="25"/>
    </row>
    <row r="1007" spans="2:9" s="22" customFormat="1" x14ac:dyDescent="0.2">
      <c r="B1007" s="25"/>
      <c r="C1007" s="25"/>
      <c r="D1007" s="25"/>
      <c r="E1007" s="25"/>
      <c r="F1007" s="25"/>
      <c r="G1007" s="25"/>
      <c r="H1007" s="25"/>
      <c r="I1007" s="25"/>
    </row>
    <row r="1008" spans="2:9" s="22" customFormat="1" x14ac:dyDescent="0.2">
      <c r="B1008" s="25"/>
      <c r="C1008" s="25"/>
      <c r="D1008" s="25"/>
      <c r="E1008" s="25"/>
      <c r="F1008" s="25"/>
      <c r="G1008" s="25"/>
      <c r="H1008" s="25"/>
      <c r="I1008" s="25"/>
    </row>
    <row r="1009" spans="2:9" s="22" customFormat="1" x14ac:dyDescent="0.2">
      <c r="B1009" s="25"/>
      <c r="C1009" s="25"/>
      <c r="D1009" s="25"/>
      <c r="E1009" s="25"/>
      <c r="F1009" s="25"/>
      <c r="G1009" s="25"/>
      <c r="H1009" s="25"/>
      <c r="I1009" s="25"/>
    </row>
    <row r="1010" spans="2:9" s="22" customFormat="1" x14ac:dyDescent="0.2">
      <c r="B1010" s="25"/>
      <c r="C1010" s="25"/>
      <c r="D1010" s="25"/>
      <c r="E1010" s="25"/>
      <c r="F1010" s="25"/>
      <c r="G1010" s="25"/>
      <c r="H1010" s="25"/>
      <c r="I1010" s="25"/>
    </row>
    <row r="1011" spans="2:9" s="22" customFormat="1" x14ac:dyDescent="0.2">
      <c r="B1011" s="25"/>
      <c r="C1011" s="25"/>
      <c r="D1011" s="25"/>
      <c r="E1011" s="25"/>
      <c r="F1011" s="25"/>
      <c r="G1011" s="25"/>
      <c r="H1011" s="25"/>
      <c r="I1011" s="25"/>
    </row>
    <row r="1012" spans="2:9" s="22" customFormat="1" x14ac:dyDescent="0.2">
      <c r="B1012" s="25"/>
      <c r="C1012" s="25"/>
      <c r="D1012" s="25"/>
      <c r="E1012" s="25"/>
      <c r="F1012" s="25"/>
      <c r="G1012" s="25"/>
      <c r="H1012" s="25"/>
      <c r="I1012" s="25"/>
    </row>
    <row r="1013" spans="2:9" s="22" customFormat="1" x14ac:dyDescent="0.2">
      <c r="B1013" s="25"/>
      <c r="C1013" s="25"/>
      <c r="D1013" s="25"/>
      <c r="E1013" s="25"/>
      <c r="F1013" s="25"/>
      <c r="G1013" s="25"/>
      <c r="H1013" s="25"/>
      <c r="I1013" s="25"/>
    </row>
    <row r="1014" spans="2:9" s="22" customFormat="1" x14ac:dyDescent="0.2">
      <c r="B1014" s="25"/>
      <c r="C1014" s="25"/>
      <c r="D1014" s="25"/>
      <c r="E1014" s="25"/>
      <c r="F1014" s="25"/>
      <c r="G1014" s="25"/>
      <c r="H1014" s="25"/>
      <c r="I1014" s="25"/>
    </row>
    <row r="1015" spans="2:9" s="22" customFormat="1" x14ac:dyDescent="0.2">
      <c r="B1015" s="25"/>
      <c r="C1015" s="25"/>
      <c r="D1015" s="25"/>
      <c r="E1015" s="25"/>
      <c r="F1015" s="25"/>
      <c r="G1015" s="25"/>
      <c r="H1015" s="25"/>
      <c r="I1015" s="25"/>
    </row>
    <row r="1016" spans="2:9" s="22" customFormat="1" x14ac:dyDescent="0.2">
      <c r="B1016" s="25"/>
      <c r="C1016" s="25"/>
      <c r="D1016" s="25"/>
      <c r="E1016" s="25"/>
      <c r="F1016" s="25"/>
      <c r="G1016" s="25"/>
      <c r="H1016" s="25"/>
      <c r="I1016" s="25"/>
    </row>
    <row r="1017" spans="2:9" s="22" customFormat="1" x14ac:dyDescent="0.2">
      <c r="B1017" s="25"/>
      <c r="C1017" s="25"/>
      <c r="D1017" s="25"/>
      <c r="E1017" s="25"/>
      <c r="F1017" s="25"/>
      <c r="G1017" s="25"/>
      <c r="H1017" s="25"/>
      <c r="I1017" s="25"/>
    </row>
    <row r="1018" spans="2:9" s="22" customFormat="1" x14ac:dyDescent="0.2">
      <c r="B1018" s="25"/>
      <c r="C1018" s="25"/>
      <c r="D1018" s="25"/>
      <c r="E1018" s="25"/>
      <c r="F1018" s="25"/>
      <c r="G1018" s="25"/>
      <c r="H1018" s="25"/>
      <c r="I1018" s="25"/>
    </row>
    <row r="1019" spans="2:9" s="22" customFormat="1" x14ac:dyDescent="0.2">
      <c r="B1019" s="25"/>
      <c r="C1019" s="25"/>
      <c r="D1019" s="25"/>
      <c r="E1019" s="25"/>
      <c r="F1019" s="25"/>
      <c r="G1019" s="25"/>
      <c r="H1019" s="25"/>
      <c r="I1019" s="25"/>
    </row>
    <row r="1020" spans="2:9" s="22" customFormat="1" x14ac:dyDescent="0.2">
      <c r="B1020" s="25"/>
      <c r="C1020" s="25"/>
      <c r="D1020" s="25"/>
      <c r="E1020" s="25"/>
      <c r="F1020" s="25"/>
      <c r="G1020" s="25"/>
      <c r="H1020" s="25"/>
      <c r="I1020" s="25"/>
    </row>
    <row r="1021" spans="2:9" s="22" customFormat="1" x14ac:dyDescent="0.2">
      <c r="B1021" s="25"/>
      <c r="C1021" s="25"/>
      <c r="D1021" s="25"/>
      <c r="E1021" s="25"/>
      <c r="F1021" s="25"/>
      <c r="G1021" s="25"/>
      <c r="H1021" s="25"/>
      <c r="I1021" s="25"/>
    </row>
    <row r="1022" spans="2:9" s="22" customFormat="1" x14ac:dyDescent="0.2">
      <c r="B1022" s="25"/>
      <c r="C1022" s="25"/>
      <c r="D1022" s="25"/>
      <c r="E1022" s="25"/>
      <c r="F1022" s="25"/>
      <c r="G1022" s="25"/>
      <c r="H1022" s="25"/>
      <c r="I1022" s="25"/>
    </row>
    <row r="1023" spans="2:9" s="22" customFormat="1" x14ac:dyDescent="0.2">
      <c r="B1023" s="25"/>
      <c r="C1023" s="25"/>
      <c r="D1023" s="25"/>
      <c r="E1023" s="25"/>
      <c r="F1023" s="25"/>
      <c r="G1023" s="25"/>
      <c r="H1023" s="25"/>
      <c r="I1023" s="25"/>
    </row>
    <row r="1024" spans="2:9" s="22" customFormat="1" x14ac:dyDescent="0.2">
      <c r="B1024" s="25"/>
      <c r="C1024" s="25"/>
      <c r="D1024" s="25"/>
      <c r="E1024" s="25"/>
      <c r="F1024" s="25"/>
      <c r="G1024" s="25"/>
      <c r="H1024" s="25"/>
      <c r="I1024" s="25"/>
    </row>
    <row r="1025" spans="2:9" s="22" customFormat="1" x14ac:dyDescent="0.2">
      <c r="B1025" s="25"/>
      <c r="C1025" s="25"/>
      <c r="D1025" s="25"/>
      <c r="E1025" s="25"/>
      <c r="F1025" s="25"/>
      <c r="G1025" s="25"/>
      <c r="H1025" s="25"/>
      <c r="I1025" s="25"/>
    </row>
    <row r="1026" spans="2:9" s="22" customFormat="1" x14ac:dyDescent="0.2">
      <c r="B1026" s="25"/>
      <c r="C1026" s="25"/>
      <c r="D1026" s="25"/>
      <c r="E1026" s="25"/>
      <c r="F1026" s="25"/>
      <c r="G1026" s="25"/>
      <c r="H1026" s="25"/>
      <c r="I1026" s="25"/>
    </row>
    <row r="1027" spans="2:9" s="22" customFormat="1" x14ac:dyDescent="0.2">
      <c r="B1027" s="25"/>
      <c r="C1027" s="25"/>
      <c r="D1027" s="25"/>
      <c r="E1027" s="25"/>
      <c r="F1027" s="25"/>
      <c r="G1027" s="25"/>
      <c r="H1027" s="25"/>
      <c r="I1027" s="25"/>
    </row>
    <row r="1028" spans="2:9" s="22" customFormat="1" x14ac:dyDescent="0.2">
      <c r="B1028" s="25"/>
      <c r="C1028" s="25"/>
      <c r="D1028" s="25"/>
      <c r="E1028" s="25"/>
      <c r="F1028" s="25"/>
      <c r="G1028" s="25"/>
      <c r="H1028" s="25"/>
      <c r="I1028" s="25"/>
    </row>
    <row r="1029" spans="2:9" s="22" customFormat="1" x14ac:dyDescent="0.2">
      <c r="B1029" s="25"/>
      <c r="C1029" s="25"/>
      <c r="D1029" s="25"/>
      <c r="E1029" s="25"/>
      <c r="F1029" s="25"/>
      <c r="G1029" s="25"/>
      <c r="H1029" s="25"/>
      <c r="I1029" s="25"/>
    </row>
    <row r="1030" spans="2:9" s="22" customFormat="1" x14ac:dyDescent="0.2">
      <c r="B1030" s="25"/>
      <c r="C1030" s="25"/>
      <c r="D1030" s="25"/>
      <c r="E1030" s="25"/>
      <c r="F1030" s="25"/>
      <c r="G1030" s="25"/>
      <c r="H1030" s="25"/>
      <c r="I1030" s="25"/>
    </row>
    <row r="1031" spans="2:9" s="22" customFormat="1" x14ac:dyDescent="0.2">
      <c r="B1031" s="25"/>
      <c r="C1031" s="25"/>
      <c r="D1031" s="25"/>
      <c r="E1031" s="25"/>
      <c r="F1031" s="25"/>
      <c r="G1031" s="25"/>
      <c r="H1031" s="25"/>
      <c r="I1031" s="25"/>
    </row>
    <row r="1032" spans="2:9" s="22" customFormat="1" x14ac:dyDescent="0.2">
      <c r="B1032" s="25"/>
      <c r="C1032" s="25"/>
      <c r="D1032" s="25"/>
      <c r="E1032" s="25"/>
      <c r="F1032" s="25"/>
      <c r="G1032" s="25"/>
      <c r="H1032" s="25"/>
      <c r="I1032" s="25"/>
    </row>
    <row r="1033" spans="2:9" s="22" customFormat="1" x14ac:dyDescent="0.2">
      <c r="B1033" s="25"/>
      <c r="C1033" s="25"/>
      <c r="D1033" s="25"/>
      <c r="E1033" s="25"/>
      <c r="F1033" s="25"/>
      <c r="G1033" s="25"/>
      <c r="H1033" s="25"/>
      <c r="I1033" s="25"/>
    </row>
    <row r="1034" spans="2:9" s="22" customFormat="1" x14ac:dyDescent="0.2">
      <c r="B1034" s="25"/>
      <c r="C1034" s="25"/>
      <c r="D1034" s="25"/>
      <c r="E1034" s="25"/>
      <c r="F1034" s="25"/>
      <c r="G1034" s="25"/>
      <c r="H1034" s="25"/>
      <c r="I1034" s="25"/>
    </row>
    <row r="1035" spans="2:9" s="22" customFormat="1" x14ac:dyDescent="0.2">
      <c r="B1035" s="25"/>
      <c r="C1035" s="25"/>
      <c r="D1035" s="25"/>
      <c r="E1035" s="25"/>
      <c r="F1035" s="25"/>
      <c r="G1035" s="25"/>
      <c r="H1035" s="25"/>
      <c r="I1035" s="25"/>
    </row>
    <row r="1036" spans="2:9" s="22" customFormat="1" x14ac:dyDescent="0.2">
      <c r="B1036" s="25"/>
      <c r="C1036" s="25"/>
      <c r="D1036" s="25"/>
      <c r="E1036" s="25"/>
      <c r="F1036" s="25"/>
      <c r="G1036" s="25"/>
      <c r="H1036" s="25"/>
      <c r="I1036" s="25"/>
    </row>
    <row r="1037" spans="2:9" s="22" customFormat="1" x14ac:dyDescent="0.2">
      <c r="B1037" s="25"/>
      <c r="C1037" s="25"/>
      <c r="D1037" s="25"/>
      <c r="E1037" s="25"/>
      <c r="F1037" s="25"/>
      <c r="G1037" s="25"/>
      <c r="H1037" s="25"/>
      <c r="I1037" s="25"/>
    </row>
    <row r="1038" spans="2:9" s="22" customFormat="1" x14ac:dyDescent="0.2">
      <c r="B1038" s="25"/>
      <c r="C1038" s="25"/>
      <c r="D1038" s="25"/>
      <c r="E1038" s="25"/>
      <c r="F1038" s="25"/>
      <c r="G1038" s="25"/>
      <c r="H1038" s="25"/>
      <c r="I1038" s="25"/>
    </row>
    <row r="1039" spans="2:9" s="22" customFormat="1" x14ac:dyDescent="0.2">
      <c r="B1039" s="25"/>
      <c r="C1039" s="25"/>
      <c r="D1039" s="25"/>
      <c r="E1039" s="25"/>
      <c r="F1039" s="25"/>
      <c r="G1039" s="25"/>
      <c r="H1039" s="25"/>
      <c r="I1039" s="25"/>
    </row>
    <row r="1040" spans="2:9" s="22" customFormat="1" x14ac:dyDescent="0.2">
      <c r="B1040" s="25"/>
      <c r="C1040" s="25"/>
      <c r="D1040" s="25"/>
      <c r="E1040" s="25"/>
      <c r="F1040" s="25"/>
      <c r="G1040" s="25"/>
      <c r="H1040" s="25"/>
      <c r="I1040" s="25"/>
    </row>
    <row r="1041" spans="2:9" s="22" customFormat="1" x14ac:dyDescent="0.2">
      <c r="B1041" s="25"/>
      <c r="C1041" s="25"/>
      <c r="D1041" s="25"/>
      <c r="E1041" s="25"/>
      <c r="F1041" s="25"/>
      <c r="G1041" s="25"/>
      <c r="H1041" s="25"/>
      <c r="I1041" s="25"/>
    </row>
    <row r="1042" spans="2:9" s="22" customFormat="1" x14ac:dyDescent="0.2">
      <c r="B1042" s="25"/>
      <c r="C1042" s="25"/>
      <c r="D1042" s="25"/>
      <c r="E1042" s="25"/>
      <c r="F1042" s="25"/>
      <c r="G1042" s="25"/>
      <c r="H1042" s="25"/>
      <c r="I1042" s="25"/>
    </row>
  </sheetData>
  <sheetProtection algorithmName="SHA-512" hashValue="ojlyw0NvpYSWkdvE1Iv7+UiZL37XCWMHq44t9gSXjd95ugSi4YW9dSOpUBG11MW4qs4w/oNM6aoH4P/H+kIbHg==" saltValue="dju/N9BMr+O4aZN5ZwFPOg==" spinCount="100000" sheet="1" objects="1" scenarios="1"/>
  <phoneticPr fontId="15" type="noConversion"/>
  <printOptions horizontalCentered="1"/>
  <pageMargins left="0.25" right="0.25" top="0.25" bottom="0.25" header="0.25" footer="0.25"/>
  <pageSetup paperSize="9" scale="5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  <pageSetUpPr fitToPage="1"/>
  </sheetPr>
  <dimension ref="A1:BD535"/>
  <sheetViews>
    <sheetView showGridLines="0" zoomScale="85" zoomScaleNormal="85" workbookViewId="0">
      <pane xSplit="6" ySplit="4" topLeftCell="O162" activePane="bottomRight" state="frozen"/>
      <selection activeCell="P47" sqref="P47"/>
      <selection pane="topRight" activeCell="P47" sqref="P47"/>
      <selection pane="bottomLeft" activeCell="P47" sqref="P47"/>
      <selection pane="bottomRight" activeCell="F176" sqref="F176"/>
    </sheetView>
  </sheetViews>
  <sheetFormatPr defaultColWidth="7.109375" defaultRowHeight="11.25" outlineLevelRow="1" outlineLevelCol="1" x14ac:dyDescent="0.2"/>
  <cols>
    <col min="1" max="1" width="9.109375" style="255" hidden="1" customWidth="1" outlineLevel="1"/>
    <col min="2" max="2" width="7.77734375" style="129" hidden="1" customWidth="1" collapsed="1"/>
    <col min="3" max="3" width="7.88671875" style="128" customWidth="1" outlineLevel="1"/>
    <col min="4" max="4" width="10.77734375" style="255" customWidth="1" outlineLevel="1"/>
    <col min="5" max="5" width="4.77734375" style="214" customWidth="1"/>
    <col min="6" max="6" width="53.77734375" style="19" customWidth="1" outlineLevel="1"/>
    <col min="7" max="7" width="10" style="248" customWidth="1" outlineLevel="1"/>
    <col min="8" max="8" width="8.77734375" style="20" customWidth="1" outlineLevel="1"/>
    <col min="9" max="9" width="8.33203125" style="20" customWidth="1" outlineLevel="1"/>
    <col min="10" max="10" width="8.77734375" style="336" customWidth="1" outlineLevel="1"/>
    <col min="11" max="11" width="26.21875" style="20" customWidth="1" outlineLevel="1"/>
    <col min="12" max="12" width="1.77734375" style="20" customWidth="1" outlineLevel="1"/>
    <col min="13" max="13" width="8.77734375" style="20" customWidth="1" outlineLevel="1"/>
    <col min="14" max="14" width="8.33203125" style="20" customWidth="1" outlineLevel="1"/>
    <col min="15" max="15" width="8.77734375" style="20" customWidth="1" outlineLevel="1"/>
    <col min="16" max="16" width="23.33203125" style="20" customWidth="1" outlineLevel="1"/>
    <col min="17" max="17" width="2.5546875" style="20" customWidth="1" outlineLevel="1"/>
    <col min="18" max="19" width="9" style="20" customWidth="1"/>
    <col min="20" max="20" width="2.5546875" style="22" customWidth="1"/>
    <col min="21" max="21" width="32.77734375" style="22" customWidth="1"/>
    <col min="22" max="24" width="0" style="22" hidden="1" customWidth="1"/>
    <col min="25" max="56" width="7.109375" style="22"/>
    <col min="57" max="16384" width="7.109375" style="19"/>
  </cols>
  <sheetData>
    <row r="1" spans="1:56" s="2" customFormat="1" ht="18.75" x14ac:dyDescent="0.2">
      <c r="A1" s="395"/>
      <c r="B1" s="213">
        <v>1420131</v>
      </c>
      <c r="C1" s="26"/>
      <c r="D1" s="249"/>
      <c r="E1" s="207" t="s">
        <v>1066</v>
      </c>
      <c r="G1" s="260"/>
      <c r="J1" s="327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</row>
    <row r="2" spans="1:56" s="2" customFormat="1" ht="18.75" x14ac:dyDescent="0.2">
      <c r="A2" s="395"/>
      <c r="B2" s="130"/>
      <c r="C2" s="26"/>
      <c r="D2" s="249"/>
      <c r="E2" s="215" t="s">
        <v>1066</v>
      </c>
      <c r="G2" s="243"/>
      <c r="H2" s="176" t="s">
        <v>847</v>
      </c>
      <c r="I2" s="176"/>
      <c r="J2" s="328"/>
      <c r="K2" s="176"/>
      <c r="L2" s="178"/>
      <c r="M2" s="176"/>
      <c r="N2" s="176"/>
      <c r="O2" s="176"/>
      <c r="P2" s="178"/>
      <c r="Q2" s="178"/>
      <c r="R2" s="177" t="s">
        <v>193</v>
      </c>
      <c r="S2" s="177"/>
      <c r="T2" s="4"/>
      <c r="U2" s="358" t="s">
        <v>1200</v>
      </c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</row>
    <row r="3" spans="1:56" s="371" customFormat="1" ht="30" x14ac:dyDescent="0.2">
      <c r="A3" s="396"/>
      <c r="B3" s="170" t="s">
        <v>158</v>
      </c>
      <c r="C3" s="372" t="s">
        <v>223</v>
      </c>
      <c r="D3" s="400"/>
      <c r="E3" s="374" t="s">
        <v>159</v>
      </c>
      <c r="F3" s="375" t="s">
        <v>160</v>
      </c>
      <c r="G3" s="376" t="s">
        <v>172</v>
      </c>
      <c r="H3" s="364" t="s">
        <v>1052</v>
      </c>
      <c r="I3" s="377" t="s">
        <v>179</v>
      </c>
      <c r="J3" s="365" t="s">
        <v>174</v>
      </c>
      <c r="K3" s="379" t="s">
        <v>1194</v>
      </c>
      <c r="L3" s="364"/>
      <c r="M3" s="364" t="s">
        <v>166</v>
      </c>
      <c r="N3" s="377" t="s">
        <v>179</v>
      </c>
      <c r="O3" s="325" t="s">
        <v>174</v>
      </c>
      <c r="P3" s="364" t="s">
        <v>1195</v>
      </c>
      <c r="Q3" s="366"/>
      <c r="R3" s="357" t="s">
        <v>162</v>
      </c>
      <c r="S3" s="357" t="s">
        <v>1197</v>
      </c>
      <c r="T3" s="378"/>
      <c r="U3" s="358" t="s">
        <v>1199</v>
      </c>
      <c r="V3" s="378"/>
      <c r="W3" s="378"/>
      <c r="X3" s="378"/>
      <c r="Y3" s="378"/>
      <c r="Z3" s="378"/>
      <c r="AA3" s="378"/>
      <c r="AB3" s="378"/>
      <c r="AC3" s="378"/>
      <c r="AD3" s="378"/>
      <c r="AE3" s="378"/>
      <c r="AF3" s="378"/>
      <c r="AG3" s="378"/>
      <c r="AH3" s="378"/>
      <c r="AI3" s="378"/>
      <c r="AJ3" s="378"/>
      <c r="AK3" s="378"/>
      <c r="AL3" s="378"/>
      <c r="AM3" s="378"/>
      <c r="AN3" s="378"/>
      <c r="AO3" s="378"/>
      <c r="AP3" s="378"/>
      <c r="AQ3" s="378"/>
      <c r="AR3" s="378"/>
      <c r="AS3" s="378"/>
      <c r="AT3" s="378"/>
      <c r="AU3" s="378"/>
      <c r="AV3" s="378"/>
      <c r="AW3" s="378"/>
      <c r="AX3" s="378"/>
      <c r="AY3" s="378"/>
      <c r="AZ3" s="378"/>
      <c r="BA3" s="378"/>
      <c r="BB3" s="378"/>
      <c r="BC3" s="378"/>
      <c r="BD3" s="378"/>
    </row>
    <row r="4" spans="1:56" s="44" customFormat="1" ht="15" x14ac:dyDescent="0.25">
      <c r="A4" s="397"/>
      <c r="B4" s="171"/>
      <c r="C4" s="45"/>
      <c r="D4" s="217"/>
      <c r="E4" s="217"/>
      <c r="F4" s="46"/>
      <c r="G4" s="47" t="s">
        <v>31</v>
      </c>
      <c r="H4" s="47" t="s">
        <v>1067</v>
      </c>
      <c r="I4" s="47" t="s">
        <v>883</v>
      </c>
      <c r="J4" s="329" t="s">
        <v>1053</v>
      </c>
      <c r="K4" s="48"/>
      <c r="L4" s="48"/>
      <c r="M4" s="47" t="s">
        <v>1196</v>
      </c>
      <c r="N4" s="47" t="s">
        <v>881</v>
      </c>
      <c r="O4" s="47" t="s">
        <v>1054</v>
      </c>
      <c r="P4" s="48"/>
      <c r="Q4" s="48"/>
      <c r="R4" s="47" t="s">
        <v>857</v>
      </c>
      <c r="S4" s="47" t="s">
        <v>1198</v>
      </c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</row>
    <row r="5" spans="1:56" s="2" customFormat="1" ht="15" customHeight="1" x14ac:dyDescent="0.2">
      <c r="A5" s="213"/>
      <c r="B5" s="162"/>
      <c r="C5" s="49">
        <v>1001</v>
      </c>
      <c r="D5" s="251" t="s">
        <v>31</v>
      </c>
      <c r="E5" s="218">
        <v>1</v>
      </c>
      <c r="F5" s="50" t="s">
        <v>1428</v>
      </c>
      <c r="G5" s="51" t="e">
        <f>G6</f>
        <v>#N/A</v>
      </c>
      <c r="H5" s="51">
        <f>H6</f>
        <v>0</v>
      </c>
      <c r="I5" s="52" t="e">
        <f>IF(J5=0,0,IF(G5=0,"&gt;100%",J5/G5))</f>
        <v>#N/A</v>
      </c>
      <c r="J5" s="465" t="e">
        <f>IF(G5=0,"",H5-G5)</f>
        <v>#N/A</v>
      </c>
      <c r="K5" s="51"/>
      <c r="L5" s="51"/>
      <c r="M5" s="51">
        <f>M6</f>
        <v>0</v>
      </c>
      <c r="N5" s="52">
        <f>IF(O5=0,0,IF(H5=0,"&gt;100%",O5/H5))</f>
        <v>0</v>
      </c>
      <c r="O5" s="465">
        <f>M5-H5</f>
        <v>0</v>
      </c>
      <c r="P5" s="51"/>
      <c r="Q5" s="51"/>
      <c r="R5" s="339">
        <f>R6</f>
        <v>0</v>
      </c>
      <c r="S5" s="404" t="str">
        <f>IFERROR((R5-H5)/H5,"")</f>
        <v/>
      </c>
      <c r="T5" s="4"/>
      <c r="U5" s="355" t="s">
        <v>1201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</row>
    <row r="6" spans="1:56" s="2" customFormat="1" ht="15" customHeight="1" x14ac:dyDescent="0.2">
      <c r="A6" s="213"/>
      <c r="B6" s="163"/>
      <c r="C6" s="53">
        <v>1002</v>
      </c>
      <c r="D6" s="252">
        <v>0</v>
      </c>
      <c r="E6" s="219">
        <v>2</v>
      </c>
      <c r="F6" s="55" t="s">
        <v>124</v>
      </c>
      <c r="G6" s="56" t="e">
        <f>SUM(G7:G8,G12:G19)</f>
        <v>#N/A</v>
      </c>
      <c r="H6" s="88">
        <f>SUM(H7:H8,H12:H19)</f>
        <v>0</v>
      </c>
      <c r="I6" s="57" t="e">
        <f>IF(J6=0,0,IF(G6=0,"&gt;100%",J6/G6))</f>
        <v>#N/A</v>
      </c>
      <c r="J6" s="466" t="e">
        <f>IF(G6=0,"",H6-G6)</f>
        <v>#N/A</v>
      </c>
      <c r="K6" s="56"/>
      <c r="L6" s="56"/>
      <c r="M6" s="88">
        <f>SUM(M7:M8,M12:M19)</f>
        <v>0</v>
      </c>
      <c r="N6" s="57">
        <f>IF(O6=0,0,IF(H6=0,"&gt;100%",O6/H6))</f>
        <v>0</v>
      </c>
      <c r="O6" s="466">
        <f>M6-H6</f>
        <v>0</v>
      </c>
      <c r="P6" s="56"/>
      <c r="Q6" s="56"/>
      <c r="R6" s="340">
        <f>SUM(R7:R8,R12:R19)</f>
        <v>0</v>
      </c>
      <c r="S6" s="405" t="str">
        <f>IFERROR((R6-H6)/H6,"")</f>
        <v/>
      </c>
      <c r="T6" s="4"/>
      <c r="U6" s="356" t="s">
        <v>1202</v>
      </c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</row>
    <row r="7" spans="1:56" s="2" customFormat="1" ht="15" customHeight="1" outlineLevel="1" x14ac:dyDescent="0.2">
      <c r="A7" s="395">
        <v>5</v>
      </c>
      <c r="B7" s="164">
        <v>6001</v>
      </c>
      <c r="C7" s="58" t="s">
        <v>224</v>
      </c>
      <c r="D7" s="253">
        <v>0.1</v>
      </c>
      <c r="E7" s="220">
        <v>3</v>
      </c>
      <c r="F7" s="61" t="s">
        <v>1463</v>
      </c>
      <c r="G7" s="75" t="e">
        <f>'Main Store'!G7+'Remote Kiosk'!G7+'Attached Kiosk'!G7+McCafe!G7+MDS!G7</f>
        <v>#N/A</v>
      </c>
      <c r="H7" s="258">
        <f>'Main Store'!H7+'Remote Kiosk'!H7+'Attached Kiosk'!H7+McCafe!H7+MDS!H7</f>
        <v>0</v>
      </c>
      <c r="I7" s="64"/>
      <c r="J7" s="467"/>
      <c r="K7" s="65"/>
      <c r="L7" s="66"/>
      <c r="M7" s="258">
        <f>'Main Store'!M7+'Remote Kiosk'!M7+'Attached Kiosk'!M7+McCafe!M7+MDS!M7</f>
        <v>0</v>
      </c>
      <c r="N7" s="64"/>
      <c r="O7" s="467"/>
      <c r="P7" s="65"/>
      <c r="Q7" s="66"/>
      <c r="R7" s="348">
        <f>SUMIF(MSIS!$H:$H,$B$1&amp;$B7&amp;1,MSIS!$F:$F)</f>
        <v>0</v>
      </c>
      <c r="S7" s="406" t="str">
        <f t="shared" ref="S7:S70" si="0">IFERROR((R7-H7)/H7,"")</f>
        <v/>
      </c>
      <c r="T7" s="4"/>
      <c r="U7" s="51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</row>
    <row r="8" spans="1:56" s="2" customFormat="1" ht="15" customHeight="1" outlineLevel="1" x14ac:dyDescent="0.2">
      <c r="A8" s="395">
        <v>6</v>
      </c>
      <c r="B8" s="164">
        <v>6002</v>
      </c>
      <c r="C8" s="58" t="s">
        <v>225</v>
      </c>
      <c r="D8" s="253">
        <v>0.2</v>
      </c>
      <c r="E8" s="220">
        <v>3</v>
      </c>
      <c r="F8" s="61" t="s">
        <v>1456</v>
      </c>
      <c r="G8" s="75" t="e">
        <f>'Main Store'!G8+'Remote Kiosk'!G8+'Attached Kiosk'!G8+McCafe!G8+MDS!G8</f>
        <v>#N/A</v>
      </c>
      <c r="H8" s="67">
        <f>SUM(H9:H11)</f>
        <v>0</v>
      </c>
      <c r="I8" s="68"/>
      <c r="J8" s="468"/>
      <c r="K8" s="65"/>
      <c r="L8" s="62"/>
      <c r="M8" s="67">
        <f>SUM(M9:M11)</f>
        <v>0</v>
      </c>
      <c r="N8" s="68"/>
      <c r="O8" s="468"/>
      <c r="P8" s="65"/>
      <c r="Q8" s="62"/>
      <c r="R8" s="349">
        <f>SUMIF(MSIS!$H:$H,$B$1&amp;$B8&amp;1,MSIS!$F:$F)</f>
        <v>0</v>
      </c>
      <c r="S8" s="407" t="str">
        <f t="shared" si="0"/>
        <v/>
      </c>
      <c r="T8" s="4"/>
      <c r="U8" s="51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</row>
    <row r="9" spans="1:56" s="2" customFormat="1" ht="15" customHeight="1" outlineLevel="1" x14ac:dyDescent="0.2">
      <c r="A9" s="395">
        <v>7</v>
      </c>
      <c r="B9" s="164"/>
      <c r="C9" s="58" t="s">
        <v>226</v>
      </c>
      <c r="D9" s="253">
        <v>1</v>
      </c>
      <c r="E9" s="220">
        <v>4</v>
      </c>
      <c r="F9" s="69" t="s">
        <v>1462</v>
      </c>
      <c r="G9" s="75" t="e">
        <f>'Main Store'!G9+'Remote Kiosk'!G9+'Attached Kiosk'!G9+McCafe!G9+MDS!G9</f>
        <v>#N/A</v>
      </c>
      <c r="H9" s="491">
        <f>'Main Store'!H9+'Remote Kiosk'!H9+'Attached Kiosk'!H9+McCafe!H9+MDS!H9</f>
        <v>0</v>
      </c>
      <c r="I9" s="71"/>
      <c r="J9" s="469"/>
      <c r="K9" s="65"/>
      <c r="L9" s="73"/>
      <c r="M9" s="491">
        <f>'Main Store'!M9+'Remote Kiosk'!M9+'Attached Kiosk'!M9+McCafe!M9+MDS!M9</f>
        <v>0</v>
      </c>
      <c r="N9" s="71"/>
      <c r="O9" s="469"/>
      <c r="P9" s="65"/>
      <c r="Q9" s="73"/>
      <c r="R9" s="350"/>
      <c r="S9" s="408" t="str">
        <f t="shared" si="0"/>
        <v/>
      </c>
      <c r="T9" s="4"/>
      <c r="U9" s="51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</row>
    <row r="10" spans="1:56" s="2" customFormat="1" ht="15" customHeight="1" outlineLevel="1" x14ac:dyDescent="0.2">
      <c r="A10" s="395">
        <v>8</v>
      </c>
      <c r="B10" s="165"/>
      <c r="C10" s="58" t="s">
        <v>227</v>
      </c>
      <c r="D10" s="253">
        <v>2</v>
      </c>
      <c r="E10" s="220">
        <v>4</v>
      </c>
      <c r="F10" s="69" t="s">
        <v>914</v>
      </c>
      <c r="G10" s="75" t="e">
        <f>'Main Store'!G10+'Remote Kiosk'!G10+'Attached Kiosk'!G10+McCafe!G10+MDS!G10</f>
        <v>#N/A</v>
      </c>
      <c r="H10" s="492">
        <f>'Main Store'!H10+'Remote Kiosk'!H10+'Attached Kiosk'!H10+McCafe!H10+MDS!H10</f>
        <v>0</v>
      </c>
      <c r="I10" s="64"/>
      <c r="J10" s="467"/>
      <c r="K10" s="65"/>
      <c r="L10" s="75"/>
      <c r="M10" s="492">
        <f>'Main Store'!M10+'Remote Kiosk'!M10+'Attached Kiosk'!M10+McCafe!M10+MDS!M10</f>
        <v>0</v>
      </c>
      <c r="N10" s="64"/>
      <c r="O10" s="467"/>
      <c r="P10" s="65"/>
      <c r="Q10" s="75"/>
      <c r="R10" s="351"/>
      <c r="S10" s="409" t="str">
        <f t="shared" si="0"/>
        <v/>
      </c>
      <c r="T10" s="4"/>
      <c r="U10" s="51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</row>
    <row r="11" spans="1:56" s="2" customFormat="1" ht="15" customHeight="1" outlineLevel="1" x14ac:dyDescent="0.2">
      <c r="A11" s="395">
        <v>9</v>
      </c>
      <c r="B11" s="165"/>
      <c r="C11" s="58" t="s">
        <v>228</v>
      </c>
      <c r="D11" s="253">
        <v>3</v>
      </c>
      <c r="E11" s="220">
        <v>4</v>
      </c>
      <c r="F11" s="69" t="s">
        <v>915</v>
      </c>
      <c r="G11" s="75" t="e">
        <f>'Main Store'!G11+'Remote Kiosk'!G11+'Attached Kiosk'!G11+McCafe!G11+MDS!G11</f>
        <v>#N/A</v>
      </c>
      <c r="H11" s="493">
        <f>'Main Store'!H11+'Remote Kiosk'!H11+'Attached Kiosk'!H11+McCafe!H11+MDS!H11</f>
        <v>0</v>
      </c>
      <c r="I11" s="64"/>
      <c r="J11" s="467"/>
      <c r="K11" s="65"/>
      <c r="L11" s="77"/>
      <c r="M11" s="493">
        <f>'Main Store'!M11+'Remote Kiosk'!M11+'Attached Kiosk'!M11+McCafe!M11+MDS!M11</f>
        <v>0</v>
      </c>
      <c r="N11" s="64"/>
      <c r="O11" s="467"/>
      <c r="P11" s="65"/>
      <c r="Q11" s="77"/>
      <c r="R11" s="352"/>
      <c r="S11" s="410" t="str">
        <f t="shared" si="0"/>
        <v/>
      </c>
      <c r="T11" s="4"/>
      <c r="U11" s="51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</row>
    <row r="12" spans="1:56" s="2" customFormat="1" ht="15" customHeight="1" outlineLevel="1" x14ac:dyDescent="0.2">
      <c r="A12" s="395">
        <v>10</v>
      </c>
      <c r="B12" s="165">
        <v>6003</v>
      </c>
      <c r="C12" s="58" t="s">
        <v>229</v>
      </c>
      <c r="D12" s="253">
        <v>0.3</v>
      </c>
      <c r="E12" s="220">
        <v>3</v>
      </c>
      <c r="F12" s="259" t="s">
        <v>1457</v>
      </c>
      <c r="G12" s="75" t="e">
        <f>'Main Store'!G12+'Remote Kiosk'!G12+'Attached Kiosk'!G12+McCafe!G12+MDS!G12</f>
        <v>#N/A</v>
      </c>
      <c r="H12" s="72"/>
      <c r="I12" s="64"/>
      <c r="J12" s="467"/>
      <c r="K12" s="65"/>
      <c r="L12" s="72"/>
      <c r="M12" s="72"/>
      <c r="N12" s="64"/>
      <c r="O12" s="467"/>
      <c r="P12" s="65"/>
      <c r="Q12" s="72"/>
      <c r="R12" s="351">
        <f>SUMIF(MSIS!$H:$H,$B$1&amp;$B12&amp;1,MSIS!$F:$F)</f>
        <v>0</v>
      </c>
      <c r="S12" s="409" t="str">
        <f t="shared" si="0"/>
        <v/>
      </c>
      <c r="T12" s="4"/>
      <c r="U12" s="51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</row>
    <row r="13" spans="1:56" s="2" customFormat="1" ht="15" customHeight="1" outlineLevel="1" x14ac:dyDescent="0.2">
      <c r="A13" s="395">
        <v>11</v>
      </c>
      <c r="B13" s="165">
        <v>6004</v>
      </c>
      <c r="C13" s="58" t="s">
        <v>230</v>
      </c>
      <c r="D13" s="253">
        <v>0.4</v>
      </c>
      <c r="E13" s="220">
        <v>3</v>
      </c>
      <c r="F13" s="259" t="s">
        <v>1458</v>
      </c>
      <c r="G13" s="75" t="e">
        <f>'Main Store'!G13+'Remote Kiosk'!G13+'Attached Kiosk'!G13+McCafe!G13+MDS!G13</f>
        <v>#N/A</v>
      </c>
      <c r="H13" s="72"/>
      <c r="I13" s="64"/>
      <c r="J13" s="467"/>
      <c r="K13" s="65"/>
      <c r="L13" s="65"/>
      <c r="M13" s="72"/>
      <c r="N13" s="64"/>
      <c r="O13" s="467"/>
      <c r="P13" s="65"/>
      <c r="Q13" s="65"/>
      <c r="R13" s="351">
        <f>SUMIF(MSIS!$H:$H,$B$1&amp;$B13&amp;1,MSIS!$F:$F)</f>
        <v>0</v>
      </c>
      <c r="S13" s="409" t="str">
        <f t="shared" si="0"/>
        <v/>
      </c>
      <c r="T13" s="4"/>
      <c r="U13" s="51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</row>
    <row r="14" spans="1:56" s="2" customFormat="1" ht="15" customHeight="1" outlineLevel="1" x14ac:dyDescent="0.2">
      <c r="A14" s="395">
        <v>12</v>
      </c>
      <c r="B14" s="165">
        <v>6005</v>
      </c>
      <c r="C14" s="58" t="s">
        <v>231</v>
      </c>
      <c r="D14" s="253">
        <v>0.5</v>
      </c>
      <c r="E14" s="220">
        <v>3</v>
      </c>
      <c r="F14" s="259" t="s">
        <v>1459</v>
      </c>
      <c r="G14" s="75" t="e">
        <f>'Main Store'!G14+'Remote Kiosk'!G14+'Attached Kiosk'!G14+McCafe!G14+MDS!G14</f>
        <v>#N/A</v>
      </c>
      <c r="H14" s="72"/>
      <c r="I14" s="64"/>
      <c r="J14" s="467"/>
      <c r="K14" s="65"/>
      <c r="L14" s="65"/>
      <c r="M14" s="72"/>
      <c r="N14" s="64"/>
      <c r="O14" s="467"/>
      <c r="P14" s="65"/>
      <c r="Q14" s="65"/>
      <c r="R14" s="351">
        <f>SUMIF(MSIS!$H:$H,$B$1&amp;$B14&amp;1,MSIS!$F:$F)</f>
        <v>0</v>
      </c>
      <c r="S14" s="409" t="str">
        <f t="shared" si="0"/>
        <v/>
      </c>
      <c r="T14" s="4"/>
      <c r="U14" s="51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</row>
    <row r="15" spans="1:56" s="2" customFormat="1" ht="15" customHeight="1" outlineLevel="1" x14ac:dyDescent="0.2">
      <c r="A15" s="395">
        <v>13</v>
      </c>
      <c r="B15" s="165">
        <v>6006</v>
      </c>
      <c r="C15" s="58" t="s">
        <v>232</v>
      </c>
      <c r="D15" s="253">
        <v>0.6</v>
      </c>
      <c r="E15" s="220">
        <v>3</v>
      </c>
      <c r="F15" s="259" t="s">
        <v>1460</v>
      </c>
      <c r="G15" s="75" t="e">
        <f>'Main Store'!G15+'Remote Kiosk'!G15+'Attached Kiosk'!G15+McCafe!G15+MDS!G15</f>
        <v>#N/A</v>
      </c>
      <c r="H15" s="72"/>
      <c r="I15" s="64"/>
      <c r="J15" s="467"/>
      <c r="K15" s="65"/>
      <c r="L15" s="65"/>
      <c r="M15" s="72"/>
      <c r="N15" s="64"/>
      <c r="O15" s="467"/>
      <c r="P15" s="65"/>
      <c r="Q15" s="65"/>
      <c r="R15" s="351">
        <f>SUMIF(MSIS!$H:$H,$B$1&amp;$B15&amp;1,MSIS!$F:$F)</f>
        <v>0</v>
      </c>
      <c r="S15" s="409" t="str">
        <f t="shared" si="0"/>
        <v/>
      </c>
      <c r="T15" s="4"/>
      <c r="U15" s="51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</row>
    <row r="16" spans="1:56" s="2" customFormat="1" ht="15" customHeight="1" outlineLevel="1" x14ac:dyDescent="0.2">
      <c r="A16" s="395">
        <v>14</v>
      </c>
      <c r="B16" s="165">
        <v>6007</v>
      </c>
      <c r="C16" s="58" t="s">
        <v>233</v>
      </c>
      <c r="D16" s="253">
        <v>0.7</v>
      </c>
      <c r="E16" s="220">
        <v>3</v>
      </c>
      <c r="F16" s="259" t="s">
        <v>1461</v>
      </c>
      <c r="G16" s="75" t="e">
        <f>'Main Store'!G16+'Remote Kiosk'!G16+'Attached Kiosk'!G16+McCafe!G16+MDS!G16</f>
        <v>#N/A</v>
      </c>
      <c r="H16" s="72"/>
      <c r="I16" s="80"/>
      <c r="J16" s="470"/>
      <c r="K16" s="65"/>
      <c r="L16" s="81"/>
      <c r="M16" s="72"/>
      <c r="N16" s="80"/>
      <c r="O16" s="470"/>
      <c r="P16" s="65"/>
      <c r="Q16" s="81"/>
      <c r="R16" s="351">
        <f>SUMIF(MSIS!$H:$H,$B$1&amp;$B16&amp;1,MSIS!$F:$F)</f>
        <v>0</v>
      </c>
      <c r="S16" s="409" t="str">
        <f t="shared" si="0"/>
        <v/>
      </c>
      <c r="T16" s="4"/>
      <c r="U16" s="51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</row>
    <row r="17" spans="1:56" s="2" customFormat="1" ht="15" customHeight="1" outlineLevel="1" x14ac:dyDescent="0.2">
      <c r="A17" s="395">
        <v>15</v>
      </c>
      <c r="B17" s="165">
        <v>9999</v>
      </c>
      <c r="C17" s="58" t="s">
        <v>234</v>
      </c>
      <c r="D17" s="253">
        <v>0.8</v>
      </c>
      <c r="E17" s="220">
        <v>3</v>
      </c>
      <c r="F17" s="402" t="s">
        <v>1464</v>
      </c>
      <c r="G17" s="75" t="e">
        <f>'Main Store'!G17+'Remote Kiosk'!G17+'Attached Kiosk'!G17+McCafe!G17+MDS!G17</f>
        <v>#N/A</v>
      </c>
      <c r="H17" s="81"/>
      <c r="I17" s="80"/>
      <c r="J17" s="470"/>
      <c r="K17" s="65"/>
      <c r="L17" s="81"/>
      <c r="M17" s="81"/>
      <c r="N17" s="80"/>
      <c r="O17" s="470"/>
      <c r="P17" s="65"/>
      <c r="Q17" s="81"/>
      <c r="R17" s="351">
        <f>SUMIF(MSIS!$H:$H,$B$1&amp;$B17&amp;1,MSIS!$F:$F)</f>
        <v>0</v>
      </c>
      <c r="S17" s="409" t="str">
        <f t="shared" si="0"/>
        <v/>
      </c>
      <c r="T17" s="4"/>
      <c r="U17" s="51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</row>
    <row r="18" spans="1:56" s="2" customFormat="1" ht="15" customHeight="1" outlineLevel="1" x14ac:dyDescent="0.2">
      <c r="A18" s="395">
        <v>16</v>
      </c>
      <c r="B18" s="165">
        <v>7001</v>
      </c>
      <c r="C18" s="58" t="s">
        <v>235</v>
      </c>
      <c r="D18" s="253">
        <v>0.9</v>
      </c>
      <c r="E18" s="220">
        <v>3</v>
      </c>
      <c r="F18" s="402" t="s">
        <v>1465</v>
      </c>
      <c r="G18" s="75" t="e">
        <f>'Main Store'!G18+'Remote Kiosk'!G18+'Attached Kiosk'!G18+McCafe!G18+MDS!G18</f>
        <v>#N/A</v>
      </c>
      <c r="H18" s="81"/>
      <c r="I18" s="80"/>
      <c r="J18" s="470"/>
      <c r="K18" s="65"/>
      <c r="L18" s="81"/>
      <c r="M18" s="81"/>
      <c r="N18" s="80"/>
      <c r="O18" s="470"/>
      <c r="P18" s="65"/>
      <c r="Q18" s="81"/>
      <c r="R18" s="351">
        <f>SUMIF(MSIS!$H:$H,$B$1&amp;$B18&amp;1,MSIS!$F:$F)</f>
        <v>0</v>
      </c>
      <c r="S18" s="409" t="str">
        <f t="shared" si="0"/>
        <v/>
      </c>
      <c r="T18" s="4"/>
      <c r="U18" s="51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</row>
    <row r="19" spans="1:56" s="2" customFormat="1" ht="15" customHeight="1" outlineLevel="1" x14ac:dyDescent="0.2">
      <c r="A19" s="395">
        <v>17</v>
      </c>
      <c r="B19" s="165">
        <v>7012</v>
      </c>
      <c r="C19" s="58" t="s">
        <v>236</v>
      </c>
      <c r="D19" s="253">
        <v>0.1</v>
      </c>
      <c r="E19" s="220">
        <v>3</v>
      </c>
      <c r="F19" s="391" t="s">
        <v>1466</v>
      </c>
      <c r="G19" s="75" t="e">
        <f>'Main Store'!G19+'Remote Kiosk'!G19+'Attached Kiosk'!G19+McCafe!G19+MDS!G19</f>
        <v>#N/A</v>
      </c>
      <c r="H19" s="83"/>
      <c r="I19" s="84"/>
      <c r="J19" s="471"/>
      <c r="K19" s="65"/>
      <c r="L19" s="83"/>
      <c r="M19" s="83"/>
      <c r="N19" s="84"/>
      <c r="O19" s="471"/>
      <c r="P19" s="65"/>
      <c r="Q19" s="83"/>
      <c r="R19" s="351">
        <f>SUMIF(MSIS!$H:$H,$B$1&amp;$B19&amp;1,MSIS!$F:$F)</f>
        <v>0</v>
      </c>
      <c r="S19" s="409" t="str">
        <f t="shared" si="0"/>
        <v/>
      </c>
      <c r="T19" s="4"/>
      <c r="U19" s="516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</row>
    <row r="20" spans="1:56" s="2" customFormat="1" ht="15" customHeight="1" x14ac:dyDescent="0.2">
      <c r="A20" s="395">
        <v>18</v>
      </c>
      <c r="B20" s="162"/>
      <c r="C20" s="49" t="s">
        <v>237</v>
      </c>
      <c r="D20" s="251" t="s">
        <v>44</v>
      </c>
      <c r="E20" s="221">
        <v>1</v>
      </c>
      <c r="F20" s="85" t="s">
        <v>1427</v>
      </c>
      <c r="G20" s="86" t="e">
        <f>SUM(G21,G27,G30,G41,G45,G54)</f>
        <v>#N/A</v>
      </c>
      <c r="H20" s="86">
        <f>SUM(H21,H27,H30,H41,H45,H54)</f>
        <v>0</v>
      </c>
      <c r="I20" s="87" t="e">
        <f>IF(J20=0,0,IF(G20=0,"&gt;100%",J20/G20))</f>
        <v>#N/A</v>
      </c>
      <c r="J20" s="472" t="e">
        <f>IF(G20=0,"",H20-G20)</f>
        <v>#N/A</v>
      </c>
      <c r="K20" s="86"/>
      <c r="L20" s="86"/>
      <c r="M20" s="86">
        <f>SUM(M21,M27,M30,M41,M45,M54)</f>
        <v>0</v>
      </c>
      <c r="N20" s="87">
        <f>IF(O20=0,0,IF(H20=0,"&gt;100%",O20/H20))</f>
        <v>0</v>
      </c>
      <c r="O20" s="472">
        <f>M20-H20</f>
        <v>0</v>
      </c>
      <c r="P20" s="86"/>
      <c r="Q20" s="86"/>
      <c r="R20" s="341">
        <f>SUM(R21,R27,R30,R41,R45,R54)</f>
        <v>0</v>
      </c>
      <c r="S20" s="411" t="str">
        <f t="shared" si="0"/>
        <v/>
      </c>
      <c r="T20" s="4"/>
      <c r="U20" s="355" t="s">
        <v>1203</v>
      </c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</row>
    <row r="21" spans="1:56" s="2" customFormat="1" ht="15" customHeight="1" x14ac:dyDescent="0.2">
      <c r="A21" s="395">
        <v>19</v>
      </c>
      <c r="B21" s="163"/>
      <c r="C21" s="53" t="s">
        <v>238</v>
      </c>
      <c r="D21" s="252">
        <v>1</v>
      </c>
      <c r="E21" s="219">
        <v>2</v>
      </c>
      <c r="F21" s="55" t="s">
        <v>1426</v>
      </c>
      <c r="G21" s="88" t="e">
        <f>SUM(G22,G25:G26)</f>
        <v>#N/A</v>
      </c>
      <c r="H21" s="88">
        <f>SUM(H22,H25:H26)</f>
        <v>0</v>
      </c>
      <c r="I21" s="57" t="e">
        <f>IF(J21=0,0,IF(G21=0,"&gt;100%",J21/G21))</f>
        <v>#N/A</v>
      </c>
      <c r="J21" s="466" t="e">
        <f>IF(G21=0,"",H21-G21)</f>
        <v>#N/A</v>
      </c>
      <c r="K21" s="56"/>
      <c r="L21" s="88"/>
      <c r="M21" s="88">
        <f>SUM(M22,M25:M26)</f>
        <v>0</v>
      </c>
      <c r="N21" s="57">
        <f>IF(O21=0,0,IF(H21=0,"&gt;100%",O21/H21))</f>
        <v>0</v>
      </c>
      <c r="O21" s="466">
        <f>M21-H21</f>
        <v>0</v>
      </c>
      <c r="P21" s="56"/>
      <c r="Q21" s="88"/>
      <c r="R21" s="342">
        <f>SUM(R22,R25:R26)</f>
        <v>0</v>
      </c>
      <c r="S21" s="412" t="str">
        <f t="shared" si="0"/>
        <v/>
      </c>
      <c r="T21" s="4"/>
      <c r="U21" s="356" t="s">
        <v>1202</v>
      </c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</row>
    <row r="22" spans="1:56" s="2" customFormat="1" ht="15" customHeight="1" outlineLevel="1" x14ac:dyDescent="0.2">
      <c r="A22" s="395">
        <v>20</v>
      </c>
      <c r="B22" s="164"/>
      <c r="C22" s="58" t="s">
        <v>239</v>
      </c>
      <c r="D22" s="253">
        <v>1.1000000000000001</v>
      </c>
      <c r="E22" s="220">
        <v>3</v>
      </c>
      <c r="F22" s="61" t="s">
        <v>1451</v>
      </c>
      <c r="G22" s="75" t="e">
        <f>'Main Store'!G22+'Remote Kiosk'!G22+'Attached Kiosk'!G22+McCafe!G22+MDS!G22</f>
        <v>#N/A</v>
      </c>
      <c r="H22" s="89">
        <f>SUM(H23:H24)</f>
        <v>0</v>
      </c>
      <c r="I22" s="71"/>
      <c r="J22" s="469"/>
      <c r="K22" s="65"/>
      <c r="L22" s="73"/>
      <c r="M22" s="89">
        <f>SUM(M23:M24)</f>
        <v>0</v>
      </c>
      <c r="N22" s="71"/>
      <c r="O22" s="469"/>
      <c r="P22" s="65"/>
      <c r="Q22" s="73"/>
      <c r="R22" s="353">
        <f>SUM(R23:R24)</f>
        <v>0</v>
      </c>
      <c r="S22" s="413" t="str">
        <f t="shared" si="0"/>
        <v/>
      </c>
      <c r="T22" s="4"/>
      <c r="U22" s="51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</row>
    <row r="23" spans="1:56" s="2" customFormat="1" ht="15" customHeight="1" outlineLevel="1" x14ac:dyDescent="0.2">
      <c r="A23" s="395">
        <v>21</v>
      </c>
      <c r="B23" s="164">
        <v>1110</v>
      </c>
      <c r="C23" s="58" t="s">
        <v>240</v>
      </c>
      <c r="D23" s="253" t="s">
        <v>169</v>
      </c>
      <c r="E23" s="220">
        <v>4</v>
      </c>
      <c r="F23" s="61" t="s">
        <v>1452</v>
      </c>
      <c r="G23" s="75" t="e">
        <f>'Main Store'!G23+'Remote Kiosk'!G23+'Attached Kiosk'!G23+McCafe!G23+MDS!G23</f>
        <v>#N/A</v>
      </c>
      <c r="H23" s="491">
        <f>'Main Store'!H23+'Remote Kiosk'!H23+'Attached Kiosk'!H23+McCafe!H23+MDS!H23</f>
        <v>0</v>
      </c>
      <c r="I23" s="64"/>
      <c r="J23" s="467"/>
      <c r="K23" s="65"/>
      <c r="L23" s="73"/>
      <c r="M23" s="491">
        <f>'Main Store'!M23+'Remote Kiosk'!M23+'Attached Kiosk'!M23+McCafe!M23+MDS!M23</f>
        <v>0</v>
      </c>
      <c r="N23" s="64"/>
      <c r="O23" s="467"/>
      <c r="P23" s="65"/>
      <c r="Q23" s="73"/>
      <c r="R23" s="350">
        <f>SUMIF(MSIS!$H:$H,$B$1&amp;$B23&amp;1,MSIS!$F:$F)</f>
        <v>0</v>
      </c>
      <c r="S23" s="408" t="str">
        <f t="shared" si="0"/>
        <v/>
      </c>
      <c r="T23" s="4"/>
      <c r="U23" s="51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</row>
    <row r="24" spans="1:56" s="2" customFormat="1" ht="15" customHeight="1" outlineLevel="1" x14ac:dyDescent="0.2">
      <c r="A24" s="395">
        <v>22</v>
      </c>
      <c r="B24" s="164">
        <v>1110</v>
      </c>
      <c r="C24" s="58" t="s">
        <v>241</v>
      </c>
      <c r="D24" s="253" t="s">
        <v>170</v>
      </c>
      <c r="E24" s="220">
        <v>4</v>
      </c>
      <c r="F24" s="259" t="s">
        <v>1453</v>
      </c>
      <c r="G24" s="75" t="e">
        <f>'Main Store'!G24+'Remote Kiosk'!G24+'Attached Kiosk'!G24+McCafe!G24+MDS!G24</f>
        <v>#N/A</v>
      </c>
      <c r="H24" s="90"/>
      <c r="I24" s="64"/>
      <c r="J24" s="470"/>
      <c r="K24" s="65"/>
      <c r="L24" s="77"/>
      <c r="M24" s="90"/>
      <c r="N24" s="64"/>
      <c r="O24" s="470"/>
      <c r="P24" s="65"/>
      <c r="Q24" s="77"/>
      <c r="R24" s="352"/>
      <c r="S24" s="410" t="str">
        <f t="shared" si="0"/>
        <v/>
      </c>
      <c r="T24" s="4"/>
      <c r="U24" s="51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</row>
    <row r="25" spans="1:56" s="2" customFormat="1" ht="15" customHeight="1" outlineLevel="1" x14ac:dyDescent="0.2">
      <c r="A25" s="395">
        <v>23</v>
      </c>
      <c r="B25" s="164">
        <v>1120</v>
      </c>
      <c r="C25" s="58" t="s">
        <v>242</v>
      </c>
      <c r="D25" s="253">
        <v>1.2</v>
      </c>
      <c r="E25" s="220">
        <v>3</v>
      </c>
      <c r="F25" s="61" t="s">
        <v>1454</v>
      </c>
      <c r="G25" s="75" t="e">
        <f>'Main Store'!G25+'Remote Kiosk'!G25+'Attached Kiosk'!G25+McCafe!G25+MDS!G25</f>
        <v>#N/A</v>
      </c>
      <c r="H25" s="494">
        <f>'Main Store'!H25+'Remote Kiosk'!H25+'Attached Kiosk'!H25+McCafe!H25+MDS!H25</f>
        <v>0</v>
      </c>
      <c r="I25" s="64"/>
      <c r="J25" s="467"/>
      <c r="K25" s="65"/>
      <c r="L25" s="72"/>
      <c r="M25" s="494">
        <f>'Main Store'!M25+'Remote Kiosk'!M25+'Attached Kiosk'!M25+McCafe!M25+MDS!M25</f>
        <v>0</v>
      </c>
      <c r="N25" s="64"/>
      <c r="O25" s="467"/>
      <c r="P25" s="65"/>
      <c r="Q25" s="72"/>
      <c r="R25" s="350">
        <f>SUMIF(MSIS!$H:$H,$B$1&amp;$B25&amp;1,MSIS!$F:$F)</f>
        <v>0</v>
      </c>
      <c r="S25" s="408" t="str">
        <f t="shared" si="0"/>
        <v/>
      </c>
      <c r="T25" s="4"/>
      <c r="U25" s="51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</row>
    <row r="26" spans="1:56" s="2" customFormat="1" ht="15" customHeight="1" outlineLevel="1" x14ac:dyDescent="0.2">
      <c r="A26" s="395">
        <v>24</v>
      </c>
      <c r="B26" s="164">
        <v>1130</v>
      </c>
      <c r="C26" s="58" t="s">
        <v>243</v>
      </c>
      <c r="D26" s="253">
        <v>1.3</v>
      </c>
      <c r="E26" s="220">
        <v>3</v>
      </c>
      <c r="F26" s="61" t="s">
        <v>1455</v>
      </c>
      <c r="G26" s="75" t="e">
        <f>'Main Store'!G26+'Remote Kiosk'!G26+'Attached Kiosk'!G26+McCafe!G26+MDS!G26</f>
        <v>#N/A</v>
      </c>
      <c r="H26" s="495">
        <f>'Main Store'!H26+'Remote Kiosk'!H26+'Attached Kiosk'!H26+McCafe!H26+MDS!H26</f>
        <v>0</v>
      </c>
      <c r="I26" s="91"/>
      <c r="J26" s="473"/>
      <c r="K26" s="65"/>
      <c r="L26" s="66"/>
      <c r="M26" s="495">
        <f>'Main Store'!M26+'Remote Kiosk'!M26+'Attached Kiosk'!M26+McCafe!M26+MDS!M26</f>
        <v>0</v>
      </c>
      <c r="N26" s="91"/>
      <c r="O26" s="473"/>
      <c r="P26" s="65"/>
      <c r="Q26" s="66"/>
      <c r="R26" s="350">
        <f>SUMIF(MSIS!$H:$H,$B$1&amp;$B26&amp;1,MSIS!$F:$F)</f>
        <v>0</v>
      </c>
      <c r="S26" s="408" t="str">
        <f t="shared" si="0"/>
        <v/>
      </c>
      <c r="T26" s="4"/>
      <c r="U26" s="51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</row>
    <row r="27" spans="1:56" s="2" customFormat="1" ht="15" customHeight="1" x14ac:dyDescent="0.2">
      <c r="A27" s="395">
        <v>25</v>
      </c>
      <c r="B27" s="163"/>
      <c r="C27" s="53" t="s">
        <v>244</v>
      </c>
      <c r="D27" s="252">
        <v>2</v>
      </c>
      <c r="E27" s="222">
        <v>2</v>
      </c>
      <c r="F27" s="92" t="s">
        <v>1425</v>
      </c>
      <c r="G27" s="93" t="e">
        <f>SUM(G28:G29)</f>
        <v>#N/A</v>
      </c>
      <c r="H27" s="93">
        <f>SUM(H28:H29)</f>
        <v>0</v>
      </c>
      <c r="I27" s="142" t="e">
        <f>IF(J27=0,0,IF(G27=0,"&gt;100%",J27/G27))</f>
        <v>#N/A</v>
      </c>
      <c r="J27" s="474" t="e">
        <f>IF(G27=0,"",H27-G27)</f>
        <v>#N/A</v>
      </c>
      <c r="K27" s="56"/>
      <c r="L27" s="93"/>
      <c r="M27" s="93">
        <f>SUM(M28:M29)</f>
        <v>0</v>
      </c>
      <c r="N27" s="142">
        <f>IF(O27=0,0,IF(H27=0,"&gt;100%",O27/H27))</f>
        <v>0</v>
      </c>
      <c r="O27" s="474">
        <f>M27-H27</f>
        <v>0</v>
      </c>
      <c r="P27" s="56"/>
      <c r="Q27" s="93"/>
      <c r="R27" s="343">
        <f>SUM(R28:R29)</f>
        <v>0</v>
      </c>
      <c r="S27" s="414" t="str">
        <f t="shared" si="0"/>
        <v/>
      </c>
      <c r="T27" s="4"/>
      <c r="U27" s="51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</row>
    <row r="28" spans="1:56" s="2" customFormat="1" ht="15" customHeight="1" outlineLevel="1" x14ac:dyDescent="0.2">
      <c r="A28" s="395">
        <v>26</v>
      </c>
      <c r="B28" s="164">
        <v>1210</v>
      </c>
      <c r="C28" s="58" t="s">
        <v>245</v>
      </c>
      <c r="D28" s="253">
        <v>2.1</v>
      </c>
      <c r="E28" s="220">
        <v>3</v>
      </c>
      <c r="F28" s="391" t="s">
        <v>1449</v>
      </c>
      <c r="G28" s="75" t="e">
        <f>'Main Store'!G28+'Remote Kiosk'!G28+'Attached Kiosk'!G28+McCafe!G28+MDS!G28</f>
        <v>#N/A</v>
      </c>
      <c r="H28" s="494">
        <f>'Main Store'!H28+'Remote Kiosk'!H28+'Attached Kiosk'!H28+McCafe!H28+MDS!H28</f>
        <v>0</v>
      </c>
      <c r="I28" s="71"/>
      <c r="J28" s="469"/>
      <c r="K28" s="65"/>
      <c r="L28" s="72"/>
      <c r="M28" s="494">
        <f>'Main Store'!M28+'Remote Kiosk'!M28+'Attached Kiosk'!M28+McCafe!M28+MDS!M28</f>
        <v>0</v>
      </c>
      <c r="N28" s="71"/>
      <c r="O28" s="469"/>
      <c r="P28" s="65"/>
      <c r="Q28" s="72"/>
      <c r="R28" s="350">
        <f>SUMIF(MSIS!$H:$H,$B$1&amp;$B28&amp;1,MSIS!$F:$F)</f>
        <v>0</v>
      </c>
      <c r="S28" s="408" t="str">
        <f t="shared" si="0"/>
        <v/>
      </c>
      <c r="T28" s="4"/>
      <c r="U28" s="51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</row>
    <row r="29" spans="1:56" s="2" customFormat="1" ht="15" customHeight="1" outlineLevel="1" x14ac:dyDescent="0.2">
      <c r="A29" s="395">
        <v>27</v>
      </c>
      <c r="B29" s="164">
        <v>1220</v>
      </c>
      <c r="C29" s="58" t="s">
        <v>246</v>
      </c>
      <c r="D29" s="253">
        <v>2.2000000000000002</v>
      </c>
      <c r="E29" s="220">
        <v>3</v>
      </c>
      <c r="F29" s="391" t="s">
        <v>1450</v>
      </c>
      <c r="G29" s="75" t="e">
        <f>'Main Store'!G29+'Remote Kiosk'!G29+'Attached Kiosk'!G29+McCafe!G29+MDS!G29</f>
        <v>#N/A</v>
      </c>
      <c r="H29" s="495">
        <f>'Main Store'!H29+'Remote Kiosk'!H29+'Attached Kiosk'!H29+McCafe!H29+MDS!H29</f>
        <v>0</v>
      </c>
      <c r="I29" s="91"/>
      <c r="J29" s="473"/>
      <c r="K29" s="65"/>
      <c r="L29" s="66"/>
      <c r="M29" s="495">
        <f>'Main Store'!M29+'Remote Kiosk'!M29+'Attached Kiosk'!M29+McCafe!M29+MDS!M29</f>
        <v>0</v>
      </c>
      <c r="N29" s="91"/>
      <c r="O29" s="473"/>
      <c r="P29" s="65"/>
      <c r="Q29" s="66"/>
      <c r="R29" s="350">
        <f>SUMIF(MSIS!$H:$H,$B$1&amp;$B29&amp;1,MSIS!$F:$F)</f>
        <v>0</v>
      </c>
      <c r="S29" s="408" t="str">
        <f t="shared" si="0"/>
        <v/>
      </c>
      <c r="T29" s="4"/>
      <c r="U29" s="51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</row>
    <row r="30" spans="1:56" s="2" customFormat="1" ht="15" customHeight="1" x14ac:dyDescent="0.2">
      <c r="A30" s="395">
        <v>28</v>
      </c>
      <c r="B30" s="163"/>
      <c r="C30" s="53" t="s">
        <v>247</v>
      </c>
      <c r="D30" s="252">
        <v>3</v>
      </c>
      <c r="E30" s="222">
        <v>2</v>
      </c>
      <c r="F30" s="92" t="s">
        <v>1424</v>
      </c>
      <c r="G30" s="93" t="e">
        <f>SUM(G31,G36:G40)</f>
        <v>#N/A</v>
      </c>
      <c r="H30" s="93">
        <f>SUM(H31,H36:H40)</f>
        <v>0</v>
      </c>
      <c r="I30" s="142" t="e">
        <f>IF(J30=0,0,IF(G30=0,"&gt;100%",J30/G30))</f>
        <v>#N/A</v>
      </c>
      <c r="J30" s="474" t="e">
        <f>IF(G30=0,"",H30-G30)</f>
        <v>#N/A</v>
      </c>
      <c r="K30" s="56"/>
      <c r="L30" s="93"/>
      <c r="M30" s="93">
        <f>SUM(M31,M36:M40)</f>
        <v>0</v>
      </c>
      <c r="N30" s="142">
        <f>IF(O30=0,0,IF(H30=0,"&gt;100%",O30/H30))</f>
        <v>0</v>
      </c>
      <c r="O30" s="474">
        <f>M30-H30</f>
        <v>0</v>
      </c>
      <c r="P30" s="56"/>
      <c r="Q30" s="93"/>
      <c r="R30" s="343">
        <f>SUM(R31,R36:R40)</f>
        <v>0</v>
      </c>
      <c r="S30" s="414" t="str">
        <f t="shared" si="0"/>
        <v/>
      </c>
      <c r="T30" s="4"/>
      <c r="U30" s="51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</row>
    <row r="31" spans="1:56" s="2" customFormat="1" ht="15" customHeight="1" outlineLevel="1" x14ac:dyDescent="0.2">
      <c r="A31" s="395">
        <v>29</v>
      </c>
      <c r="B31" s="164"/>
      <c r="C31" s="58" t="s">
        <v>248</v>
      </c>
      <c r="D31" s="253">
        <v>3.1</v>
      </c>
      <c r="E31" s="220">
        <v>3</v>
      </c>
      <c r="F31" s="61" t="s">
        <v>1439</v>
      </c>
      <c r="G31" s="75" t="e">
        <f>'Main Store'!G31+'Remote Kiosk'!G31+'Attached Kiosk'!G31+McCafe!G31+MDS!G31</f>
        <v>#N/A</v>
      </c>
      <c r="H31" s="67">
        <f>SUM(H32:H35)</f>
        <v>0</v>
      </c>
      <c r="I31" s="68"/>
      <c r="J31" s="468"/>
      <c r="K31" s="65"/>
      <c r="L31" s="62"/>
      <c r="M31" s="67">
        <f>SUM(M32:M35)</f>
        <v>0</v>
      </c>
      <c r="N31" s="68"/>
      <c r="O31" s="468"/>
      <c r="P31" s="65"/>
      <c r="Q31" s="62"/>
      <c r="R31" s="349">
        <f>SUM(R32:R35)</f>
        <v>0</v>
      </c>
      <c r="S31" s="407" t="str">
        <f t="shared" si="0"/>
        <v/>
      </c>
      <c r="T31" s="4"/>
      <c r="U31" s="51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</row>
    <row r="32" spans="1:56" s="2" customFormat="1" ht="15" customHeight="1" outlineLevel="1" x14ac:dyDescent="0.2">
      <c r="A32" s="395">
        <v>30</v>
      </c>
      <c r="B32" s="164">
        <v>1311</v>
      </c>
      <c r="C32" s="58" t="s">
        <v>249</v>
      </c>
      <c r="D32" s="253" t="s">
        <v>32</v>
      </c>
      <c r="E32" s="220">
        <v>4</v>
      </c>
      <c r="F32" s="69" t="s">
        <v>1440</v>
      </c>
      <c r="G32" s="75" t="e">
        <f>'Main Store'!G32+'Remote Kiosk'!G32+'Attached Kiosk'!G32+McCafe!G32+MDS!G32</f>
        <v>#N/A</v>
      </c>
      <c r="H32" s="491">
        <f>'Main Store'!H32+'Remote Kiosk'!H32+'Attached Kiosk'!H32+McCafe!H32+MDS!H32</f>
        <v>0</v>
      </c>
      <c r="I32" s="71"/>
      <c r="J32" s="469"/>
      <c r="K32" s="65"/>
      <c r="L32" s="73"/>
      <c r="M32" s="491">
        <f>'Main Store'!M32+'Remote Kiosk'!M32+'Attached Kiosk'!M32+McCafe!M32+MDS!M32</f>
        <v>0</v>
      </c>
      <c r="N32" s="71"/>
      <c r="O32" s="469"/>
      <c r="P32" s="65"/>
      <c r="Q32" s="73"/>
      <c r="R32" s="350">
        <f>SUMIF(MSIS!$H:$H,$B$1&amp;$B32&amp;1,MSIS!$F:$F)</f>
        <v>0</v>
      </c>
      <c r="S32" s="408" t="str">
        <f t="shared" si="0"/>
        <v/>
      </c>
      <c r="T32" s="4"/>
      <c r="U32" s="51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</row>
    <row r="33" spans="1:56" s="2" customFormat="1" ht="15" customHeight="1" outlineLevel="1" x14ac:dyDescent="0.2">
      <c r="A33" s="395">
        <v>31</v>
      </c>
      <c r="B33" s="164">
        <v>1312</v>
      </c>
      <c r="C33" s="58" t="s">
        <v>250</v>
      </c>
      <c r="D33" s="253" t="s">
        <v>33</v>
      </c>
      <c r="E33" s="220">
        <v>4</v>
      </c>
      <c r="F33" s="69" t="s">
        <v>1441</v>
      </c>
      <c r="G33" s="75" t="e">
        <f>'Main Store'!G33+'Remote Kiosk'!G33+'Attached Kiosk'!G33+McCafe!G33+MDS!G33</f>
        <v>#N/A</v>
      </c>
      <c r="H33" s="492">
        <f>'Main Store'!H33+'Remote Kiosk'!H33+'Attached Kiosk'!H33+McCafe!H33+MDS!H33</f>
        <v>0</v>
      </c>
      <c r="I33" s="64"/>
      <c r="J33" s="467"/>
      <c r="K33" s="65"/>
      <c r="L33" s="75"/>
      <c r="M33" s="492">
        <f>'Main Store'!M33+'Remote Kiosk'!M33+'Attached Kiosk'!M33+McCafe!M33+MDS!M33</f>
        <v>0</v>
      </c>
      <c r="N33" s="64"/>
      <c r="O33" s="467"/>
      <c r="P33" s="65"/>
      <c r="Q33" s="75"/>
      <c r="R33" s="350">
        <f>SUMIF(MSIS!$H:$H,$B$1&amp;$B33&amp;1,MSIS!$F:$F)</f>
        <v>0</v>
      </c>
      <c r="S33" s="408" t="str">
        <f t="shared" si="0"/>
        <v/>
      </c>
      <c r="T33" s="4"/>
      <c r="U33" s="51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</row>
    <row r="34" spans="1:56" s="2" customFormat="1" ht="15" customHeight="1" outlineLevel="1" x14ac:dyDescent="0.2">
      <c r="A34" s="395">
        <v>32</v>
      </c>
      <c r="B34" s="164">
        <v>1313</v>
      </c>
      <c r="C34" s="58" t="s">
        <v>251</v>
      </c>
      <c r="D34" s="253" t="s">
        <v>34</v>
      </c>
      <c r="E34" s="220">
        <v>4</v>
      </c>
      <c r="F34" s="69" t="s">
        <v>1442</v>
      </c>
      <c r="G34" s="75" t="e">
        <f>'Main Store'!G34+'Remote Kiosk'!G34+'Attached Kiosk'!G34+McCafe!G34+MDS!G34</f>
        <v>#N/A</v>
      </c>
      <c r="H34" s="492">
        <f>'Main Store'!H34+'Remote Kiosk'!H34+'Attached Kiosk'!H34+McCafe!H34+MDS!H34</f>
        <v>0</v>
      </c>
      <c r="I34" s="64"/>
      <c r="J34" s="467"/>
      <c r="K34" s="65"/>
      <c r="L34" s="75"/>
      <c r="M34" s="492">
        <f>'Main Store'!M34+'Remote Kiosk'!M34+'Attached Kiosk'!M34+McCafe!M34+MDS!M34</f>
        <v>0</v>
      </c>
      <c r="N34" s="64"/>
      <c r="O34" s="467"/>
      <c r="P34" s="65"/>
      <c r="Q34" s="75"/>
      <c r="R34" s="350">
        <f>SUMIF(MSIS!$H:$H,$B$1&amp;$B34&amp;1,MSIS!$F:$F)</f>
        <v>0</v>
      </c>
      <c r="S34" s="408" t="str">
        <f t="shared" si="0"/>
        <v/>
      </c>
      <c r="T34" s="4"/>
      <c r="U34" s="516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</row>
    <row r="35" spans="1:56" s="2" customFormat="1" ht="15" customHeight="1" outlineLevel="1" x14ac:dyDescent="0.2">
      <c r="A35" s="395">
        <v>33</v>
      </c>
      <c r="B35" s="164">
        <v>1314</v>
      </c>
      <c r="C35" s="58" t="s">
        <v>252</v>
      </c>
      <c r="D35" s="253" t="s">
        <v>35</v>
      </c>
      <c r="E35" s="220">
        <v>4</v>
      </c>
      <c r="F35" s="69" t="s">
        <v>1443</v>
      </c>
      <c r="G35" s="75" t="e">
        <f>'Main Store'!G35+'Remote Kiosk'!G35+'Attached Kiosk'!G35+McCafe!G35+MDS!G35</f>
        <v>#N/A</v>
      </c>
      <c r="H35" s="493">
        <f>'Main Store'!H35+'Remote Kiosk'!H35+'Attached Kiosk'!H35+McCafe!H35+MDS!H35</f>
        <v>0</v>
      </c>
      <c r="I35" s="64"/>
      <c r="J35" s="467"/>
      <c r="K35" s="65"/>
      <c r="L35" s="77"/>
      <c r="M35" s="493">
        <f>'Main Store'!M35+'Remote Kiosk'!M35+'Attached Kiosk'!M35+McCafe!M35+MDS!M35</f>
        <v>0</v>
      </c>
      <c r="N35" s="64"/>
      <c r="O35" s="467"/>
      <c r="P35" s="65"/>
      <c r="Q35" s="77"/>
      <c r="R35" s="352">
        <f>SUMIF(MSIS!$H:$H,$B$1&amp;$B35&amp;1,MSIS!$F:$F)</f>
        <v>0</v>
      </c>
      <c r="S35" s="410" t="str">
        <f t="shared" si="0"/>
        <v/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</row>
    <row r="36" spans="1:56" s="2" customFormat="1" ht="15" customHeight="1" outlineLevel="1" x14ac:dyDescent="0.2">
      <c r="A36" s="395">
        <v>34</v>
      </c>
      <c r="B36" s="165">
        <v>1320</v>
      </c>
      <c r="C36" s="58" t="s">
        <v>253</v>
      </c>
      <c r="D36" s="253">
        <v>3.2</v>
      </c>
      <c r="E36" s="220">
        <v>3</v>
      </c>
      <c r="F36" s="61" t="s">
        <v>1444</v>
      </c>
      <c r="G36" s="75" t="e">
        <f>'Main Store'!G36+'Remote Kiosk'!G36+'Attached Kiosk'!G36+McCafe!G36+MDS!G36</f>
        <v>#N/A</v>
      </c>
      <c r="H36" s="494">
        <f>'Main Store'!H36+'Remote Kiosk'!H36+'Attached Kiosk'!H36+McCafe!H36+MDS!H36</f>
        <v>0</v>
      </c>
      <c r="I36" s="64"/>
      <c r="J36" s="467"/>
      <c r="K36" s="65"/>
      <c r="L36" s="72"/>
      <c r="M36" s="494">
        <f>'Main Store'!M36+'Remote Kiosk'!M36+'Attached Kiosk'!M36+McCafe!M36+MDS!M36</f>
        <v>0</v>
      </c>
      <c r="N36" s="64"/>
      <c r="O36" s="467"/>
      <c r="P36" s="65"/>
      <c r="Q36" s="72"/>
      <c r="R36" s="350">
        <f>SUMIF(MSIS!$H:$H,$B$1&amp;$B36&amp;1,MSIS!$F:$F)</f>
        <v>0</v>
      </c>
      <c r="S36" s="408" t="str">
        <f t="shared" si="0"/>
        <v/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</row>
    <row r="37" spans="1:56" s="2" customFormat="1" ht="15" customHeight="1" outlineLevel="1" x14ac:dyDescent="0.2">
      <c r="A37" s="395">
        <v>35</v>
      </c>
      <c r="B37" s="165">
        <v>1330</v>
      </c>
      <c r="C37" s="58" t="s">
        <v>254</v>
      </c>
      <c r="D37" s="253">
        <v>3.3</v>
      </c>
      <c r="E37" s="220">
        <v>3</v>
      </c>
      <c r="F37" s="61" t="s">
        <v>1445</v>
      </c>
      <c r="G37" s="75" t="e">
        <f>'Main Store'!G37+'Remote Kiosk'!G37+'Attached Kiosk'!G37+McCafe!G37+MDS!G37</f>
        <v>#N/A</v>
      </c>
      <c r="H37" s="496">
        <f>'Main Store'!H37+'Remote Kiosk'!H37+'Attached Kiosk'!H37+McCafe!H37+MDS!H37</f>
        <v>0</v>
      </c>
      <c r="I37" s="64"/>
      <c r="J37" s="467"/>
      <c r="K37" s="65"/>
      <c r="L37" s="65"/>
      <c r="M37" s="496">
        <f>'Main Store'!M37+'Remote Kiosk'!M37+'Attached Kiosk'!M37+McCafe!M37+MDS!M37</f>
        <v>0</v>
      </c>
      <c r="N37" s="64"/>
      <c r="O37" s="467"/>
      <c r="P37" s="65"/>
      <c r="Q37" s="65"/>
      <c r="R37" s="350">
        <f>SUMIF(MSIS!$H:$H,$B$1&amp;$B37&amp;1,MSIS!$F:$F)</f>
        <v>0</v>
      </c>
      <c r="S37" s="408" t="str">
        <f t="shared" si="0"/>
        <v/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</row>
    <row r="38" spans="1:56" s="2" customFormat="1" ht="15" customHeight="1" outlineLevel="1" x14ac:dyDescent="0.2">
      <c r="A38" s="395">
        <v>36</v>
      </c>
      <c r="B38" s="165">
        <v>1340</v>
      </c>
      <c r="C38" s="58" t="s">
        <v>255</v>
      </c>
      <c r="D38" s="253">
        <v>3.4</v>
      </c>
      <c r="E38" s="220">
        <v>3</v>
      </c>
      <c r="F38" s="61" t="s">
        <v>1446</v>
      </c>
      <c r="G38" s="75" t="e">
        <f>'Main Store'!G38+'Remote Kiosk'!G38+'Attached Kiosk'!G38+McCafe!G38+MDS!G38</f>
        <v>#N/A</v>
      </c>
      <c r="H38" s="496">
        <f>'Main Store'!H38+'Remote Kiosk'!H38+'Attached Kiosk'!H38+McCafe!H38+MDS!H38</f>
        <v>0</v>
      </c>
      <c r="I38" s="64"/>
      <c r="J38" s="467"/>
      <c r="K38" s="65"/>
      <c r="L38" s="65"/>
      <c r="M38" s="496">
        <f>'Main Store'!M38+'Remote Kiosk'!M38+'Attached Kiosk'!M38+McCafe!M38+MDS!M38</f>
        <v>0</v>
      </c>
      <c r="N38" s="64"/>
      <c r="O38" s="467"/>
      <c r="P38" s="65"/>
      <c r="Q38" s="65"/>
      <c r="R38" s="350">
        <f>SUMIF(MSIS!$H:$H,$B$1&amp;$B38&amp;1,MSIS!$F:$F)</f>
        <v>0</v>
      </c>
      <c r="S38" s="408" t="str">
        <f t="shared" si="0"/>
        <v/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</row>
    <row r="39" spans="1:56" s="2" customFormat="1" ht="15" customHeight="1" outlineLevel="1" x14ac:dyDescent="0.2">
      <c r="A39" s="395">
        <v>37</v>
      </c>
      <c r="B39" s="165">
        <v>1350</v>
      </c>
      <c r="C39" s="58" t="s">
        <v>256</v>
      </c>
      <c r="D39" s="253">
        <v>3.5</v>
      </c>
      <c r="E39" s="220">
        <v>3</v>
      </c>
      <c r="F39" s="61" t="s">
        <v>1447</v>
      </c>
      <c r="G39" s="75" t="e">
        <f>'Main Store'!G39+'Remote Kiosk'!G39+'Attached Kiosk'!G39+McCafe!G39+MDS!G39</f>
        <v>#N/A</v>
      </c>
      <c r="H39" s="496">
        <f>'Main Store'!H39+'Remote Kiosk'!H39+'Attached Kiosk'!H39+McCafe!H39+MDS!H39</f>
        <v>0</v>
      </c>
      <c r="I39" s="64"/>
      <c r="J39" s="467"/>
      <c r="K39" s="65"/>
      <c r="L39" s="65"/>
      <c r="M39" s="496">
        <f>'Main Store'!M39+'Remote Kiosk'!M39+'Attached Kiosk'!M39+McCafe!M39+MDS!M39</f>
        <v>0</v>
      </c>
      <c r="N39" s="64"/>
      <c r="O39" s="467"/>
      <c r="P39" s="65"/>
      <c r="Q39" s="65"/>
      <c r="R39" s="350">
        <f>SUMIF(MSIS!$H:$H,$B$1&amp;$B39&amp;1,MSIS!$F:$F)</f>
        <v>0</v>
      </c>
      <c r="S39" s="408" t="str">
        <f t="shared" si="0"/>
        <v/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</row>
    <row r="40" spans="1:56" s="2" customFormat="1" ht="15" customHeight="1" outlineLevel="1" x14ac:dyDescent="0.2">
      <c r="A40" s="395">
        <v>38</v>
      </c>
      <c r="B40" s="165">
        <v>1360</v>
      </c>
      <c r="C40" s="58" t="s">
        <v>257</v>
      </c>
      <c r="D40" s="253">
        <v>3.6</v>
      </c>
      <c r="E40" s="220">
        <v>3</v>
      </c>
      <c r="F40" s="61" t="s">
        <v>1448</v>
      </c>
      <c r="G40" s="75" t="e">
        <f>'Main Store'!G40+'Remote Kiosk'!G40+'Attached Kiosk'!G40+McCafe!G40+MDS!G40</f>
        <v>#N/A</v>
      </c>
      <c r="H40" s="495">
        <f>'Main Store'!H40+'Remote Kiosk'!H40+'Attached Kiosk'!H40+McCafe!H40+MDS!H40</f>
        <v>0</v>
      </c>
      <c r="I40" s="91"/>
      <c r="J40" s="473"/>
      <c r="K40" s="65"/>
      <c r="L40" s="66"/>
      <c r="M40" s="495">
        <f>'Main Store'!M40+'Remote Kiosk'!M40+'Attached Kiosk'!M40+McCafe!M40+MDS!M40</f>
        <v>0</v>
      </c>
      <c r="N40" s="91"/>
      <c r="O40" s="473"/>
      <c r="P40" s="65"/>
      <c r="Q40" s="66"/>
      <c r="R40" s="350">
        <f>SUMIF(MSIS!$H:$H,$B$1&amp;$B40&amp;1,MSIS!$F:$F)</f>
        <v>0</v>
      </c>
      <c r="S40" s="408" t="str">
        <f t="shared" si="0"/>
        <v/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</row>
    <row r="41" spans="1:56" s="2" customFormat="1" ht="15" customHeight="1" x14ac:dyDescent="0.2">
      <c r="A41" s="395">
        <v>39</v>
      </c>
      <c r="B41" s="163"/>
      <c r="C41" s="53" t="s">
        <v>258</v>
      </c>
      <c r="D41" s="252">
        <v>4</v>
      </c>
      <c r="E41" s="222">
        <v>2</v>
      </c>
      <c r="F41" s="92" t="s">
        <v>1423</v>
      </c>
      <c r="G41" s="93" t="e">
        <f>SUM(G42:G44)</f>
        <v>#N/A</v>
      </c>
      <c r="H41" s="93">
        <f>SUM(H42:H44)</f>
        <v>0</v>
      </c>
      <c r="I41" s="142" t="e">
        <f>IF(J41=0,0,IF(G41=0,"&gt;100%",J41/G41))</f>
        <v>#N/A</v>
      </c>
      <c r="J41" s="474" t="e">
        <f>IF(G41=0,"",H41-G41)</f>
        <v>#N/A</v>
      </c>
      <c r="K41" s="56"/>
      <c r="L41" s="93"/>
      <c r="M41" s="93">
        <f>SUM(M42:M44)</f>
        <v>0</v>
      </c>
      <c r="N41" s="142">
        <f>IF(O41=0,0,IF(H41=0,"&gt;100%",O41/H41))</f>
        <v>0</v>
      </c>
      <c r="O41" s="474">
        <f>M41-H41</f>
        <v>0</v>
      </c>
      <c r="P41" s="56"/>
      <c r="Q41" s="93"/>
      <c r="R41" s="343">
        <f>SUM(R42:R44)</f>
        <v>0</v>
      </c>
      <c r="S41" s="414" t="str">
        <f t="shared" si="0"/>
        <v/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</row>
    <row r="42" spans="1:56" s="2" customFormat="1" ht="15" customHeight="1" outlineLevel="1" x14ac:dyDescent="0.2">
      <c r="A42" s="395">
        <v>40</v>
      </c>
      <c r="B42" s="164">
        <v>1410</v>
      </c>
      <c r="C42" s="58" t="s">
        <v>259</v>
      </c>
      <c r="D42" s="253">
        <v>4.0999999999999996</v>
      </c>
      <c r="E42" s="220">
        <v>3</v>
      </c>
      <c r="F42" s="61" t="s">
        <v>1436</v>
      </c>
      <c r="G42" s="75" t="e">
        <f>'Main Store'!G42+'Remote Kiosk'!G42+'Attached Kiosk'!G42+McCafe!G42+MDS!G42</f>
        <v>#N/A</v>
      </c>
      <c r="H42" s="494">
        <f>'Main Store'!H42+'Remote Kiosk'!H42+'Attached Kiosk'!H42+McCafe!H42+MDS!H42</f>
        <v>0</v>
      </c>
      <c r="I42" s="71"/>
      <c r="J42" s="469"/>
      <c r="K42" s="65"/>
      <c r="L42" s="72"/>
      <c r="M42" s="494">
        <f>'Main Store'!M42+'Remote Kiosk'!M42+'Attached Kiosk'!M42+McCafe!M42+MDS!M42</f>
        <v>0</v>
      </c>
      <c r="N42" s="71"/>
      <c r="O42" s="469"/>
      <c r="P42" s="65"/>
      <c r="Q42" s="72"/>
      <c r="R42" s="350">
        <f>SUMIF(MSIS!$H:$H,$B$1&amp;$B42&amp;1,MSIS!$F:$F)</f>
        <v>0</v>
      </c>
      <c r="S42" s="408" t="str">
        <f t="shared" si="0"/>
        <v/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</row>
    <row r="43" spans="1:56" s="2" customFormat="1" ht="15" customHeight="1" outlineLevel="1" x14ac:dyDescent="0.2">
      <c r="A43" s="395">
        <v>41</v>
      </c>
      <c r="B43" s="164">
        <v>1420</v>
      </c>
      <c r="C43" s="58" t="s">
        <v>260</v>
      </c>
      <c r="D43" s="253">
        <v>4.2</v>
      </c>
      <c r="E43" s="220">
        <v>3</v>
      </c>
      <c r="F43" s="61" t="s">
        <v>1437</v>
      </c>
      <c r="G43" s="75" t="e">
        <f>'Main Store'!G43+'Remote Kiosk'!G43+'Attached Kiosk'!G43+McCafe!G43+MDS!G43</f>
        <v>#N/A</v>
      </c>
      <c r="H43" s="496">
        <f>'Main Store'!H43+'Remote Kiosk'!H43+'Attached Kiosk'!H43+McCafe!H43+MDS!H43</f>
        <v>0</v>
      </c>
      <c r="I43" s="64"/>
      <c r="J43" s="467"/>
      <c r="K43" s="65"/>
      <c r="L43" s="65"/>
      <c r="M43" s="496">
        <f>'Main Store'!M43+'Remote Kiosk'!M43+'Attached Kiosk'!M43+McCafe!M43+MDS!M43</f>
        <v>0</v>
      </c>
      <c r="N43" s="64"/>
      <c r="O43" s="467"/>
      <c r="P43" s="65"/>
      <c r="Q43" s="65"/>
      <c r="R43" s="350">
        <f>SUMIF(MSIS!$H:$H,$B$1&amp;$B43&amp;1,MSIS!$F:$F)</f>
        <v>0</v>
      </c>
      <c r="S43" s="408" t="str">
        <f t="shared" si="0"/>
        <v/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</row>
    <row r="44" spans="1:56" s="2" customFormat="1" ht="15" customHeight="1" outlineLevel="1" x14ac:dyDescent="0.2">
      <c r="A44" s="395">
        <v>42</v>
      </c>
      <c r="B44" s="164">
        <v>1430</v>
      </c>
      <c r="C44" s="58" t="s">
        <v>261</v>
      </c>
      <c r="D44" s="253">
        <v>4.3</v>
      </c>
      <c r="E44" s="220">
        <v>3</v>
      </c>
      <c r="F44" s="61" t="s">
        <v>1438</v>
      </c>
      <c r="G44" s="75" t="e">
        <f>'Main Store'!G44+'Remote Kiosk'!G44+'Attached Kiosk'!G44+McCafe!G44+MDS!G44</f>
        <v>#N/A</v>
      </c>
      <c r="H44" s="495">
        <f>'Main Store'!H44+'Remote Kiosk'!H44+'Attached Kiosk'!H44+McCafe!H44+MDS!H44</f>
        <v>0</v>
      </c>
      <c r="I44" s="91"/>
      <c r="J44" s="473"/>
      <c r="K44" s="65"/>
      <c r="L44" s="66"/>
      <c r="M44" s="495">
        <f>'Main Store'!M44+'Remote Kiosk'!M44+'Attached Kiosk'!M44+McCafe!M44+MDS!M44</f>
        <v>0</v>
      </c>
      <c r="N44" s="91"/>
      <c r="O44" s="473"/>
      <c r="P44" s="65"/>
      <c r="Q44" s="66"/>
      <c r="R44" s="350">
        <f>SUMIF(MSIS!$H:$H,$B$1&amp;$B44&amp;1,MSIS!$F:$F)</f>
        <v>0</v>
      </c>
      <c r="S44" s="408" t="str">
        <f t="shared" si="0"/>
        <v/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</row>
    <row r="45" spans="1:56" s="2" customFormat="1" ht="15" customHeight="1" x14ac:dyDescent="0.2">
      <c r="A45" s="395">
        <v>43</v>
      </c>
      <c r="B45" s="163"/>
      <c r="C45" s="53" t="s">
        <v>262</v>
      </c>
      <c r="D45" s="252">
        <v>5</v>
      </c>
      <c r="E45" s="222">
        <v>2</v>
      </c>
      <c r="F45" s="92" t="s">
        <v>1422</v>
      </c>
      <c r="G45" s="93" t="e">
        <f>SUM(G46:G53)</f>
        <v>#N/A</v>
      </c>
      <c r="H45" s="93">
        <f>SUM(H46:H53)</f>
        <v>0</v>
      </c>
      <c r="I45" s="142" t="e">
        <f>IF(J45=0,0,IF(G45=0,"&gt;100%",J45/G45))</f>
        <v>#N/A</v>
      </c>
      <c r="J45" s="474" t="e">
        <f>IF(G45=0,"",H45-G45)</f>
        <v>#N/A</v>
      </c>
      <c r="K45" s="56"/>
      <c r="L45" s="93"/>
      <c r="M45" s="93">
        <f>SUM(M46:M53)</f>
        <v>0</v>
      </c>
      <c r="N45" s="142">
        <f>IF(O45=0,0,IF(H45=0,"&gt;100%",O45/H45))</f>
        <v>0</v>
      </c>
      <c r="O45" s="474">
        <f>M45-H45</f>
        <v>0</v>
      </c>
      <c r="P45" s="56"/>
      <c r="Q45" s="93"/>
      <c r="R45" s="343">
        <f>SUM(R46:R53)</f>
        <v>0</v>
      </c>
      <c r="S45" s="414" t="str">
        <f t="shared" si="0"/>
        <v/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</row>
    <row r="46" spans="1:56" s="2" customFormat="1" ht="15" customHeight="1" outlineLevel="1" x14ac:dyDescent="0.2">
      <c r="A46" s="395">
        <v>44</v>
      </c>
      <c r="B46" s="164">
        <v>1510</v>
      </c>
      <c r="C46" s="58" t="s">
        <v>263</v>
      </c>
      <c r="D46" s="253">
        <v>5.0999999999999996</v>
      </c>
      <c r="E46" s="220">
        <v>3</v>
      </c>
      <c r="F46" s="61" t="s">
        <v>1429</v>
      </c>
      <c r="G46" s="75" t="e">
        <f>'Main Store'!G46+'Remote Kiosk'!G46+'Attached Kiosk'!G46+McCafe!G46+MDS!G46</f>
        <v>#N/A</v>
      </c>
      <c r="H46" s="494">
        <f>'Main Store'!H46+'Remote Kiosk'!H46+'Attached Kiosk'!H46+McCafe!H46+MDS!H46</f>
        <v>0</v>
      </c>
      <c r="I46" s="71"/>
      <c r="J46" s="469"/>
      <c r="K46" s="65"/>
      <c r="L46" s="72"/>
      <c r="M46" s="494">
        <f>'Main Store'!M46+'Remote Kiosk'!M46+'Attached Kiosk'!M46+McCafe!M46+MDS!M46</f>
        <v>0</v>
      </c>
      <c r="N46" s="71"/>
      <c r="O46" s="469"/>
      <c r="P46" s="65"/>
      <c r="Q46" s="72"/>
      <c r="R46" s="350">
        <f>SUMIF(MSIS!$H:$H,$B$1&amp;$B46&amp;1,MSIS!$F:$F)</f>
        <v>0</v>
      </c>
      <c r="S46" s="408" t="str">
        <f t="shared" si="0"/>
        <v/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</row>
    <row r="47" spans="1:56" s="2" customFormat="1" ht="15" customHeight="1" outlineLevel="1" x14ac:dyDescent="0.2">
      <c r="A47" s="395">
        <v>45</v>
      </c>
      <c r="B47" s="164">
        <v>1520</v>
      </c>
      <c r="C47" s="58" t="s">
        <v>264</v>
      </c>
      <c r="D47" s="253">
        <v>5.2</v>
      </c>
      <c r="E47" s="220">
        <v>3</v>
      </c>
      <c r="F47" s="61" t="s">
        <v>1491</v>
      </c>
      <c r="G47" s="75" t="e">
        <f>'Main Store'!G47+'Remote Kiosk'!G47+'Attached Kiosk'!G47+McCafe!G47+MDS!G47</f>
        <v>#N/A</v>
      </c>
      <c r="H47" s="496">
        <f>'Main Store'!H47+'Remote Kiosk'!H47+'Attached Kiosk'!H47+McCafe!H47+MDS!H47</f>
        <v>0</v>
      </c>
      <c r="I47" s="64"/>
      <c r="J47" s="467"/>
      <c r="K47" s="65"/>
      <c r="L47" s="65"/>
      <c r="M47" s="496">
        <f>'Main Store'!M47+'Remote Kiosk'!M47+'Attached Kiosk'!M47+McCafe!M47+MDS!M47</f>
        <v>0</v>
      </c>
      <c r="N47" s="64"/>
      <c r="O47" s="467"/>
      <c r="P47" s="65"/>
      <c r="Q47" s="65"/>
      <c r="R47" s="350">
        <f>SUMIF(MSIS!$H:$H,$B$1&amp;$B47&amp;1,MSIS!$F:$F)</f>
        <v>0</v>
      </c>
      <c r="S47" s="408" t="str">
        <f t="shared" si="0"/>
        <v/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</row>
    <row r="48" spans="1:56" s="2" customFormat="1" ht="15" customHeight="1" outlineLevel="1" x14ac:dyDescent="0.2">
      <c r="A48" s="395">
        <v>46</v>
      </c>
      <c r="B48" s="164">
        <v>1530</v>
      </c>
      <c r="C48" s="58" t="s">
        <v>265</v>
      </c>
      <c r="D48" s="253">
        <v>5.3</v>
      </c>
      <c r="E48" s="220">
        <v>3</v>
      </c>
      <c r="F48" s="61" t="s">
        <v>1430</v>
      </c>
      <c r="G48" s="75" t="e">
        <f>'Main Store'!G48+'Remote Kiosk'!G48+'Attached Kiosk'!G48+McCafe!G48+MDS!G48</f>
        <v>#N/A</v>
      </c>
      <c r="H48" s="496">
        <f>'Main Store'!H48+'Remote Kiosk'!H48+'Attached Kiosk'!H48+McCafe!H48+MDS!H48</f>
        <v>0</v>
      </c>
      <c r="I48" s="64"/>
      <c r="J48" s="467"/>
      <c r="K48" s="65"/>
      <c r="L48" s="65"/>
      <c r="M48" s="496">
        <f>'Main Store'!M48+'Remote Kiosk'!M48+'Attached Kiosk'!M48+McCafe!M48+MDS!M48</f>
        <v>0</v>
      </c>
      <c r="N48" s="64"/>
      <c r="O48" s="467"/>
      <c r="P48" s="65"/>
      <c r="Q48" s="65"/>
      <c r="R48" s="350">
        <f>SUMIF(MSIS!$H:$H,$B$1&amp;$B48&amp;1,MSIS!$F:$F)</f>
        <v>0</v>
      </c>
      <c r="S48" s="408" t="str">
        <f t="shared" si="0"/>
        <v/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</row>
    <row r="49" spans="1:56" s="2" customFormat="1" ht="15" customHeight="1" outlineLevel="1" x14ac:dyDescent="0.2">
      <c r="A49" s="395">
        <v>47</v>
      </c>
      <c r="B49" s="164">
        <v>1531</v>
      </c>
      <c r="C49" s="58" t="s">
        <v>266</v>
      </c>
      <c r="D49" s="253">
        <v>5.4</v>
      </c>
      <c r="E49" s="220">
        <v>3</v>
      </c>
      <c r="F49" s="61" t="s">
        <v>1431</v>
      </c>
      <c r="G49" s="75" t="e">
        <f>'Main Store'!G49+'Remote Kiosk'!G49+'Attached Kiosk'!G49+McCafe!G49+MDS!G49</f>
        <v>#N/A</v>
      </c>
      <c r="H49" s="496">
        <f>'Main Store'!H49+'Remote Kiosk'!H49+'Attached Kiosk'!H49+McCafe!H49+MDS!H49</f>
        <v>0</v>
      </c>
      <c r="I49" s="64"/>
      <c r="J49" s="467"/>
      <c r="K49" s="65"/>
      <c r="L49" s="65"/>
      <c r="M49" s="496">
        <f>'Main Store'!M49+'Remote Kiosk'!M49+'Attached Kiosk'!M49+McCafe!M49+MDS!M49</f>
        <v>0</v>
      </c>
      <c r="N49" s="64"/>
      <c r="O49" s="467"/>
      <c r="P49" s="65"/>
      <c r="Q49" s="65"/>
      <c r="R49" s="350">
        <f>SUMIF(MSIS!$H:$H,$B$1&amp;$B49&amp;1,MSIS!$F:$F)</f>
        <v>0</v>
      </c>
      <c r="S49" s="408" t="str">
        <f t="shared" si="0"/>
        <v/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</row>
    <row r="50" spans="1:56" s="2" customFormat="1" ht="15" customHeight="1" outlineLevel="1" x14ac:dyDescent="0.2">
      <c r="A50" s="395">
        <v>48</v>
      </c>
      <c r="B50" s="164">
        <v>1532</v>
      </c>
      <c r="C50" s="58" t="s">
        <v>267</v>
      </c>
      <c r="D50" s="253">
        <v>5.5</v>
      </c>
      <c r="E50" s="220">
        <v>3</v>
      </c>
      <c r="F50" s="61" t="s">
        <v>1432</v>
      </c>
      <c r="G50" s="75" t="e">
        <f>'Main Store'!G50+'Remote Kiosk'!G50+'Attached Kiosk'!G50+McCafe!G50+MDS!G50</f>
        <v>#N/A</v>
      </c>
      <c r="H50" s="496">
        <f>'Main Store'!H50+'Remote Kiosk'!H50+'Attached Kiosk'!H50+McCafe!H50+MDS!H50</f>
        <v>0</v>
      </c>
      <c r="I50" s="64"/>
      <c r="J50" s="467"/>
      <c r="K50" s="65"/>
      <c r="L50" s="65"/>
      <c r="M50" s="496">
        <f>'Main Store'!M50+'Remote Kiosk'!M50+'Attached Kiosk'!M50+McCafe!M50+MDS!M50</f>
        <v>0</v>
      </c>
      <c r="N50" s="64"/>
      <c r="O50" s="467"/>
      <c r="P50" s="65"/>
      <c r="Q50" s="65"/>
      <c r="R50" s="350">
        <f>SUMIF(MSIS!$H:$H,$B$1&amp;$B50&amp;1,MSIS!$F:$F)</f>
        <v>0</v>
      </c>
      <c r="S50" s="408" t="str">
        <f t="shared" si="0"/>
        <v/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</row>
    <row r="51" spans="1:56" s="2" customFormat="1" ht="15" customHeight="1" outlineLevel="1" x14ac:dyDescent="0.2">
      <c r="A51" s="395">
        <v>49</v>
      </c>
      <c r="B51" s="164">
        <v>1533</v>
      </c>
      <c r="C51" s="58" t="s">
        <v>268</v>
      </c>
      <c r="D51" s="253">
        <v>5.6</v>
      </c>
      <c r="E51" s="220">
        <v>3</v>
      </c>
      <c r="F51" s="61" t="s">
        <v>1433</v>
      </c>
      <c r="G51" s="75" t="e">
        <f>'Main Store'!G51+'Remote Kiosk'!G51+'Attached Kiosk'!G51+McCafe!G51+MDS!G51</f>
        <v>#N/A</v>
      </c>
      <c r="H51" s="496">
        <f>'Main Store'!H51+'Remote Kiosk'!H51+'Attached Kiosk'!H51+McCafe!H51+MDS!H51</f>
        <v>0</v>
      </c>
      <c r="I51" s="64"/>
      <c r="J51" s="467"/>
      <c r="K51" s="65"/>
      <c r="L51" s="65"/>
      <c r="M51" s="496">
        <f>'Main Store'!M51+'Remote Kiosk'!M51+'Attached Kiosk'!M51+McCafe!M51+MDS!M51</f>
        <v>0</v>
      </c>
      <c r="N51" s="64"/>
      <c r="O51" s="467"/>
      <c r="P51" s="65"/>
      <c r="Q51" s="65"/>
      <c r="R51" s="350">
        <f>SUMIF(MSIS!$H:$H,$B$1&amp;$B51&amp;1,MSIS!$F:$F)</f>
        <v>0</v>
      </c>
      <c r="S51" s="408" t="str">
        <f t="shared" si="0"/>
        <v/>
      </c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</row>
    <row r="52" spans="1:56" s="2" customFormat="1" ht="15" customHeight="1" outlineLevel="1" x14ac:dyDescent="0.2">
      <c r="A52" s="395">
        <v>50</v>
      </c>
      <c r="B52" s="164">
        <v>1534</v>
      </c>
      <c r="C52" s="58" t="s">
        <v>269</v>
      </c>
      <c r="D52" s="253">
        <v>5.7</v>
      </c>
      <c r="E52" s="220">
        <v>3</v>
      </c>
      <c r="F52" s="61" t="s">
        <v>1434</v>
      </c>
      <c r="G52" s="75" t="e">
        <f>'Main Store'!G52+'Remote Kiosk'!G52+'Attached Kiosk'!G52+McCafe!G52+MDS!G52</f>
        <v>#N/A</v>
      </c>
      <c r="H52" s="496">
        <f>'Main Store'!H52+'Remote Kiosk'!H52+'Attached Kiosk'!H52+McCafe!H52+MDS!H52</f>
        <v>0</v>
      </c>
      <c r="I52" s="64"/>
      <c r="J52" s="467"/>
      <c r="K52" s="65"/>
      <c r="L52" s="65"/>
      <c r="M52" s="496">
        <f>'Main Store'!M52+'Remote Kiosk'!M52+'Attached Kiosk'!M52+McCafe!M52+MDS!M52</f>
        <v>0</v>
      </c>
      <c r="N52" s="64"/>
      <c r="O52" s="467"/>
      <c r="P52" s="65"/>
      <c r="Q52" s="65"/>
      <c r="R52" s="350">
        <f>SUMIF(MSIS!$H:$H,$B$1&amp;$B52&amp;1,MSIS!$F:$F)</f>
        <v>0</v>
      </c>
      <c r="S52" s="408" t="str">
        <f t="shared" si="0"/>
        <v/>
      </c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</row>
    <row r="53" spans="1:56" s="2" customFormat="1" ht="15" customHeight="1" outlineLevel="1" x14ac:dyDescent="0.2">
      <c r="A53" s="395">
        <v>51</v>
      </c>
      <c r="B53" s="165">
        <v>1540</v>
      </c>
      <c r="C53" s="58" t="s">
        <v>270</v>
      </c>
      <c r="D53" s="253">
        <v>5.8</v>
      </c>
      <c r="E53" s="220">
        <v>3</v>
      </c>
      <c r="F53" s="61" t="s">
        <v>1435</v>
      </c>
      <c r="G53" s="75" t="e">
        <f>'Main Store'!G53+'Remote Kiosk'!G53+'Attached Kiosk'!G53+McCafe!G53+MDS!G53</f>
        <v>#N/A</v>
      </c>
      <c r="H53" s="495">
        <f>'Main Store'!H53+'Remote Kiosk'!H53+'Attached Kiosk'!H53+McCafe!H53+MDS!H53</f>
        <v>0</v>
      </c>
      <c r="I53" s="91"/>
      <c r="J53" s="473"/>
      <c r="K53" s="65"/>
      <c r="L53" s="66"/>
      <c r="M53" s="495">
        <f>'Main Store'!M53+'Remote Kiosk'!M53+'Attached Kiosk'!M53+McCafe!M53+MDS!M53</f>
        <v>0</v>
      </c>
      <c r="N53" s="91"/>
      <c r="O53" s="473"/>
      <c r="P53" s="65"/>
      <c r="Q53" s="66"/>
      <c r="R53" s="350">
        <f>SUMIF(MSIS!$H:$H,$B$1&amp;$B53&amp;1,MSIS!$F:$F)</f>
        <v>0</v>
      </c>
      <c r="S53" s="408" t="str">
        <f t="shared" si="0"/>
        <v/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</row>
    <row r="54" spans="1:56" s="2" customFormat="1" ht="15" customHeight="1" x14ac:dyDescent="0.2">
      <c r="A54" s="395">
        <v>52</v>
      </c>
      <c r="B54" s="163"/>
      <c r="C54" s="53" t="s">
        <v>271</v>
      </c>
      <c r="D54" s="252">
        <v>6</v>
      </c>
      <c r="E54" s="222">
        <v>2</v>
      </c>
      <c r="F54" s="92" t="s">
        <v>1416</v>
      </c>
      <c r="G54" s="93" t="e">
        <f>SUM(G55,G76,G81:G83)</f>
        <v>#N/A</v>
      </c>
      <c r="H54" s="93">
        <f>SUM(H55,H76,H81:H83)</f>
        <v>0</v>
      </c>
      <c r="I54" s="142" t="e">
        <f>IF(J54=0,0,IF(G54=0,"&gt;100%",J54/G54))</f>
        <v>#N/A</v>
      </c>
      <c r="J54" s="474" t="e">
        <f>IF(G54=0,"",H54-G54)</f>
        <v>#N/A</v>
      </c>
      <c r="K54" s="56"/>
      <c r="L54" s="93"/>
      <c r="M54" s="93">
        <f>SUM(M55,M76,M81:M83)</f>
        <v>0</v>
      </c>
      <c r="N54" s="142">
        <f>IF(O54=0,0,IF(H54=0,"&gt;100%",O54/H54))</f>
        <v>0</v>
      </c>
      <c r="O54" s="474">
        <f>M54-H54</f>
        <v>0</v>
      </c>
      <c r="P54" s="56"/>
      <c r="Q54" s="93"/>
      <c r="R54" s="343">
        <f>SUM(R55,R76,R81:R83)</f>
        <v>0</v>
      </c>
      <c r="S54" s="414" t="str">
        <f t="shared" si="0"/>
        <v/>
      </c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</row>
    <row r="55" spans="1:56" s="2" customFormat="1" ht="15" customHeight="1" outlineLevel="1" x14ac:dyDescent="0.2">
      <c r="A55" s="395">
        <v>53</v>
      </c>
      <c r="B55" s="164"/>
      <c r="C55" s="58" t="s">
        <v>272</v>
      </c>
      <c r="D55" s="253">
        <v>6.1</v>
      </c>
      <c r="E55" s="220">
        <v>3</v>
      </c>
      <c r="F55" s="61" t="s">
        <v>1388</v>
      </c>
      <c r="G55" s="75" t="e">
        <f>'Main Store'!G55+'Remote Kiosk'!G55+'Attached Kiosk'!G55+McCafe!G55+MDS!G55</f>
        <v>#N/A</v>
      </c>
      <c r="H55" s="62">
        <f>SUM(H56,H67:H71,H74:H75)</f>
        <v>0</v>
      </c>
      <c r="I55" s="68"/>
      <c r="J55" s="468"/>
      <c r="K55" s="65"/>
      <c r="L55" s="62"/>
      <c r="M55" s="62">
        <f>SUM(M56,M67:M71,M74:M75)</f>
        <v>0</v>
      </c>
      <c r="N55" s="68"/>
      <c r="O55" s="468"/>
      <c r="P55" s="65"/>
      <c r="Q55" s="62"/>
      <c r="R55" s="344">
        <f>SUM(R56,R67:R71,R74:R75)</f>
        <v>0</v>
      </c>
      <c r="S55" s="415" t="str">
        <f t="shared" si="0"/>
        <v/>
      </c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</row>
    <row r="56" spans="1:56" s="2" customFormat="1" ht="15" customHeight="1" outlineLevel="1" x14ac:dyDescent="0.2">
      <c r="A56" s="395">
        <v>54</v>
      </c>
      <c r="B56" s="164">
        <v>1611</v>
      </c>
      <c r="C56" s="58" t="s">
        <v>273</v>
      </c>
      <c r="D56" s="253" t="s">
        <v>36</v>
      </c>
      <c r="E56" s="220">
        <v>4</v>
      </c>
      <c r="F56" s="69" t="s">
        <v>1389</v>
      </c>
      <c r="G56" s="75" t="e">
        <f>'Main Store'!G56+'Remote Kiosk'!G56+'Attached Kiosk'!G56+McCafe!G56+MDS!G56</f>
        <v>#N/A</v>
      </c>
      <c r="H56" s="67">
        <f>SUM(H57:H66)</f>
        <v>0</v>
      </c>
      <c r="I56" s="68"/>
      <c r="J56" s="468"/>
      <c r="K56" s="65"/>
      <c r="L56" s="62"/>
      <c r="M56" s="67">
        <f>SUM(M57:M66)</f>
        <v>0</v>
      </c>
      <c r="N56" s="68"/>
      <c r="O56" s="468"/>
      <c r="P56" s="65"/>
      <c r="Q56" s="62"/>
      <c r="R56" s="354">
        <f>SUMIF(MSIS!$H:$H,$B$1&amp;$B56&amp;1,MSIS!$F:$F)</f>
        <v>0</v>
      </c>
      <c r="S56" s="416" t="str">
        <f t="shared" si="0"/>
        <v/>
      </c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</row>
    <row r="57" spans="1:56" s="2" customFormat="1" ht="15" customHeight="1" outlineLevel="1" x14ac:dyDescent="0.2">
      <c r="A57" s="395">
        <v>55</v>
      </c>
      <c r="B57" s="164"/>
      <c r="C57" s="58" t="s">
        <v>274</v>
      </c>
      <c r="D57" s="253">
        <v>0</v>
      </c>
      <c r="E57" s="220">
        <v>5</v>
      </c>
      <c r="F57" s="95" t="s">
        <v>1390</v>
      </c>
      <c r="G57" s="75" t="e">
        <f>'Main Store'!G57+'Remote Kiosk'!G57+'Attached Kiosk'!G57+McCafe!G57+MDS!G57</f>
        <v>#N/A</v>
      </c>
      <c r="H57" s="491">
        <f>'Main Store'!H57+'Remote Kiosk'!H57+'Attached Kiosk'!H57+McCafe!H57+MDS!H57</f>
        <v>0</v>
      </c>
      <c r="I57" s="71"/>
      <c r="J57" s="469"/>
      <c r="K57" s="65"/>
      <c r="L57" s="73"/>
      <c r="M57" s="491">
        <f>'Main Store'!M57+'Remote Kiosk'!M57+'Attached Kiosk'!M57+McCafe!M57+MDS!M57</f>
        <v>0</v>
      </c>
      <c r="N57" s="71"/>
      <c r="O57" s="469"/>
      <c r="P57" s="65"/>
      <c r="Q57" s="73"/>
      <c r="R57" s="350"/>
      <c r="S57" s="408" t="str">
        <f t="shared" si="0"/>
        <v/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</row>
    <row r="58" spans="1:56" s="2" customFormat="1" ht="15" customHeight="1" outlineLevel="1" x14ac:dyDescent="0.2">
      <c r="A58" s="395">
        <v>56</v>
      </c>
      <c r="B58" s="164"/>
      <c r="C58" s="58" t="s">
        <v>275</v>
      </c>
      <c r="D58" s="253">
        <v>1</v>
      </c>
      <c r="E58" s="220">
        <v>5</v>
      </c>
      <c r="F58" s="95" t="s">
        <v>1391</v>
      </c>
      <c r="G58" s="75" t="e">
        <f>'Main Store'!G58+'Remote Kiosk'!G58+'Attached Kiosk'!G58+McCafe!G58+MDS!G58</f>
        <v>#N/A</v>
      </c>
      <c r="H58" s="492">
        <f>'Main Store'!H58+'Remote Kiosk'!H58+'Attached Kiosk'!H58+McCafe!H58+MDS!H58</f>
        <v>0</v>
      </c>
      <c r="I58" s="64"/>
      <c r="J58" s="467"/>
      <c r="K58" s="65"/>
      <c r="L58" s="75"/>
      <c r="M58" s="492">
        <f>'Main Store'!M58+'Remote Kiosk'!M58+'Attached Kiosk'!M58+McCafe!M58+MDS!M58</f>
        <v>0</v>
      </c>
      <c r="N58" s="64"/>
      <c r="O58" s="467"/>
      <c r="P58" s="65"/>
      <c r="Q58" s="75"/>
      <c r="R58" s="351"/>
      <c r="S58" s="409" t="str">
        <f t="shared" si="0"/>
        <v/>
      </c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</row>
    <row r="59" spans="1:56" s="2" customFormat="1" ht="15" customHeight="1" outlineLevel="1" x14ac:dyDescent="0.2">
      <c r="A59" s="395">
        <v>57</v>
      </c>
      <c r="B59" s="164"/>
      <c r="C59" s="58" t="s">
        <v>276</v>
      </c>
      <c r="D59" s="253">
        <v>2</v>
      </c>
      <c r="E59" s="220">
        <v>5</v>
      </c>
      <c r="F59" s="95" t="s">
        <v>1392</v>
      </c>
      <c r="G59" s="75" t="e">
        <f>'Main Store'!G59+'Remote Kiosk'!G59+'Attached Kiosk'!G59+McCafe!G59+MDS!G59</f>
        <v>#N/A</v>
      </c>
      <c r="H59" s="492">
        <f>'Main Store'!H59+'Remote Kiosk'!H59+'Attached Kiosk'!H59+McCafe!H59+MDS!H59</f>
        <v>0</v>
      </c>
      <c r="I59" s="64"/>
      <c r="J59" s="467"/>
      <c r="K59" s="65"/>
      <c r="L59" s="75"/>
      <c r="M59" s="492">
        <f>'Main Store'!M59+'Remote Kiosk'!M59+'Attached Kiosk'!M59+McCafe!M59+MDS!M59</f>
        <v>0</v>
      </c>
      <c r="N59" s="64"/>
      <c r="O59" s="467"/>
      <c r="P59" s="65"/>
      <c r="Q59" s="75"/>
      <c r="R59" s="351"/>
      <c r="S59" s="409" t="str">
        <f t="shared" si="0"/>
        <v/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</row>
    <row r="60" spans="1:56" s="2" customFormat="1" ht="15" customHeight="1" outlineLevel="1" x14ac:dyDescent="0.2">
      <c r="A60" s="395">
        <v>58</v>
      </c>
      <c r="B60" s="164"/>
      <c r="C60" s="58" t="s">
        <v>277</v>
      </c>
      <c r="D60" s="253">
        <v>3</v>
      </c>
      <c r="E60" s="220">
        <v>5</v>
      </c>
      <c r="F60" s="95" t="s">
        <v>1393</v>
      </c>
      <c r="G60" s="75" t="e">
        <f>'Main Store'!G60+'Remote Kiosk'!G60+'Attached Kiosk'!G60+McCafe!G60+MDS!G60</f>
        <v>#N/A</v>
      </c>
      <c r="H60" s="492">
        <f>'Main Store'!H60+'Remote Kiosk'!H60+'Attached Kiosk'!H60+McCafe!H60+MDS!H60</f>
        <v>0</v>
      </c>
      <c r="I60" s="64"/>
      <c r="J60" s="467"/>
      <c r="K60" s="65"/>
      <c r="L60" s="75"/>
      <c r="M60" s="492">
        <f>'Main Store'!M60+'Remote Kiosk'!M60+'Attached Kiosk'!M60+McCafe!M60+MDS!M60</f>
        <v>0</v>
      </c>
      <c r="N60" s="64"/>
      <c r="O60" s="467"/>
      <c r="P60" s="65"/>
      <c r="Q60" s="75"/>
      <c r="R60" s="351"/>
      <c r="S60" s="409" t="str">
        <f t="shared" si="0"/>
        <v/>
      </c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</row>
    <row r="61" spans="1:56" s="2" customFormat="1" ht="15" customHeight="1" outlineLevel="1" x14ac:dyDescent="0.2">
      <c r="A61" s="395">
        <v>59</v>
      </c>
      <c r="B61" s="164"/>
      <c r="C61" s="58" t="s">
        <v>278</v>
      </c>
      <c r="D61" s="253">
        <v>4</v>
      </c>
      <c r="E61" s="220">
        <v>5</v>
      </c>
      <c r="F61" s="95" t="s">
        <v>1394</v>
      </c>
      <c r="G61" s="75" t="e">
        <f>'Main Store'!G61+'Remote Kiosk'!G61+'Attached Kiosk'!G61+McCafe!G61+MDS!G61</f>
        <v>#N/A</v>
      </c>
      <c r="H61" s="492">
        <f>'Main Store'!H61+'Remote Kiosk'!H61+'Attached Kiosk'!H61+McCafe!H61+MDS!H61</f>
        <v>0</v>
      </c>
      <c r="I61" s="64"/>
      <c r="J61" s="467"/>
      <c r="K61" s="65"/>
      <c r="L61" s="75"/>
      <c r="M61" s="492">
        <f>'Main Store'!M61+'Remote Kiosk'!M61+'Attached Kiosk'!M61+McCafe!M61+MDS!M61</f>
        <v>0</v>
      </c>
      <c r="N61" s="64"/>
      <c r="O61" s="467"/>
      <c r="P61" s="65"/>
      <c r="Q61" s="75"/>
      <c r="R61" s="351"/>
      <c r="S61" s="409" t="str">
        <f t="shared" si="0"/>
        <v/>
      </c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</row>
    <row r="62" spans="1:56" s="2" customFormat="1" ht="15" customHeight="1" outlineLevel="1" x14ac:dyDescent="0.2">
      <c r="A62" s="395">
        <v>60</v>
      </c>
      <c r="B62" s="164"/>
      <c r="C62" s="58" t="s">
        <v>279</v>
      </c>
      <c r="D62" s="253">
        <v>5</v>
      </c>
      <c r="E62" s="220">
        <v>5</v>
      </c>
      <c r="F62" s="95" t="s">
        <v>1395</v>
      </c>
      <c r="G62" s="75" t="e">
        <f>'Main Store'!G62+'Remote Kiosk'!G62+'Attached Kiosk'!G62+McCafe!G62+MDS!G62</f>
        <v>#N/A</v>
      </c>
      <c r="H62" s="492">
        <f>'Main Store'!H62+'Remote Kiosk'!H62+'Attached Kiosk'!H62+McCafe!H62+MDS!H62</f>
        <v>0</v>
      </c>
      <c r="I62" s="64"/>
      <c r="J62" s="467"/>
      <c r="K62" s="65"/>
      <c r="L62" s="75"/>
      <c r="M62" s="492">
        <f>'Main Store'!M62+'Remote Kiosk'!M62+'Attached Kiosk'!M62+McCafe!M62+MDS!M62</f>
        <v>0</v>
      </c>
      <c r="N62" s="64"/>
      <c r="O62" s="467"/>
      <c r="P62" s="65"/>
      <c r="Q62" s="75"/>
      <c r="R62" s="351"/>
      <c r="S62" s="409" t="str">
        <f t="shared" si="0"/>
        <v/>
      </c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</row>
    <row r="63" spans="1:56" s="2" customFormat="1" ht="15" customHeight="1" outlineLevel="1" x14ac:dyDescent="0.2">
      <c r="A63" s="395">
        <v>61</v>
      </c>
      <c r="B63" s="164"/>
      <c r="C63" s="58" t="s">
        <v>280</v>
      </c>
      <c r="D63" s="253">
        <v>6</v>
      </c>
      <c r="E63" s="220">
        <v>5</v>
      </c>
      <c r="F63" s="95" t="s">
        <v>1396</v>
      </c>
      <c r="G63" s="75" t="e">
        <f>'Main Store'!G63+'Remote Kiosk'!G63+'Attached Kiosk'!G63+McCafe!G63+MDS!G63</f>
        <v>#N/A</v>
      </c>
      <c r="H63" s="492">
        <f>'Main Store'!H63+'Remote Kiosk'!H63+'Attached Kiosk'!H63+McCafe!H63+MDS!H63</f>
        <v>0</v>
      </c>
      <c r="I63" s="64"/>
      <c r="J63" s="467"/>
      <c r="K63" s="65"/>
      <c r="L63" s="75"/>
      <c r="M63" s="492">
        <f>'Main Store'!M63+'Remote Kiosk'!M63+'Attached Kiosk'!M63+McCafe!M63+MDS!M63</f>
        <v>0</v>
      </c>
      <c r="N63" s="64"/>
      <c r="O63" s="467"/>
      <c r="P63" s="65"/>
      <c r="Q63" s="75"/>
      <c r="R63" s="351"/>
      <c r="S63" s="409" t="str">
        <f t="shared" si="0"/>
        <v/>
      </c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</row>
    <row r="64" spans="1:56" s="2" customFormat="1" ht="15" customHeight="1" outlineLevel="1" x14ac:dyDescent="0.2">
      <c r="A64" s="395">
        <v>62</v>
      </c>
      <c r="B64" s="166"/>
      <c r="C64" s="58" t="s">
        <v>281</v>
      </c>
      <c r="D64" s="253">
        <v>7</v>
      </c>
      <c r="E64" s="220">
        <v>5</v>
      </c>
      <c r="F64" s="95" t="s">
        <v>1397</v>
      </c>
      <c r="G64" s="75" t="e">
        <f>'Main Store'!G64+'Remote Kiosk'!G64+'Attached Kiosk'!G64+McCafe!G64+MDS!G64</f>
        <v>#N/A</v>
      </c>
      <c r="H64" s="492">
        <f>'Main Store'!H64+'Remote Kiosk'!H64+'Attached Kiosk'!H64+McCafe!H64+MDS!H64</f>
        <v>0</v>
      </c>
      <c r="I64" s="64"/>
      <c r="J64" s="467"/>
      <c r="K64" s="65"/>
      <c r="L64" s="75"/>
      <c r="M64" s="492">
        <f>'Main Store'!M64+'Remote Kiosk'!M64+'Attached Kiosk'!M64+McCafe!M64+MDS!M64</f>
        <v>0</v>
      </c>
      <c r="N64" s="64"/>
      <c r="O64" s="467"/>
      <c r="P64" s="65"/>
      <c r="Q64" s="75"/>
      <c r="R64" s="351"/>
      <c r="S64" s="409" t="str">
        <f t="shared" si="0"/>
        <v/>
      </c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</row>
    <row r="65" spans="1:56" s="2" customFormat="1" ht="15" customHeight="1" outlineLevel="1" x14ac:dyDescent="0.2">
      <c r="A65" s="395">
        <v>63</v>
      </c>
      <c r="B65" s="166"/>
      <c r="C65" s="58" t="s">
        <v>282</v>
      </c>
      <c r="D65" s="253">
        <v>8</v>
      </c>
      <c r="E65" s="220">
        <v>5</v>
      </c>
      <c r="F65" s="95" t="s">
        <v>1398</v>
      </c>
      <c r="G65" s="75" t="e">
        <f>'Main Store'!G65+'Remote Kiosk'!G65+'Attached Kiosk'!G65+McCafe!G65+MDS!G65</f>
        <v>#N/A</v>
      </c>
      <c r="H65" s="492">
        <f>'Main Store'!H65+'Remote Kiosk'!H65+'Attached Kiosk'!H65+McCafe!H65+MDS!H65</f>
        <v>0</v>
      </c>
      <c r="I65" s="64"/>
      <c r="J65" s="467"/>
      <c r="K65" s="65"/>
      <c r="L65" s="75"/>
      <c r="M65" s="492">
        <f>'Main Store'!M65+'Remote Kiosk'!M65+'Attached Kiosk'!M65+McCafe!M65+MDS!M65</f>
        <v>0</v>
      </c>
      <c r="N65" s="64"/>
      <c r="O65" s="467"/>
      <c r="P65" s="65"/>
      <c r="Q65" s="75"/>
      <c r="R65" s="351"/>
      <c r="S65" s="409" t="str">
        <f t="shared" si="0"/>
        <v/>
      </c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</row>
    <row r="66" spans="1:56" s="2" customFormat="1" ht="15" customHeight="1" outlineLevel="1" x14ac:dyDescent="0.2">
      <c r="A66" s="395">
        <v>64</v>
      </c>
      <c r="B66" s="166"/>
      <c r="C66" s="58" t="s">
        <v>283</v>
      </c>
      <c r="D66" s="253">
        <v>9</v>
      </c>
      <c r="E66" s="220">
        <v>5</v>
      </c>
      <c r="F66" s="95" t="s">
        <v>1399</v>
      </c>
      <c r="G66" s="75" t="e">
        <f>'Main Store'!G66+'Remote Kiosk'!G66+'Attached Kiosk'!G66+McCafe!G66+MDS!G66</f>
        <v>#N/A</v>
      </c>
      <c r="H66" s="493">
        <f>'Main Store'!H66+'Remote Kiosk'!H66+'Attached Kiosk'!H66+McCafe!H66+MDS!H66</f>
        <v>0</v>
      </c>
      <c r="I66" s="64"/>
      <c r="J66" s="467"/>
      <c r="K66" s="65"/>
      <c r="L66" s="77"/>
      <c r="M66" s="493">
        <f>'Main Store'!M66+'Remote Kiosk'!M66+'Attached Kiosk'!M66+McCafe!M66+MDS!M66</f>
        <v>0</v>
      </c>
      <c r="N66" s="64"/>
      <c r="O66" s="467"/>
      <c r="P66" s="65"/>
      <c r="Q66" s="77"/>
      <c r="R66" s="352"/>
      <c r="S66" s="410" t="str">
        <f t="shared" si="0"/>
        <v/>
      </c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</row>
    <row r="67" spans="1:56" s="2" customFormat="1" ht="15" customHeight="1" outlineLevel="1" x14ac:dyDescent="0.2">
      <c r="A67" s="395">
        <v>65</v>
      </c>
      <c r="B67" s="166">
        <v>1643</v>
      </c>
      <c r="C67" s="58" t="s">
        <v>284</v>
      </c>
      <c r="D67" s="253" t="s">
        <v>2</v>
      </c>
      <c r="E67" s="220">
        <v>4</v>
      </c>
      <c r="F67" s="69" t="s">
        <v>1400</v>
      </c>
      <c r="G67" s="75" t="e">
        <f>'Main Store'!G67+'Remote Kiosk'!G67+'Attached Kiosk'!G67+McCafe!G67+MDS!G67</f>
        <v>#N/A</v>
      </c>
      <c r="H67" s="494">
        <f>'Main Store'!H67+'Remote Kiosk'!H67+'Attached Kiosk'!H67+McCafe!H67+MDS!H67</f>
        <v>0</v>
      </c>
      <c r="I67" s="64"/>
      <c r="J67" s="467"/>
      <c r="K67" s="65"/>
      <c r="L67" s="72"/>
      <c r="M67" s="494">
        <f>'Main Store'!M67+'Remote Kiosk'!M67+'Attached Kiosk'!M67+McCafe!M67+MDS!M67</f>
        <v>0</v>
      </c>
      <c r="N67" s="64"/>
      <c r="O67" s="467"/>
      <c r="P67" s="65"/>
      <c r="Q67" s="72"/>
      <c r="R67" s="350">
        <f>SUMIF(MSIS!$H:$H,$B$1&amp;$B67&amp;1,MSIS!$F:$F)</f>
        <v>0</v>
      </c>
      <c r="S67" s="408" t="str">
        <f t="shared" si="0"/>
        <v/>
      </c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</row>
    <row r="68" spans="1:56" s="2" customFormat="1" ht="15" customHeight="1" outlineLevel="1" x14ac:dyDescent="0.2">
      <c r="A68" s="395">
        <v>66</v>
      </c>
      <c r="B68" s="166">
        <v>1644</v>
      </c>
      <c r="C68" s="58" t="s">
        <v>285</v>
      </c>
      <c r="D68" s="253" t="s">
        <v>3</v>
      </c>
      <c r="E68" s="220">
        <v>4</v>
      </c>
      <c r="F68" s="69" t="s">
        <v>1401</v>
      </c>
      <c r="G68" s="75" t="e">
        <f>'Main Store'!G68+'Remote Kiosk'!G68+'Attached Kiosk'!G68+McCafe!G68+MDS!G68</f>
        <v>#N/A</v>
      </c>
      <c r="H68" s="496">
        <f>'Main Store'!H68+'Remote Kiosk'!H68+'Attached Kiosk'!H68+McCafe!H68+MDS!H68</f>
        <v>0</v>
      </c>
      <c r="I68" s="64"/>
      <c r="J68" s="467"/>
      <c r="K68" s="65"/>
      <c r="L68" s="65"/>
      <c r="M68" s="496">
        <f>'Main Store'!M68+'Remote Kiosk'!M68+'Attached Kiosk'!M68+McCafe!M68+MDS!M68</f>
        <v>0</v>
      </c>
      <c r="N68" s="64"/>
      <c r="O68" s="467"/>
      <c r="P68" s="65"/>
      <c r="Q68" s="65"/>
      <c r="R68" s="350">
        <f>SUMIF(MSIS!$H:$H,$B$1&amp;$B68&amp;1,MSIS!$F:$F)</f>
        <v>0</v>
      </c>
      <c r="S68" s="408" t="str">
        <f t="shared" si="0"/>
        <v/>
      </c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</row>
    <row r="69" spans="1:56" s="2" customFormat="1" ht="15" customHeight="1" outlineLevel="1" x14ac:dyDescent="0.2">
      <c r="A69" s="395">
        <v>67</v>
      </c>
      <c r="B69" s="166">
        <v>1645</v>
      </c>
      <c r="C69" s="58" t="s">
        <v>286</v>
      </c>
      <c r="D69" s="253" t="s">
        <v>4</v>
      </c>
      <c r="E69" s="220">
        <v>4</v>
      </c>
      <c r="F69" s="69" t="s">
        <v>1402</v>
      </c>
      <c r="G69" s="75" t="e">
        <f>'Main Store'!G69+'Remote Kiosk'!G69+'Attached Kiosk'!G69+McCafe!G69+MDS!G69</f>
        <v>#N/A</v>
      </c>
      <c r="H69" s="497">
        <f>'Main Store'!H69+'Remote Kiosk'!H69+'Attached Kiosk'!H69+McCafe!H69+MDS!H69</f>
        <v>0</v>
      </c>
      <c r="I69" s="64"/>
      <c r="J69" s="467"/>
      <c r="K69" s="65"/>
      <c r="L69" s="97"/>
      <c r="M69" s="497">
        <f>'Main Store'!M69+'Remote Kiosk'!M69+'Attached Kiosk'!M69+McCafe!M69+MDS!M69</f>
        <v>0</v>
      </c>
      <c r="N69" s="64"/>
      <c r="O69" s="467"/>
      <c r="P69" s="65"/>
      <c r="Q69" s="97"/>
      <c r="R69" s="350">
        <f>SUMIF(MSIS!$H:$H,$B$1&amp;$B69&amp;1,MSIS!$F:$F)</f>
        <v>0</v>
      </c>
      <c r="S69" s="408" t="str">
        <f t="shared" si="0"/>
        <v/>
      </c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</row>
    <row r="70" spans="1:56" s="2" customFormat="1" ht="15" customHeight="1" outlineLevel="1" x14ac:dyDescent="0.2">
      <c r="A70" s="395">
        <v>68</v>
      </c>
      <c r="B70" s="165">
        <v>1612</v>
      </c>
      <c r="C70" s="58" t="s">
        <v>287</v>
      </c>
      <c r="D70" s="253" t="s">
        <v>37</v>
      </c>
      <c r="E70" s="220">
        <v>4</v>
      </c>
      <c r="F70" s="69" t="s">
        <v>1403</v>
      </c>
      <c r="G70" s="75" t="e">
        <f>'Main Store'!G70+'Remote Kiosk'!G70+'Attached Kiosk'!G70+McCafe!G70+MDS!G70</f>
        <v>#N/A</v>
      </c>
      <c r="H70" s="498">
        <f>'Main Store'!H70+'Remote Kiosk'!H70+'Attached Kiosk'!H70+McCafe!H70+MDS!H70</f>
        <v>0</v>
      </c>
      <c r="I70" s="91"/>
      <c r="J70" s="473"/>
      <c r="K70" s="65"/>
      <c r="L70" s="99"/>
      <c r="M70" s="498">
        <f>'Main Store'!M70+'Remote Kiosk'!M70+'Attached Kiosk'!M70+McCafe!M70+MDS!M70</f>
        <v>0</v>
      </c>
      <c r="N70" s="91"/>
      <c r="O70" s="473"/>
      <c r="P70" s="65"/>
      <c r="Q70" s="99"/>
      <c r="R70" s="350">
        <f>SUMIF(MSIS!$H:$H,$B$1&amp;$B70&amp;1,MSIS!$F:$F)</f>
        <v>0</v>
      </c>
      <c r="S70" s="408" t="str">
        <f t="shared" si="0"/>
        <v/>
      </c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</row>
    <row r="71" spans="1:56" s="2" customFormat="1" ht="15" customHeight="1" outlineLevel="1" x14ac:dyDescent="0.2">
      <c r="A71" s="395">
        <v>69</v>
      </c>
      <c r="B71" s="165">
        <v>1646</v>
      </c>
      <c r="C71" s="58" t="s">
        <v>288</v>
      </c>
      <c r="D71" s="253" t="s">
        <v>5</v>
      </c>
      <c r="E71" s="220">
        <v>4</v>
      </c>
      <c r="F71" s="69" t="s">
        <v>1404</v>
      </c>
      <c r="G71" s="75" t="e">
        <f>'Main Store'!G71+'Remote Kiosk'!G71+'Attached Kiosk'!G71+McCafe!G71+MDS!G71</f>
        <v>#N/A</v>
      </c>
      <c r="H71" s="67">
        <f>SUM(H72:H73)</f>
        <v>0</v>
      </c>
      <c r="I71" s="68"/>
      <c r="J71" s="468"/>
      <c r="K71" s="65"/>
      <c r="L71" s="62"/>
      <c r="M71" s="67">
        <f>SUM(M72:M73)</f>
        <v>0</v>
      </c>
      <c r="N71" s="68"/>
      <c r="O71" s="468"/>
      <c r="P71" s="65"/>
      <c r="Q71" s="62"/>
      <c r="R71" s="354">
        <f>SUMIF(MSIS!$H:$H,$B$1&amp;$B71&amp;1,MSIS!$F:$F)</f>
        <v>0</v>
      </c>
      <c r="S71" s="416" t="str">
        <f t="shared" ref="S71:S134" si="1">IFERROR((R71-H71)/H71,"")</f>
        <v/>
      </c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</row>
    <row r="72" spans="1:56" s="2" customFormat="1" ht="15" customHeight="1" outlineLevel="1" x14ac:dyDescent="0.2">
      <c r="A72" s="395">
        <v>70</v>
      </c>
      <c r="B72" s="165"/>
      <c r="C72" s="58" t="s">
        <v>289</v>
      </c>
      <c r="D72" s="253">
        <v>1</v>
      </c>
      <c r="E72" s="220">
        <v>5</v>
      </c>
      <c r="F72" s="95" t="s">
        <v>1405</v>
      </c>
      <c r="G72" s="75" t="e">
        <f>'Main Store'!G72+'Remote Kiosk'!G72+'Attached Kiosk'!G72+McCafe!G72+MDS!G72</f>
        <v>#N/A</v>
      </c>
      <c r="H72" s="491">
        <f>'Main Store'!H72+'Remote Kiosk'!H72+'Attached Kiosk'!H72+McCafe!H72+MDS!H72</f>
        <v>0</v>
      </c>
      <c r="I72" s="71"/>
      <c r="J72" s="469"/>
      <c r="K72" s="65"/>
      <c r="L72" s="73"/>
      <c r="M72" s="491">
        <f>'Main Store'!M72+'Remote Kiosk'!M72+'Attached Kiosk'!M72+McCafe!M72+MDS!M72</f>
        <v>0</v>
      </c>
      <c r="N72" s="71"/>
      <c r="O72" s="469"/>
      <c r="P72" s="65"/>
      <c r="Q72" s="73"/>
      <c r="R72" s="350"/>
      <c r="S72" s="408" t="str">
        <f t="shared" si="1"/>
        <v/>
      </c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</row>
    <row r="73" spans="1:56" s="2" customFormat="1" ht="15" customHeight="1" outlineLevel="1" x14ac:dyDescent="0.2">
      <c r="A73" s="395">
        <v>71</v>
      </c>
      <c r="B73" s="165"/>
      <c r="C73" s="58" t="s">
        <v>290</v>
      </c>
      <c r="D73" s="253">
        <v>2</v>
      </c>
      <c r="E73" s="220">
        <v>5</v>
      </c>
      <c r="F73" s="95" t="s">
        <v>1406</v>
      </c>
      <c r="G73" s="75" t="e">
        <f>'Main Store'!G73+'Remote Kiosk'!G73+'Attached Kiosk'!G73+McCafe!G73+MDS!G73</f>
        <v>#N/A</v>
      </c>
      <c r="H73" s="493">
        <f>'Main Store'!H73+'Remote Kiosk'!H73+'Attached Kiosk'!H73+McCafe!H73+MDS!H73</f>
        <v>0</v>
      </c>
      <c r="I73" s="91"/>
      <c r="J73" s="473"/>
      <c r="K73" s="65"/>
      <c r="L73" s="77"/>
      <c r="M73" s="493">
        <f>'Main Store'!M73+'Remote Kiosk'!M73+'Attached Kiosk'!M73+McCafe!M73+MDS!M73</f>
        <v>0</v>
      </c>
      <c r="N73" s="91"/>
      <c r="O73" s="473"/>
      <c r="P73" s="65"/>
      <c r="Q73" s="77"/>
      <c r="R73" s="352"/>
      <c r="S73" s="410" t="str">
        <f t="shared" si="1"/>
        <v/>
      </c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</row>
    <row r="74" spans="1:56" s="2" customFormat="1" ht="15" customHeight="1" outlineLevel="1" x14ac:dyDescent="0.2">
      <c r="A74" s="395">
        <v>72</v>
      </c>
      <c r="B74" s="165">
        <v>1613</v>
      </c>
      <c r="C74" s="58" t="s">
        <v>291</v>
      </c>
      <c r="D74" s="253" t="s">
        <v>38</v>
      </c>
      <c r="E74" s="220">
        <v>4</v>
      </c>
      <c r="F74" s="69" t="s">
        <v>1407</v>
      </c>
      <c r="G74" s="75" t="e">
        <f>'Main Store'!G74+'Remote Kiosk'!G74+'Attached Kiosk'!G74+McCafe!G74+MDS!G74</f>
        <v>#N/A</v>
      </c>
      <c r="H74" s="499">
        <f>'Main Store'!H74+'Remote Kiosk'!H74+'Attached Kiosk'!H74+McCafe!H74+MDS!H74</f>
        <v>0</v>
      </c>
      <c r="I74" s="68"/>
      <c r="J74" s="468"/>
      <c r="K74" s="65"/>
      <c r="L74" s="101"/>
      <c r="M74" s="499">
        <f>'Main Store'!M74+'Remote Kiosk'!M74+'Attached Kiosk'!M74+McCafe!M74+MDS!M74</f>
        <v>0</v>
      </c>
      <c r="N74" s="68"/>
      <c r="O74" s="468"/>
      <c r="P74" s="65"/>
      <c r="Q74" s="101"/>
      <c r="R74" s="345">
        <f>SUMIF(MSIS!$H:$H,$B$1&amp;$B74&amp;1,MSIS!$F:$F)</f>
        <v>0</v>
      </c>
      <c r="S74" s="417" t="str">
        <f t="shared" si="1"/>
        <v/>
      </c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</row>
    <row r="75" spans="1:56" s="2" customFormat="1" ht="15" customHeight="1" outlineLevel="1" x14ac:dyDescent="0.2">
      <c r="A75" s="395">
        <v>73</v>
      </c>
      <c r="B75" s="166">
        <v>1614</v>
      </c>
      <c r="C75" s="58" t="s">
        <v>292</v>
      </c>
      <c r="D75" s="253" t="s">
        <v>39</v>
      </c>
      <c r="E75" s="220">
        <v>4</v>
      </c>
      <c r="F75" s="69" t="s">
        <v>1408</v>
      </c>
      <c r="G75" s="75" t="e">
        <f>'Main Store'!G75+'Remote Kiosk'!G75+'Attached Kiosk'!G75+McCafe!G75+MDS!G75</f>
        <v>#N/A</v>
      </c>
      <c r="H75" s="499">
        <f>'Main Store'!H75+'Remote Kiosk'!H75+'Attached Kiosk'!H75+McCafe!H75+MDS!H75</f>
        <v>0</v>
      </c>
      <c r="I75" s="68"/>
      <c r="J75" s="468"/>
      <c r="K75" s="65"/>
      <c r="L75" s="101"/>
      <c r="M75" s="499">
        <f>'Main Store'!M75+'Remote Kiosk'!M75+'Attached Kiosk'!M75+McCafe!M75+MDS!M75</f>
        <v>0</v>
      </c>
      <c r="N75" s="68"/>
      <c r="O75" s="468"/>
      <c r="P75" s="65"/>
      <c r="Q75" s="101"/>
      <c r="R75" s="345">
        <f>SUMIF(MSIS!$H:$H,$B$1&amp;$B75&amp;1,MSIS!$F:$F)</f>
        <v>0</v>
      </c>
      <c r="S75" s="417" t="str">
        <f t="shared" si="1"/>
        <v/>
      </c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</row>
    <row r="76" spans="1:56" s="2" customFormat="1" ht="15" customHeight="1" outlineLevel="1" x14ac:dyDescent="0.2">
      <c r="A76" s="395">
        <v>74</v>
      </c>
      <c r="B76" s="165"/>
      <c r="C76" s="58" t="s">
        <v>293</v>
      </c>
      <c r="D76" s="253">
        <v>6.2</v>
      </c>
      <c r="E76" s="220">
        <v>3</v>
      </c>
      <c r="F76" s="61" t="s">
        <v>1409</v>
      </c>
      <c r="G76" s="75" t="e">
        <f>'Main Store'!G76+'Remote Kiosk'!G76+'Attached Kiosk'!G76+McCafe!G76+MDS!G76</f>
        <v>#N/A</v>
      </c>
      <c r="H76" s="67">
        <f>SUM(H77:H80)</f>
        <v>0</v>
      </c>
      <c r="I76" s="68"/>
      <c r="J76" s="468"/>
      <c r="K76" s="65"/>
      <c r="L76" s="62"/>
      <c r="M76" s="67">
        <f>SUM(M77:M80)</f>
        <v>0</v>
      </c>
      <c r="N76" s="68"/>
      <c r="O76" s="468"/>
      <c r="P76" s="65"/>
      <c r="Q76" s="62"/>
      <c r="R76" s="354">
        <f>SUM(R77:R80)</f>
        <v>0</v>
      </c>
      <c r="S76" s="416" t="str">
        <f t="shared" si="1"/>
        <v/>
      </c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</row>
    <row r="77" spans="1:56" s="2" customFormat="1" ht="15" customHeight="1" outlineLevel="1" x14ac:dyDescent="0.2">
      <c r="A77" s="395">
        <v>75</v>
      </c>
      <c r="B77" s="165">
        <v>1621</v>
      </c>
      <c r="C77" s="58" t="s">
        <v>294</v>
      </c>
      <c r="D77" s="253" t="s">
        <v>40</v>
      </c>
      <c r="E77" s="220">
        <v>4</v>
      </c>
      <c r="F77" s="69" t="s">
        <v>1410</v>
      </c>
      <c r="G77" s="75" t="e">
        <f>'Main Store'!G77+'Remote Kiosk'!G77+'Attached Kiosk'!G77+McCafe!G77+MDS!G77</f>
        <v>#N/A</v>
      </c>
      <c r="H77" s="491">
        <f>'Main Store'!H77+'Remote Kiosk'!H77+'Attached Kiosk'!H77+McCafe!H77+MDS!H77</f>
        <v>0</v>
      </c>
      <c r="I77" s="71"/>
      <c r="J77" s="469"/>
      <c r="K77" s="65"/>
      <c r="L77" s="73"/>
      <c r="M77" s="491">
        <f>'Main Store'!M77+'Remote Kiosk'!M77+'Attached Kiosk'!M77+McCafe!M77+MDS!M77</f>
        <v>0</v>
      </c>
      <c r="N77" s="71"/>
      <c r="O77" s="469"/>
      <c r="P77" s="65"/>
      <c r="Q77" s="73"/>
      <c r="R77" s="350">
        <f>SUMIF(MSIS!$H:$H,$B$1&amp;$B77&amp;1,MSIS!$F:$F)</f>
        <v>0</v>
      </c>
      <c r="S77" s="408" t="str">
        <f t="shared" si="1"/>
        <v/>
      </c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</row>
    <row r="78" spans="1:56" s="2" customFormat="1" ht="15" customHeight="1" outlineLevel="1" x14ac:dyDescent="0.2">
      <c r="A78" s="395">
        <v>76</v>
      </c>
      <c r="B78" s="165">
        <v>1622</v>
      </c>
      <c r="C78" s="58" t="s">
        <v>295</v>
      </c>
      <c r="D78" s="253" t="s">
        <v>41</v>
      </c>
      <c r="E78" s="220">
        <v>4</v>
      </c>
      <c r="F78" s="69" t="s">
        <v>1411</v>
      </c>
      <c r="G78" s="75" t="e">
        <f>'Main Store'!G78+'Remote Kiosk'!G78+'Attached Kiosk'!G78+McCafe!G78+MDS!G78</f>
        <v>#N/A</v>
      </c>
      <c r="H78" s="500">
        <f>'Main Store'!H78+'Remote Kiosk'!H78+'Attached Kiosk'!H78+McCafe!H78+MDS!H78</f>
        <v>0</v>
      </c>
      <c r="I78" s="64"/>
      <c r="J78" s="467"/>
      <c r="K78" s="65"/>
      <c r="L78" s="104"/>
      <c r="M78" s="500">
        <f>'Main Store'!M78+'Remote Kiosk'!M78+'Attached Kiosk'!M78+McCafe!M78+MDS!M78</f>
        <v>0</v>
      </c>
      <c r="N78" s="64"/>
      <c r="O78" s="467"/>
      <c r="P78" s="65"/>
      <c r="Q78" s="104"/>
      <c r="R78" s="350">
        <f>SUMIF(MSIS!$H:$H,$B$1&amp;$B78&amp;1,MSIS!$F:$F)</f>
        <v>0</v>
      </c>
      <c r="S78" s="408" t="str">
        <f t="shared" si="1"/>
        <v/>
      </c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</row>
    <row r="79" spans="1:56" s="2" customFormat="1" ht="15" customHeight="1" outlineLevel="1" x14ac:dyDescent="0.2">
      <c r="A79" s="395">
        <v>77</v>
      </c>
      <c r="B79" s="165">
        <v>1623</v>
      </c>
      <c r="C79" s="58" t="s">
        <v>296</v>
      </c>
      <c r="D79" s="253" t="s">
        <v>42</v>
      </c>
      <c r="E79" s="220">
        <v>4</v>
      </c>
      <c r="F79" s="69" t="s">
        <v>1412</v>
      </c>
      <c r="G79" s="75" t="e">
        <f>'Main Store'!G79+'Remote Kiosk'!G79+'Attached Kiosk'!G79+McCafe!G79+MDS!G79</f>
        <v>#N/A</v>
      </c>
      <c r="H79" s="492">
        <f>'Main Store'!H79+'Remote Kiosk'!H79+'Attached Kiosk'!H79+McCafe!H79+MDS!H79</f>
        <v>0</v>
      </c>
      <c r="I79" s="64"/>
      <c r="J79" s="467"/>
      <c r="K79" s="65"/>
      <c r="L79" s="75"/>
      <c r="M79" s="492">
        <f>'Main Store'!M79+'Remote Kiosk'!M79+'Attached Kiosk'!M79+McCafe!M79+MDS!M79</f>
        <v>0</v>
      </c>
      <c r="N79" s="64"/>
      <c r="O79" s="467"/>
      <c r="P79" s="65"/>
      <c r="Q79" s="75"/>
      <c r="R79" s="350">
        <f>SUMIF(MSIS!$H:$H,$B$1&amp;$B79&amp;1,MSIS!$F:$F)</f>
        <v>0</v>
      </c>
      <c r="S79" s="408" t="str">
        <f t="shared" si="1"/>
        <v/>
      </c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</row>
    <row r="80" spans="1:56" s="2" customFormat="1" ht="15" customHeight="1" outlineLevel="1" x14ac:dyDescent="0.2">
      <c r="A80" s="395">
        <v>78</v>
      </c>
      <c r="B80" s="165">
        <v>1624</v>
      </c>
      <c r="C80" s="58" t="s">
        <v>297</v>
      </c>
      <c r="D80" s="253" t="s">
        <v>43</v>
      </c>
      <c r="E80" s="220">
        <v>4</v>
      </c>
      <c r="F80" s="69" t="s">
        <v>1413</v>
      </c>
      <c r="G80" s="75" t="e">
        <f>'Main Store'!G80+'Remote Kiosk'!G80+'Attached Kiosk'!G80+McCafe!G80+MDS!G80</f>
        <v>#N/A</v>
      </c>
      <c r="H80" s="493">
        <f>'Main Store'!H80+'Remote Kiosk'!H80+'Attached Kiosk'!H80+McCafe!H80+MDS!H80</f>
        <v>0</v>
      </c>
      <c r="I80" s="91"/>
      <c r="J80" s="473"/>
      <c r="K80" s="65"/>
      <c r="L80" s="77"/>
      <c r="M80" s="493">
        <f>'Main Store'!M80+'Remote Kiosk'!M80+'Attached Kiosk'!M80+McCafe!M80+MDS!M80</f>
        <v>0</v>
      </c>
      <c r="N80" s="91"/>
      <c r="O80" s="473"/>
      <c r="P80" s="65"/>
      <c r="Q80" s="77"/>
      <c r="R80" s="352">
        <f>SUMIF(MSIS!$H:$H,$B$1&amp;$B80&amp;1,MSIS!$F:$F)</f>
        <v>0</v>
      </c>
      <c r="S80" s="410" t="str">
        <f t="shared" si="1"/>
        <v/>
      </c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</row>
    <row r="81" spans="1:56" s="2" customFormat="1" ht="15" customHeight="1" outlineLevel="1" x14ac:dyDescent="0.2">
      <c r="A81" s="395">
        <v>79</v>
      </c>
      <c r="B81" s="165">
        <v>1630</v>
      </c>
      <c r="C81" s="58" t="s">
        <v>298</v>
      </c>
      <c r="D81" s="253">
        <v>6.3</v>
      </c>
      <c r="E81" s="220">
        <v>3</v>
      </c>
      <c r="F81" s="61" t="s">
        <v>1414</v>
      </c>
      <c r="G81" s="75" t="e">
        <f>'Main Store'!G81+'Remote Kiosk'!G81+'Attached Kiosk'!G81+McCafe!G81+MDS!G81</f>
        <v>#N/A</v>
      </c>
      <c r="H81" s="501">
        <f>'Main Store'!H81+'Remote Kiosk'!H81+'Attached Kiosk'!H81+McCafe!H81+MDS!H81</f>
        <v>0</v>
      </c>
      <c r="I81" s="68"/>
      <c r="J81" s="468"/>
      <c r="K81" s="65"/>
      <c r="L81" s="62"/>
      <c r="M81" s="501">
        <f>'Main Store'!M81+'Remote Kiosk'!M81+'Attached Kiosk'!M81+McCafe!M81+MDS!M81</f>
        <v>0</v>
      </c>
      <c r="N81" s="68"/>
      <c r="O81" s="468"/>
      <c r="P81" s="65"/>
      <c r="Q81" s="62"/>
      <c r="R81" s="346">
        <f>SUMIF(MSIS!$H:$H,$B$1&amp;$B81&amp;1,MSIS!$F:$F)</f>
        <v>0</v>
      </c>
      <c r="S81" s="418" t="str">
        <f t="shared" si="1"/>
        <v/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</row>
    <row r="82" spans="1:56" s="2" customFormat="1" ht="15" customHeight="1" outlineLevel="1" x14ac:dyDescent="0.2">
      <c r="A82" s="395">
        <v>80</v>
      </c>
      <c r="B82" s="165">
        <v>1650</v>
      </c>
      <c r="C82" s="58" t="s">
        <v>299</v>
      </c>
      <c r="D82" s="253">
        <v>6.5</v>
      </c>
      <c r="E82" s="220">
        <v>3</v>
      </c>
      <c r="F82" s="61" t="s">
        <v>1415</v>
      </c>
      <c r="G82" s="75" t="e">
        <f>'Main Store'!G82+'Remote Kiosk'!G82+'Attached Kiosk'!G82+McCafe!G82+MDS!G82</f>
        <v>#N/A</v>
      </c>
      <c r="H82" s="502">
        <f>'Main Store'!H82+'Remote Kiosk'!H82+'Attached Kiosk'!H82+McCafe!H82+MDS!H82</f>
        <v>0</v>
      </c>
      <c r="I82" s="107"/>
      <c r="J82" s="468"/>
      <c r="K82" s="65"/>
      <c r="L82" s="108"/>
      <c r="M82" s="502">
        <f>'Main Store'!M82+'Remote Kiosk'!M82+'Attached Kiosk'!M82+McCafe!M82+MDS!M82</f>
        <v>0</v>
      </c>
      <c r="N82" s="107"/>
      <c r="O82" s="468"/>
      <c r="P82" s="65"/>
      <c r="Q82" s="108"/>
      <c r="R82" s="346">
        <f>SUMIF(MSIS!$H:$H,$B$1&amp;$B82&amp;1,MSIS!$F:$F)</f>
        <v>0</v>
      </c>
      <c r="S82" s="418" t="str">
        <f t="shared" si="1"/>
        <v/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</row>
    <row r="83" spans="1:56" s="2" customFormat="1" ht="15" customHeight="1" outlineLevel="1" x14ac:dyDescent="0.2">
      <c r="A83" s="395">
        <v>81</v>
      </c>
      <c r="B83" s="165">
        <v>7011</v>
      </c>
      <c r="C83" s="58" t="s">
        <v>300</v>
      </c>
      <c r="D83" s="253">
        <v>6.6</v>
      </c>
      <c r="E83" s="220">
        <v>3</v>
      </c>
      <c r="F83" s="256" t="s">
        <v>909</v>
      </c>
      <c r="G83" s="75" t="e">
        <f>'Main Store'!G83+'Remote Kiosk'!G83+'Attached Kiosk'!G83+McCafe!G83+MDS!G83</f>
        <v>#N/A</v>
      </c>
      <c r="H83" s="83"/>
      <c r="I83" s="84"/>
      <c r="J83" s="471"/>
      <c r="K83" s="65"/>
      <c r="L83" s="83"/>
      <c r="M83" s="83"/>
      <c r="N83" s="84"/>
      <c r="O83" s="471"/>
      <c r="P83" s="65"/>
      <c r="Q83" s="83"/>
      <c r="R83" s="346">
        <f>SUMIF(MSIS!$H:$H,$B$1&amp;$B83&amp;1,MSIS!$F:$F)</f>
        <v>0</v>
      </c>
      <c r="S83" s="418" t="str">
        <f t="shared" si="1"/>
        <v/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</row>
    <row r="84" spans="1:56" s="2" customFormat="1" ht="15" customHeight="1" x14ac:dyDescent="0.2">
      <c r="A84" s="395">
        <v>82</v>
      </c>
      <c r="B84" s="162"/>
      <c r="C84" s="49" t="s">
        <v>301</v>
      </c>
      <c r="D84" s="251" t="s">
        <v>30</v>
      </c>
      <c r="E84" s="221">
        <v>1</v>
      </c>
      <c r="F84" s="85" t="s">
        <v>1421</v>
      </c>
      <c r="G84" s="86" t="e">
        <f>SUM(G85,G90,G155,G160,G171)</f>
        <v>#N/A</v>
      </c>
      <c r="H84" s="86">
        <f>SUM(H85,H90,H155,H160,H171)</f>
        <v>0</v>
      </c>
      <c r="I84" s="87" t="e">
        <f>IF(J84=0,0,IF(G84=0,"&gt;100%",J84/G84))</f>
        <v>#N/A</v>
      </c>
      <c r="J84" s="472" t="e">
        <f>IF(G84=0,"",H84-G84)</f>
        <v>#N/A</v>
      </c>
      <c r="K84" s="86"/>
      <c r="L84" s="86"/>
      <c r="M84" s="86">
        <f>SUM(M85,M90,M155,M160,M171)</f>
        <v>0</v>
      </c>
      <c r="N84" s="87">
        <f>IF(O84=0,0,IF(H84=0,"&gt;100%",O84/H84))</f>
        <v>0</v>
      </c>
      <c r="O84" s="472">
        <f>M84-H84</f>
        <v>0</v>
      </c>
      <c r="P84" s="86"/>
      <c r="Q84" s="86"/>
      <c r="R84" s="341">
        <f>SUM(R85,R90,R155,R160)</f>
        <v>0</v>
      </c>
      <c r="S84" s="411" t="str">
        <f t="shared" si="1"/>
        <v/>
      </c>
      <c r="T84" s="4"/>
      <c r="U84" s="355" t="s">
        <v>1204</v>
      </c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</row>
    <row r="85" spans="1:56" s="2" customFormat="1" ht="15" customHeight="1" x14ac:dyDescent="0.2">
      <c r="A85" s="395">
        <v>83</v>
      </c>
      <c r="B85" s="163"/>
      <c r="C85" s="53" t="s">
        <v>302</v>
      </c>
      <c r="D85" s="252">
        <v>7</v>
      </c>
      <c r="E85" s="222">
        <v>2</v>
      </c>
      <c r="F85" s="92" t="s">
        <v>1420</v>
      </c>
      <c r="G85" s="93" t="e">
        <f>SUM(G86:G89)</f>
        <v>#N/A</v>
      </c>
      <c r="H85" s="93">
        <f>SUM(H86:H89)</f>
        <v>0</v>
      </c>
      <c r="I85" s="142" t="e">
        <f>IF(J85=0,0,IF(G85=0,"&gt;100%",J85/G85))</f>
        <v>#N/A</v>
      </c>
      <c r="J85" s="466" t="e">
        <f>IF(G85=0,"",H85-G85)</f>
        <v>#N/A</v>
      </c>
      <c r="K85" s="56"/>
      <c r="L85" s="93"/>
      <c r="M85" s="93">
        <f>SUM(M86:M89)</f>
        <v>0</v>
      </c>
      <c r="N85" s="142">
        <f>IF(O85=0,0,IF(H85=0,"&gt;100%",O85/H85))</f>
        <v>0</v>
      </c>
      <c r="O85" s="466">
        <f>M85-H85</f>
        <v>0</v>
      </c>
      <c r="P85" s="56"/>
      <c r="Q85" s="93"/>
      <c r="R85" s="343">
        <f>SUM(R86:R89)</f>
        <v>0</v>
      </c>
      <c r="S85" s="414" t="str">
        <f t="shared" si="1"/>
        <v/>
      </c>
      <c r="T85" s="4"/>
      <c r="U85" s="356" t="s">
        <v>1202</v>
      </c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</row>
    <row r="86" spans="1:56" s="2" customFormat="1" ht="15" customHeight="1" outlineLevel="1" x14ac:dyDescent="0.2">
      <c r="A86" s="395">
        <v>84</v>
      </c>
      <c r="B86" s="164" t="s">
        <v>95</v>
      </c>
      <c r="C86" s="58" t="s">
        <v>303</v>
      </c>
      <c r="D86" s="253">
        <v>7.1</v>
      </c>
      <c r="E86" s="220">
        <v>3</v>
      </c>
      <c r="F86" s="391" t="s">
        <v>1384</v>
      </c>
      <c r="G86" s="75" t="e">
        <f>'Main Store'!G86+'Remote Kiosk'!G86+'Attached Kiosk'!G86+McCafe!G86+MDS!G86</f>
        <v>#N/A</v>
      </c>
      <c r="H86" s="494">
        <f>'Main Store'!H86+'Remote Kiosk'!H86+'Attached Kiosk'!H86+McCafe!H86+MDS!H86</f>
        <v>0</v>
      </c>
      <c r="I86" s="71"/>
      <c r="J86" s="469"/>
      <c r="K86" s="65"/>
      <c r="L86" s="72"/>
      <c r="M86" s="494">
        <f>'Main Store'!M86+'Remote Kiosk'!M86+'Attached Kiosk'!M86+McCafe!M86+MDS!M86</f>
        <v>0</v>
      </c>
      <c r="N86" s="71"/>
      <c r="O86" s="469"/>
      <c r="P86" s="65"/>
      <c r="Q86" s="72"/>
      <c r="R86" s="350">
        <f>SUMIF(MSIS!$H:$H,$B$1&amp;V86&amp;1,MSIS!$F:$F)+SUMIF(MSIS!$H:$H,$B$1&amp;V87&amp;1,MSIS!$F:$F)+SUMIF(MSIS!$H:$H,$B$1&amp;V88&amp;1,MSIS!$F:$F)+SUMIF(MSIS!$H:$H,$B$1&amp;V89&amp;1,MSIS!$F:$F)</f>
        <v>0</v>
      </c>
      <c r="S86" s="408" t="str">
        <f t="shared" si="1"/>
        <v/>
      </c>
      <c r="T86" s="4"/>
      <c r="U86" s="514"/>
      <c r="V86" s="4" t="s">
        <v>775</v>
      </c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</row>
    <row r="87" spans="1:56" s="2" customFormat="1" ht="15" customHeight="1" outlineLevel="1" x14ac:dyDescent="0.2">
      <c r="A87" s="395">
        <v>85</v>
      </c>
      <c r="B87" s="164">
        <v>3718</v>
      </c>
      <c r="C87" s="58" t="s">
        <v>304</v>
      </c>
      <c r="D87" s="253">
        <v>7.2</v>
      </c>
      <c r="E87" s="220">
        <v>3</v>
      </c>
      <c r="F87" s="391" t="s">
        <v>1385</v>
      </c>
      <c r="G87" s="75" t="e">
        <f>'Main Store'!G87+'Remote Kiosk'!G87+'Attached Kiosk'!G87+McCafe!G87+MDS!G87</f>
        <v>#N/A</v>
      </c>
      <c r="H87" s="496">
        <f>'Main Store'!H87+'Remote Kiosk'!H87+'Attached Kiosk'!H87+McCafe!H87+MDS!H87</f>
        <v>0</v>
      </c>
      <c r="I87" s="64"/>
      <c r="J87" s="467"/>
      <c r="K87" s="65"/>
      <c r="L87" s="65"/>
      <c r="M87" s="496">
        <f>'Main Store'!M87+'Remote Kiosk'!M87+'Attached Kiosk'!M87+McCafe!M87+MDS!M87</f>
        <v>0</v>
      </c>
      <c r="N87" s="64"/>
      <c r="O87" s="467"/>
      <c r="P87" s="65"/>
      <c r="Q87" s="65"/>
      <c r="R87" s="351">
        <f>SUMIF(MSIS!$H:$H,$B$1&amp;$B87&amp;1,MSIS!$F:$F)</f>
        <v>0</v>
      </c>
      <c r="S87" s="409" t="str">
        <f t="shared" si="1"/>
        <v/>
      </c>
      <c r="T87" s="4"/>
      <c r="U87" s="515"/>
      <c r="V87" s="4" t="s">
        <v>776</v>
      </c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</row>
    <row r="88" spans="1:56" s="2" customFormat="1" ht="15" customHeight="1" outlineLevel="1" x14ac:dyDescent="0.2">
      <c r="A88" s="395">
        <v>86</v>
      </c>
      <c r="B88" s="164">
        <v>3791</v>
      </c>
      <c r="C88" s="58" t="s">
        <v>305</v>
      </c>
      <c r="D88" s="253">
        <v>7.3</v>
      </c>
      <c r="E88" s="220">
        <v>3</v>
      </c>
      <c r="F88" s="391" t="s">
        <v>1386</v>
      </c>
      <c r="G88" s="75" t="e">
        <f>'Main Store'!G88+'Remote Kiosk'!G88+'Attached Kiosk'!G88+McCafe!G88+MDS!G88</f>
        <v>#N/A</v>
      </c>
      <c r="H88" s="496">
        <f>'Main Store'!H88+'Remote Kiosk'!H88+'Attached Kiosk'!H88+McCafe!H88+MDS!H88</f>
        <v>0</v>
      </c>
      <c r="I88" s="64"/>
      <c r="J88" s="467"/>
      <c r="K88" s="65"/>
      <c r="L88" s="65"/>
      <c r="M88" s="496">
        <f>'Main Store'!M88+'Remote Kiosk'!M88+'Attached Kiosk'!M88+McCafe!M88+MDS!M88</f>
        <v>0</v>
      </c>
      <c r="N88" s="64"/>
      <c r="O88" s="467"/>
      <c r="P88" s="65"/>
      <c r="Q88" s="65"/>
      <c r="R88" s="351">
        <f>SUMIF(MSIS!$H:$H,$B$1&amp;$B88&amp;1,MSIS!$F:$F)</f>
        <v>0</v>
      </c>
      <c r="S88" s="409" t="str">
        <f t="shared" si="1"/>
        <v/>
      </c>
      <c r="T88" s="4"/>
      <c r="U88" s="515"/>
      <c r="V88" s="4" t="s">
        <v>777</v>
      </c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</row>
    <row r="89" spans="1:56" s="2" customFormat="1" ht="15" customHeight="1" outlineLevel="1" x14ac:dyDescent="0.2">
      <c r="A89" s="395">
        <v>87</v>
      </c>
      <c r="B89" s="164" t="s">
        <v>96</v>
      </c>
      <c r="C89" s="58" t="s">
        <v>306</v>
      </c>
      <c r="D89" s="253">
        <v>7.4</v>
      </c>
      <c r="E89" s="220">
        <v>3</v>
      </c>
      <c r="F89" s="391" t="s">
        <v>1387</v>
      </c>
      <c r="G89" s="75" t="e">
        <f>'Main Store'!G89+'Remote Kiosk'!G89+'Attached Kiosk'!G89+McCafe!G89+MDS!G89</f>
        <v>#N/A</v>
      </c>
      <c r="H89" s="495">
        <f>'Main Store'!H89+'Remote Kiosk'!H89+'Attached Kiosk'!H89+McCafe!H89+MDS!H89</f>
        <v>0</v>
      </c>
      <c r="I89" s="91"/>
      <c r="J89" s="473"/>
      <c r="K89" s="65"/>
      <c r="L89" s="66"/>
      <c r="M89" s="495">
        <f>'Main Store'!M89+'Remote Kiosk'!M89+'Attached Kiosk'!M89+McCafe!M89+MDS!M89</f>
        <v>0</v>
      </c>
      <c r="N89" s="91"/>
      <c r="O89" s="473"/>
      <c r="P89" s="65"/>
      <c r="Q89" s="66"/>
      <c r="R89" s="348">
        <f>SUMIF(MSIS!$H:$H,$B$1&amp;W89&amp;1,MSIS!$F:$F)+SUMIF(MSIS!$H:$H,$B$1&amp;W90&amp;1,MSIS!$F:$F)+SUMIF(MSIS!$H:$H,$B$1&amp;W91&amp;1,MSIS!$F:$F)</f>
        <v>0</v>
      </c>
      <c r="S89" s="406" t="str">
        <f t="shared" si="1"/>
        <v/>
      </c>
      <c r="T89" s="4"/>
      <c r="U89" s="515"/>
      <c r="V89" s="4" t="s">
        <v>778</v>
      </c>
      <c r="W89" s="4" t="s">
        <v>779</v>
      </c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</row>
    <row r="90" spans="1:56" s="2" customFormat="1" ht="15" customHeight="1" x14ac:dyDescent="0.2">
      <c r="A90" s="395">
        <v>88</v>
      </c>
      <c r="B90" s="163"/>
      <c r="C90" s="53" t="s">
        <v>307</v>
      </c>
      <c r="D90" s="252">
        <v>8</v>
      </c>
      <c r="E90" s="222">
        <v>2</v>
      </c>
      <c r="F90" s="92" t="s">
        <v>1419</v>
      </c>
      <c r="G90" s="93" t="e">
        <f>SUM(G91,G101,G108,G132,G145,G153:G154)</f>
        <v>#N/A</v>
      </c>
      <c r="H90" s="93">
        <f>SUM(H91,H101,H108,H132,H145,H153:H154)</f>
        <v>0</v>
      </c>
      <c r="I90" s="142" t="e">
        <f>IF(J90=0,0,IF(G90=0,"&gt;100%",J90/G90))</f>
        <v>#N/A</v>
      </c>
      <c r="J90" s="474" t="e">
        <f>IF(G90=0,"",H90-G90)</f>
        <v>#N/A</v>
      </c>
      <c r="K90" s="56"/>
      <c r="L90" s="93"/>
      <c r="M90" s="93">
        <f>SUM(M91,M101,M108,M132,M145,M153:M154)</f>
        <v>0</v>
      </c>
      <c r="N90" s="142">
        <f>IF(O90=0,0,IF(H90=0,"&gt;100%",O90/H90))</f>
        <v>0</v>
      </c>
      <c r="O90" s="474">
        <f>M90-H90</f>
        <v>0</v>
      </c>
      <c r="P90" s="56"/>
      <c r="Q90" s="93"/>
      <c r="R90" s="343">
        <f>SUM(R91,R101,R108,R132,R145,R153:R154)</f>
        <v>0</v>
      </c>
      <c r="S90" s="414" t="str">
        <f t="shared" si="1"/>
        <v/>
      </c>
      <c r="T90" s="4"/>
      <c r="U90" s="515"/>
      <c r="V90" s="4"/>
      <c r="W90" s="4" t="s">
        <v>780</v>
      </c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</row>
    <row r="91" spans="1:56" s="2" customFormat="1" ht="15" customHeight="1" outlineLevel="1" x14ac:dyDescent="0.2">
      <c r="A91" s="395">
        <v>89</v>
      </c>
      <c r="B91" s="164"/>
      <c r="C91" s="58" t="s">
        <v>308</v>
      </c>
      <c r="D91" s="253">
        <v>8.1</v>
      </c>
      <c r="E91" s="220">
        <v>3</v>
      </c>
      <c r="F91" s="391" t="s">
        <v>1331</v>
      </c>
      <c r="G91" s="75" t="e">
        <f>'Main Store'!G91+'Remote Kiosk'!G91+'Attached Kiosk'!G91+McCafe!G91+MDS!G91</f>
        <v>#N/A</v>
      </c>
      <c r="H91" s="67">
        <f>SUM(H92:H100)</f>
        <v>0</v>
      </c>
      <c r="I91" s="68"/>
      <c r="J91" s="468"/>
      <c r="K91" s="65"/>
      <c r="L91" s="62"/>
      <c r="M91" s="67">
        <f>SUM(M92:M100)</f>
        <v>0</v>
      </c>
      <c r="N91" s="68"/>
      <c r="O91" s="468"/>
      <c r="P91" s="65"/>
      <c r="Q91" s="62"/>
      <c r="R91" s="354">
        <f>SUM(R92:R100)</f>
        <v>0</v>
      </c>
      <c r="S91" s="416" t="str">
        <f t="shared" si="1"/>
        <v/>
      </c>
      <c r="T91" s="4"/>
      <c r="U91" s="515"/>
      <c r="V91" s="4"/>
      <c r="W91" s="4" t="s">
        <v>781</v>
      </c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</row>
    <row r="92" spans="1:56" s="2" customFormat="1" ht="15" customHeight="1" outlineLevel="1" x14ac:dyDescent="0.2">
      <c r="A92" s="395">
        <v>90</v>
      </c>
      <c r="B92" s="164">
        <v>8110</v>
      </c>
      <c r="C92" s="58" t="s">
        <v>309</v>
      </c>
      <c r="D92" s="253" t="s">
        <v>97</v>
      </c>
      <c r="E92" s="220">
        <v>4</v>
      </c>
      <c r="F92" s="392" t="s">
        <v>1332</v>
      </c>
      <c r="G92" s="75" t="e">
        <f>'Main Store'!G92+'Remote Kiosk'!G92+'Attached Kiosk'!G92+McCafe!G92+MDS!G92</f>
        <v>#N/A</v>
      </c>
      <c r="H92" s="491">
        <f>'Main Store'!H92+'Remote Kiosk'!H92+'Attached Kiosk'!H92+McCafe!H92+MDS!H92</f>
        <v>0</v>
      </c>
      <c r="I92" s="71"/>
      <c r="J92" s="469"/>
      <c r="K92" s="65"/>
      <c r="L92" s="73"/>
      <c r="M92" s="491">
        <f>'Main Store'!M92+'Remote Kiosk'!M92+'Attached Kiosk'!M92+McCafe!M92+MDS!M92</f>
        <v>0</v>
      </c>
      <c r="N92" s="71"/>
      <c r="O92" s="469"/>
      <c r="P92" s="65"/>
      <c r="Q92" s="73"/>
      <c r="R92" s="350">
        <f>SUMIF(MSIS!$H:$H,$B$1&amp;$B92&amp;1,MSIS!$F:$F)</f>
        <v>0</v>
      </c>
      <c r="S92" s="408" t="str">
        <f t="shared" si="1"/>
        <v/>
      </c>
      <c r="T92" s="4"/>
      <c r="U92" s="515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</row>
    <row r="93" spans="1:56" s="2" customFormat="1" ht="15" customHeight="1" outlineLevel="1" x14ac:dyDescent="0.2">
      <c r="A93" s="395">
        <v>91</v>
      </c>
      <c r="B93" s="164">
        <v>8120</v>
      </c>
      <c r="C93" s="58" t="s">
        <v>310</v>
      </c>
      <c r="D93" s="253" t="s">
        <v>98</v>
      </c>
      <c r="E93" s="220">
        <v>4</v>
      </c>
      <c r="F93" s="392" t="s">
        <v>1333</v>
      </c>
      <c r="G93" s="75" t="e">
        <f>'Main Store'!G93+'Remote Kiosk'!G93+'Attached Kiosk'!G93+McCafe!G93+MDS!G93</f>
        <v>#N/A</v>
      </c>
      <c r="H93" s="492">
        <f>'Main Store'!H93+'Remote Kiosk'!H93+'Attached Kiosk'!H93+McCafe!H93+MDS!H93</f>
        <v>0</v>
      </c>
      <c r="I93" s="64"/>
      <c r="J93" s="467"/>
      <c r="K93" s="65"/>
      <c r="L93" s="75"/>
      <c r="M93" s="492">
        <f>'Main Store'!M93+'Remote Kiosk'!M93+'Attached Kiosk'!M93+McCafe!M93+MDS!M93</f>
        <v>0</v>
      </c>
      <c r="N93" s="64"/>
      <c r="O93" s="467"/>
      <c r="P93" s="65"/>
      <c r="Q93" s="75"/>
      <c r="R93" s="350">
        <f>SUMIF(MSIS!$H:$H,$B$1&amp;$B93&amp;1,MSIS!$F:$F)</f>
        <v>0</v>
      </c>
      <c r="S93" s="408" t="str">
        <f t="shared" si="1"/>
        <v/>
      </c>
      <c r="T93" s="4"/>
      <c r="U93" s="515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</row>
    <row r="94" spans="1:56" s="2" customFormat="1" ht="15" customHeight="1" outlineLevel="1" x14ac:dyDescent="0.2">
      <c r="A94" s="395">
        <v>92</v>
      </c>
      <c r="B94" s="164">
        <v>8130</v>
      </c>
      <c r="C94" s="58" t="s">
        <v>311</v>
      </c>
      <c r="D94" s="253" t="s">
        <v>84</v>
      </c>
      <c r="E94" s="220">
        <v>4</v>
      </c>
      <c r="F94" s="392" t="s">
        <v>1334</v>
      </c>
      <c r="G94" s="75" t="e">
        <f>'Main Store'!G94+'Remote Kiosk'!G94+'Attached Kiosk'!G94+McCafe!G94+MDS!G94</f>
        <v>#N/A</v>
      </c>
      <c r="H94" s="492">
        <f>'Main Store'!H94+'Remote Kiosk'!H94+'Attached Kiosk'!H94+McCafe!H94+MDS!H94</f>
        <v>0</v>
      </c>
      <c r="I94" s="64"/>
      <c r="J94" s="467"/>
      <c r="K94" s="65"/>
      <c r="L94" s="75"/>
      <c r="M94" s="492">
        <f>'Main Store'!M94+'Remote Kiosk'!M94+'Attached Kiosk'!M94+McCafe!M94+MDS!M94</f>
        <v>0</v>
      </c>
      <c r="N94" s="64"/>
      <c r="O94" s="467"/>
      <c r="P94" s="65"/>
      <c r="Q94" s="75"/>
      <c r="R94" s="350">
        <f>SUMIF(MSIS!$H:$H,$B$1&amp;$B94&amp;1,MSIS!$F:$F)</f>
        <v>0</v>
      </c>
      <c r="S94" s="408" t="str">
        <f t="shared" si="1"/>
        <v/>
      </c>
      <c r="T94" s="4"/>
      <c r="U94" s="515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</row>
    <row r="95" spans="1:56" s="2" customFormat="1" ht="15" customHeight="1" outlineLevel="1" x14ac:dyDescent="0.2">
      <c r="A95" s="395">
        <v>93</v>
      </c>
      <c r="B95" s="164">
        <v>8140</v>
      </c>
      <c r="C95" s="58" t="s">
        <v>312</v>
      </c>
      <c r="D95" s="253" t="s">
        <v>85</v>
      </c>
      <c r="E95" s="220">
        <v>4</v>
      </c>
      <c r="F95" s="392" t="s">
        <v>1335</v>
      </c>
      <c r="G95" s="75" t="e">
        <f>'Main Store'!G95+'Remote Kiosk'!G95+'Attached Kiosk'!G95+McCafe!G95+MDS!G95</f>
        <v>#N/A</v>
      </c>
      <c r="H95" s="492">
        <f>'Main Store'!H95+'Remote Kiosk'!H95+'Attached Kiosk'!H95+McCafe!H95+MDS!H95</f>
        <v>0</v>
      </c>
      <c r="I95" s="64"/>
      <c r="J95" s="467"/>
      <c r="K95" s="65"/>
      <c r="L95" s="75"/>
      <c r="M95" s="492">
        <f>'Main Store'!M95+'Remote Kiosk'!M95+'Attached Kiosk'!M95+McCafe!M95+MDS!M95</f>
        <v>0</v>
      </c>
      <c r="N95" s="64"/>
      <c r="O95" s="467"/>
      <c r="P95" s="65"/>
      <c r="Q95" s="75"/>
      <c r="R95" s="350">
        <f>SUMIF(MSIS!$H:$H,$B$1&amp;$B95&amp;1,MSIS!$F:$F)</f>
        <v>0</v>
      </c>
      <c r="S95" s="408" t="str">
        <f t="shared" si="1"/>
        <v/>
      </c>
      <c r="T95" s="4"/>
      <c r="U95" s="515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</row>
    <row r="96" spans="1:56" s="2" customFormat="1" ht="15" customHeight="1" outlineLevel="1" x14ac:dyDescent="0.2">
      <c r="A96" s="395">
        <v>94</v>
      </c>
      <c r="B96" s="164">
        <v>8150</v>
      </c>
      <c r="C96" s="58" t="s">
        <v>313</v>
      </c>
      <c r="D96" s="253" t="s">
        <v>86</v>
      </c>
      <c r="E96" s="220">
        <v>4</v>
      </c>
      <c r="F96" s="392" t="s">
        <v>1336</v>
      </c>
      <c r="G96" s="75" t="e">
        <f>'Main Store'!G96+'Remote Kiosk'!G96+'Attached Kiosk'!G96+McCafe!G96+MDS!G96</f>
        <v>#N/A</v>
      </c>
      <c r="H96" s="492">
        <f>'Main Store'!H96+'Remote Kiosk'!H96+'Attached Kiosk'!H96+McCafe!H96+MDS!H96</f>
        <v>0</v>
      </c>
      <c r="I96" s="64"/>
      <c r="J96" s="467"/>
      <c r="K96" s="65"/>
      <c r="L96" s="75"/>
      <c r="M96" s="492">
        <f>'Main Store'!M96+'Remote Kiosk'!M96+'Attached Kiosk'!M96+McCafe!M96+MDS!M96</f>
        <v>0</v>
      </c>
      <c r="N96" s="64"/>
      <c r="O96" s="467"/>
      <c r="P96" s="65"/>
      <c r="Q96" s="75"/>
      <c r="R96" s="350">
        <f>SUMIF(MSIS!$H:$H,$B$1&amp;$B96&amp;1,MSIS!$F:$F)</f>
        <v>0</v>
      </c>
      <c r="S96" s="408" t="str">
        <f t="shared" si="1"/>
        <v/>
      </c>
      <c r="T96" s="4"/>
      <c r="U96" s="515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</row>
    <row r="97" spans="1:56" s="2" customFormat="1" ht="15" customHeight="1" outlineLevel="1" x14ac:dyDescent="0.2">
      <c r="A97" s="395">
        <v>95</v>
      </c>
      <c r="B97" s="164">
        <v>8160</v>
      </c>
      <c r="C97" s="58" t="s">
        <v>314</v>
      </c>
      <c r="D97" s="253" t="s">
        <v>87</v>
      </c>
      <c r="E97" s="220">
        <v>4</v>
      </c>
      <c r="F97" s="392" t="s">
        <v>1337</v>
      </c>
      <c r="G97" s="75" t="e">
        <f>'Main Store'!G97+'Remote Kiosk'!G97+'Attached Kiosk'!G97+McCafe!G97+MDS!G97</f>
        <v>#N/A</v>
      </c>
      <c r="H97" s="492">
        <f>'Main Store'!H97+'Remote Kiosk'!H97+'Attached Kiosk'!H97+McCafe!H97+MDS!H97</f>
        <v>0</v>
      </c>
      <c r="I97" s="64"/>
      <c r="J97" s="467"/>
      <c r="K97" s="65"/>
      <c r="L97" s="75"/>
      <c r="M97" s="492">
        <f>'Main Store'!M97+'Remote Kiosk'!M97+'Attached Kiosk'!M97+McCafe!M97+MDS!M97</f>
        <v>0</v>
      </c>
      <c r="N97" s="64"/>
      <c r="O97" s="467"/>
      <c r="P97" s="65"/>
      <c r="Q97" s="75"/>
      <c r="R97" s="350">
        <f>SUMIF(MSIS!$H:$H,$B$1&amp;$B97&amp;1,MSIS!$F:$F)</f>
        <v>0</v>
      </c>
      <c r="S97" s="408" t="str">
        <f t="shared" si="1"/>
        <v/>
      </c>
      <c r="T97" s="4"/>
      <c r="U97" s="515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</row>
    <row r="98" spans="1:56" s="2" customFormat="1" ht="15" customHeight="1" outlineLevel="1" x14ac:dyDescent="0.2">
      <c r="A98" s="395">
        <v>96</v>
      </c>
      <c r="B98" s="164">
        <v>8170</v>
      </c>
      <c r="C98" s="58" t="s">
        <v>315</v>
      </c>
      <c r="D98" s="253" t="s">
        <v>88</v>
      </c>
      <c r="E98" s="220">
        <v>4</v>
      </c>
      <c r="F98" s="392" t="s">
        <v>1338</v>
      </c>
      <c r="G98" s="75" t="e">
        <f>'Main Store'!G98+'Remote Kiosk'!G98+'Attached Kiosk'!G98+McCafe!G98+MDS!G98</f>
        <v>#N/A</v>
      </c>
      <c r="H98" s="492">
        <f>'Main Store'!H98+'Remote Kiosk'!H98+'Attached Kiosk'!H98+McCafe!H98+MDS!H98</f>
        <v>0</v>
      </c>
      <c r="I98" s="64"/>
      <c r="J98" s="467"/>
      <c r="K98" s="65"/>
      <c r="L98" s="75"/>
      <c r="M98" s="492">
        <f>'Main Store'!M98+'Remote Kiosk'!M98+'Attached Kiosk'!M98+McCafe!M98+MDS!M98</f>
        <v>0</v>
      </c>
      <c r="N98" s="64"/>
      <c r="O98" s="467"/>
      <c r="P98" s="65"/>
      <c r="Q98" s="75"/>
      <c r="R98" s="350">
        <f>SUMIF(MSIS!$H:$H,$B$1&amp;$B98&amp;1,MSIS!$F:$F)</f>
        <v>0</v>
      </c>
      <c r="S98" s="408" t="str">
        <f t="shared" si="1"/>
        <v/>
      </c>
      <c r="T98" s="4"/>
      <c r="U98" s="516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</row>
    <row r="99" spans="1:56" s="2" customFormat="1" ht="15" customHeight="1" outlineLevel="1" x14ac:dyDescent="0.2">
      <c r="A99" s="395">
        <v>97</v>
      </c>
      <c r="B99" s="164">
        <v>8180</v>
      </c>
      <c r="C99" s="58" t="s">
        <v>316</v>
      </c>
      <c r="D99" s="253" t="s">
        <v>12</v>
      </c>
      <c r="E99" s="220">
        <v>4</v>
      </c>
      <c r="F99" s="392" t="s">
        <v>1339</v>
      </c>
      <c r="G99" s="75" t="e">
        <f>'Main Store'!G99+'Remote Kiosk'!G99+'Attached Kiosk'!G99+McCafe!G99+MDS!G99</f>
        <v>#N/A</v>
      </c>
      <c r="H99" s="492">
        <f>'Main Store'!H99+'Remote Kiosk'!H99+'Attached Kiosk'!H99+McCafe!H99+MDS!H99</f>
        <v>0</v>
      </c>
      <c r="I99" s="64"/>
      <c r="J99" s="467"/>
      <c r="K99" s="65"/>
      <c r="L99" s="75"/>
      <c r="M99" s="492">
        <f>'Main Store'!M99+'Remote Kiosk'!M99+'Attached Kiosk'!M99+McCafe!M99+MDS!M99</f>
        <v>0</v>
      </c>
      <c r="N99" s="64"/>
      <c r="O99" s="467"/>
      <c r="P99" s="65"/>
      <c r="Q99" s="75"/>
      <c r="R99" s="350">
        <f>SUMIF(MSIS!$H:$H,$B$1&amp;$B99&amp;1,MSIS!$F:$F)</f>
        <v>0</v>
      </c>
      <c r="S99" s="408" t="str">
        <f t="shared" si="1"/>
        <v/>
      </c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</row>
    <row r="100" spans="1:56" s="2" customFormat="1" ht="15" customHeight="1" outlineLevel="1" x14ac:dyDescent="0.2">
      <c r="A100" s="395">
        <v>98</v>
      </c>
      <c r="B100" s="164">
        <v>8190</v>
      </c>
      <c r="C100" s="58" t="s">
        <v>317</v>
      </c>
      <c r="D100" s="253" t="s">
        <v>47</v>
      </c>
      <c r="E100" s="220">
        <v>4</v>
      </c>
      <c r="F100" s="392" t="s">
        <v>1340</v>
      </c>
      <c r="G100" s="75" t="e">
        <f>'Main Store'!G100+'Remote Kiosk'!G100+'Attached Kiosk'!G100+McCafe!G100+MDS!G100</f>
        <v>#N/A</v>
      </c>
      <c r="H100" s="493">
        <f>'Main Store'!H100+'Remote Kiosk'!H100+'Attached Kiosk'!H100+McCafe!H100+MDS!H100</f>
        <v>0</v>
      </c>
      <c r="I100" s="91"/>
      <c r="J100" s="473"/>
      <c r="K100" s="65"/>
      <c r="L100" s="77"/>
      <c r="M100" s="493">
        <f>'Main Store'!M100+'Remote Kiosk'!M100+'Attached Kiosk'!M100+McCafe!M100+MDS!M100</f>
        <v>0</v>
      </c>
      <c r="N100" s="91"/>
      <c r="O100" s="473"/>
      <c r="P100" s="65"/>
      <c r="Q100" s="77"/>
      <c r="R100" s="352">
        <f>SUMIF(MSIS!$H:$H,$B$1&amp;$B100&amp;1,MSIS!$F:$F)</f>
        <v>0</v>
      </c>
      <c r="S100" s="410" t="str">
        <f t="shared" si="1"/>
        <v/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</row>
    <row r="101" spans="1:56" s="2" customFormat="1" ht="15" customHeight="1" outlineLevel="1" x14ac:dyDescent="0.2">
      <c r="A101" s="395">
        <v>99</v>
      </c>
      <c r="B101" s="165"/>
      <c r="C101" s="58" t="s">
        <v>318</v>
      </c>
      <c r="D101" s="253">
        <v>8.1999999999999993</v>
      </c>
      <c r="E101" s="220">
        <v>3</v>
      </c>
      <c r="F101" s="391" t="s">
        <v>1341</v>
      </c>
      <c r="G101" s="75" t="e">
        <f>'Main Store'!G101+'Remote Kiosk'!G101+'Attached Kiosk'!G101+McCafe!G101+MDS!G101</f>
        <v>#N/A</v>
      </c>
      <c r="H101" s="67">
        <f>SUM(H102:H107)</f>
        <v>0</v>
      </c>
      <c r="I101" s="68"/>
      <c r="J101" s="468"/>
      <c r="K101" s="65"/>
      <c r="L101" s="62"/>
      <c r="M101" s="67">
        <f>SUM(M102:M107)</f>
        <v>0</v>
      </c>
      <c r="N101" s="68"/>
      <c r="O101" s="468"/>
      <c r="P101" s="65"/>
      <c r="Q101" s="62"/>
      <c r="R101" s="354">
        <f>SUM(R102:R107)</f>
        <v>0</v>
      </c>
      <c r="S101" s="416" t="str">
        <f t="shared" si="1"/>
        <v/>
      </c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</row>
    <row r="102" spans="1:56" s="2" customFormat="1" ht="15" customHeight="1" outlineLevel="1" x14ac:dyDescent="0.2">
      <c r="A102" s="395">
        <v>100</v>
      </c>
      <c r="B102" s="165" t="s">
        <v>14</v>
      </c>
      <c r="C102" s="58" t="s">
        <v>319</v>
      </c>
      <c r="D102" s="253" t="s">
        <v>99</v>
      </c>
      <c r="E102" s="220">
        <v>4</v>
      </c>
      <c r="F102" s="392" t="s">
        <v>1342</v>
      </c>
      <c r="G102" s="75" t="e">
        <f>'Main Store'!G102+'Remote Kiosk'!G102+'Attached Kiosk'!G102+McCafe!G102+MDS!G102</f>
        <v>#N/A</v>
      </c>
      <c r="H102" s="491">
        <f>'Main Store'!H102+'Remote Kiosk'!H102+'Attached Kiosk'!H102+McCafe!H102+MDS!H102</f>
        <v>0</v>
      </c>
      <c r="I102" s="71"/>
      <c r="J102" s="469"/>
      <c r="K102" s="65"/>
      <c r="L102" s="73"/>
      <c r="M102" s="491">
        <f>'Main Store'!M102+'Remote Kiosk'!M102+'Attached Kiosk'!M102+McCafe!M102+MDS!M102</f>
        <v>0</v>
      </c>
      <c r="N102" s="71"/>
      <c r="O102" s="469"/>
      <c r="P102" s="65"/>
      <c r="Q102" s="73"/>
      <c r="R102" s="350">
        <f>SUMIF(MSIS!$H:$H,$B$1&amp;V102&amp;1,MSIS!$F:$F)+SUMIF(MSIS!$H:$H,$B$1&amp;V103&amp;1,MSIS!$F:$F)+SUMIF(MSIS!$H:$H,$B$1&amp;V104&amp;1,MSIS!$F:$F)</f>
        <v>0</v>
      </c>
      <c r="S102" s="408" t="str">
        <f t="shared" si="1"/>
        <v/>
      </c>
      <c r="T102" s="4"/>
      <c r="U102" s="4"/>
      <c r="V102" s="4" t="s">
        <v>782</v>
      </c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</row>
    <row r="103" spans="1:56" s="2" customFormat="1" ht="15" customHeight="1" outlineLevel="1" x14ac:dyDescent="0.2">
      <c r="A103" s="395">
        <v>101</v>
      </c>
      <c r="B103" s="165">
        <v>8240</v>
      </c>
      <c r="C103" s="58" t="s">
        <v>320</v>
      </c>
      <c r="D103" s="253" t="s">
        <v>100</v>
      </c>
      <c r="E103" s="220">
        <v>4</v>
      </c>
      <c r="F103" s="392" t="s">
        <v>1343</v>
      </c>
      <c r="G103" s="75" t="e">
        <f>'Main Store'!G103+'Remote Kiosk'!G103+'Attached Kiosk'!G103+McCafe!G103+MDS!G103</f>
        <v>#N/A</v>
      </c>
      <c r="H103" s="492">
        <f>'Main Store'!H103+'Remote Kiosk'!H103+'Attached Kiosk'!H103+McCafe!H103+MDS!H103</f>
        <v>0</v>
      </c>
      <c r="I103" s="64"/>
      <c r="J103" s="467"/>
      <c r="K103" s="65"/>
      <c r="L103" s="75"/>
      <c r="M103" s="492">
        <f>'Main Store'!M103+'Remote Kiosk'!M103+'Attached Kiosk'!M103+McCafe!M103+MDS!M103</f>
        <v>0</v>
      </c>
      <c r="N103" s="64"/>
      <c r="O103" s="467"/>
      <c r="P103" s="65"/>
      <c r="Q103" s="75"/>
      <c r="R103" s="351">
        <f>SUMIF(MSIS!$H:$H,$B$1&amp;$B103&amp;1,MSIS!$F:$F)</f>
        <v>0</v>
      </c>
      <c r="S103" s="409" t="str">
        <f t="shared" si="1"/>
        <v/>
      </c>
      <c r="T103" s="4"/>
      <c r="U103" s="4"/>
      <c r="V103" s="4" t="s">
        <v>783</v>
      </c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</row>
    <row r="104" spans="1:56" s="2" customFormat="1" ht="15" customHeight="1" outlineLevel="1" x14ac:dyDescent="0.2">
      <c r="A104" s="395">
        <v>102</v>
      </c>
      <c r="B104" s="165">
        <v>8250</v>
      </c>
      <c r="C104" s="58" t="s">
        <v>321</v>
      </c>
      <c r="D104" s="253" t="s">
        <v>101</v>
      </c>
      <c r="E104" s="220">
        <v>4</v>
      </c>
      <c r="F104" s="392" t="s">
        <v>1344</v>
      </c>
      <c r="G104" s="75" t="e">
        <f>'Main Store'!G104+'Remote Kiosk'!G104+'Attached Kiosk'!G104+McCafe!G104+MDS!G104</f>
        <v>#N/A</v>
      </c>
      <c r="H104" s="492">
        <f>'Main Store'!H104+'Remote Kiosk'!H104+'Attached Kiosk'!H104+McCafe!H104+MDS!H104</f>
        <v>0</v>
      </c>
      <c r="I104" s="64"/>
      <c r="J104" s="467"/>
      <c r="K104" s="65"/>
      <c r="L104" s="75"/>
      <c r="M104" s="492">
        <f>'Main Store'!M104+'Remote Kiosk'!M104+'Attached Kiosk'!M104+McCafe!M104+MDS!M104</f>
        <v>0</v>
      </c>
      <c r="N104" s="64"/>
      <c r="O104" s="467"/>
      <c r="P104" s="65"/>
      <c r="Q104" s="75"/>
      <c r="R104" s="351">
        <f>SUMIF(MSIS!$H:$H,$B$1&amp;$B104&amp;1,MSIS!$F:$F)</f>
        <v>0</v>
      </c>
      <c r="S104" s="409" t="str">
        <f t="shared" si="1"/>
        <v/>
      </c>
      <c r="T104" s="4"/>
      <c r="U104" s="4"/>
      <c r="V104" s="4" t="s">
        <v>784</v>
      </c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</row>
    <row r="105" spans="1:56" s="2" customFormat="1" ht="15" customHeight="1" outlineLevel="1" x14ac:dyDescent="0.2">
      <c r="A105" s="395">
        <v>103</v>
      </c>
      <c r="B105" s="165">
        <v>8260</v>
      </c>
      <c r="C105" s="58" t="s">
        <v>322</v>
      </c>
      <c r="D105" s="253" t="s">
        <v>102</v>
      </c>
      <c r="E105" s="220">
        <v>4</v>
      </c>
      <c r="F105" s="392" t="s">
        <v>1345</v>
      </c>
      <c r="G105" s="75" t="e">
        <f>'Main Store'!G105+'Remote Kiosk'!G105+'Attached Kiosk'!G105+McCafe!G105+MDS!G105</f>
        <v>#N/A</v>
      </c>
      <c r="H105" s="492">
        <f>'Main Store'!H105+'Remote Kiosk'!H105+'Attached Kiosk'!H105+McCafe!H105+MDS!H105</f>
        <v>0</v>
      </c>
      <c r="I105" s="64"/>
      <c r="J105" s="467"/>
      <c r="K105" s="65"/>
      <c r="L105" s="75"/>
      <c r="M105" s="492">
        <f>'Main Store'!M105+'Remote Kiosk'!M105+'Attached Kiosk'!M105+McCafe!M105+MDS!M105</f>
        <v>0</v>
      </c>
      <c r="N105" s="64"/>
      <c r="O105" s="467"/>
      <c r="P105" s="65"/>
      <c r="Q105" s="75"/>
      <c r="R105" s="351">
        <f>SUMIF(MSIS!$H:$H,$B$1&amp;$B105&amp;1,MSIS!$F:$F)</f>
        <v>0</v>
      </c>
      <c r="S105" s="409" t="str">
        <f t="shared" si="1"/>
        <v/>
      </c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</row>
    <row r="106" spans="1:56" s="2" customFormat="1" ht="15" customHeight="1" outlineLevel="1" x14ac:dyDescent="0.2">
      <c r="A106" s="395">
        <v>104</v>
      </c>
      <c r="B106" s="165" t="s">
        <v>114</v>
      </c>
      <c r="C106" s="58" t="s">
        <v>323</v>
      </c>
      <c r="D106" s="253" t="s">
        <v>89</v>
      </c>
      <c r="E106" s="220">
        <v>4</v>
      </c>
      <c r="F106" s="392" t="s">
        <v>1346</v>
      </c>
      <c r="G106" s="75" t="e">
        <f>'Main Store'!G106+'Remote Kiosk'!G106+'Attached Kiosk'!G106+McCafe!G106+MDS!G106</f>
        <v>#N/A</v>
      </c>
      <c r="H106" s="492">
        <f>'Main Store'!H106+'Remote Kiosk'!H106+'Attached Kiosk'!H106+McCafe!H106+MDS!H106</f>
        <v>0</v>
      </c>
      <c r="I106" s="64"/>
      <c r="J106" s="467"/>
      <c r="K106" s="65"/>
      <c r="L106" s="75"/>
      <c r="M106" s="492">
        <f>'Main Store'!M106+'Remote Kiosk'!M106+'Attached Kiosk'!M106+McCafe!M106+MDS!M106</f>
        <v>0</v>
      </c>
      <c r="N106" s="64"/>
      <c r="O106" s="467"/>
      <c r="P106" s="65"/>
      <c r="Q106" s="75"/>
      <c r="R106" s="351">
        <f>SUMIF(MSIS!$H:$H,$B$1&amp;V106&amp;1,MSIS!$F:$F)+SUMIF(MSIS!$H:$H,$B$1&amp;V107&amp;1,MSIS!$F:$F)+SUMIF(MSIS!$H:$H,$B$1&amp;V108&amp;1,MSIS!$F:$F)+SUMIF(MSIS!$H:$H,$B$1&amp;V109&amp;1,MSIS!$F:$F)+SUMIF(MSIS!$H:$H,$B$1&amp;V110&amp;1,MSIS!$F:$F)+SUMIF(MSIS!$H:$H,$B$1&amp;V111&amp;1,MSIS!$F:$F)</f>
        <v>0</v>
      </c>
      <c r="S106" s="409" t="str">
        <f t="shared" si="1"/>
        <v/>
      </c>
      <c r="T106" s="4"/>
      <c r="U106" s="4"/>
      <c r="V106" s="4" t="s">
        <v>810</v>
      </c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</row>
    <row r="107" spans="1:56" s="2" customFormat="1" ht="15" customHeight="1" outlineLevel="1" x14ac:dyDescent="0.2">
      <c r="A107" s="395">
        <v>105</v>
      </c>
      <c r="B107" s="165">
        <v>8280</v>
      </c>
      <c r="C107" s="58" t="s">
        <v>324</v>
      </c>
      <c r="D107" s="253" t="s">
        <v>49</v>
      </c>
      <c r="E107" s="220">
        <v>4</v>
      </c>
      <c r="F107" s="392" t="s">
        <v>1347</v>
      </c>
      <c r="G107" s="75" t="e">
        <f>'Main Store'!G107+'Remote Kiosk'!G107+'Attached Kiosk'!G107+McCafe!G107+MDS!G107</f>
        <v>#N/A</v>
      </c>
      <c r="H107" s="493">
        <f>'Main Store'!H107+'Remote Kiosk'!H107+'Attached Kiosk'!H107+McCafe!H107+MDS!H107</f>
        <v>0</v>
      </c>
      <c r="I107" s="91"/>
      <c r="J107" s="473"/>
      <c r="K107" s="65"/>
      <c r="L107" s="77"/>
      <c r="M107" s="493">
        <f>'Main Store'!M107+'Remote Kiosk'!M107+'Attached Kiosk'!M107+McCafe!M107+MDS!M107</f>
        <v>0</v>
      </c>
      <c r="N107" s="91"/>
      <c r="O107" s="473"/>
      <c r="P107" s="65"/>
      <c r="Q107" s="77"/>
      <c r="R107" s="352">
        <f>SUMIF(MSIS!$H:$H,$B$1&amp;$B107&amp;1,MSIS!$F:$F)</f>
        <v>0</v>
      </c>
      <c r="S107" s="410" t="str">
        <f t="shared" si="1"/>
        <v/>
      </c>
      <c r="T107" s="4"/>
      <c r="U107" s="4"/>
      <c r="V107" s="4" t="s">
        <v>811</v>
      </c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</row>
    <row r="108" spans="1:56" s="2" customFormat="1" ht="15" customHeight="1" outlineLevel="1" x14ac:dyDescent="0.2">
      <c r="A108" s="395">
        <v>106</v>
      </c>
      <c r="B108" s="165"/>
      <c r="C108" s="58" t="s">
        <v>325</v>
      </c>
      <c r="D108" s="253">
        <v>8.3000000000000007</v>
      </c>
      <c r="E108" s="220">
        <v>3</v>
      </c>
      <c r="F108" s="391" t="s">
        <v>1348</v>
      </c>
      <c r="G108" s="75" t="e">
        <f>'Main Store'!G108+'Remote Kiosk'!G108+'Attached Kiosk'!G108+McCafe!G108+MDS!G108</f>
        <v>#N/A</v>
      </c>
      <c r="H108" s="67">
        <f>SUM(H109:H131)</f>
        <v>0</v>
      </c>
      <c r="I108" s="68"/>
      <c r="J108" s="468"/>
      <c r="K108" s="65"/>
      <c r="L108" s="62"/>
      <c r="M108" s="67">
        <f>SUM(M109:M131)</f>
        <v>0</v>
      </c>
      <c r="N108" s="68"/>
      <c r="O108" s="468"/>
      <c r="P108" s="65"/>
      <c r="Q108" s="62"/>
      <c r="R108" s="354">
        <f>SUM(R109:R131)</f>
        <v>0</v>
      </c>
      <c r="S108" s="416" t="str">
        <f t="shared" si="1"/>
        <v/>
      </c>
      <c r="T108" s="4"/>
      <c r="U108" s="4"/>
      <c r="V108" s="4" t="s">
        <v>812</v>
      </c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</row>
    <row r="109" spans="1:56" s="2" customFormat="1" ht="15" customHeight="1" outlineLevel="1" x14ac:dyDescent="0.2">
      <c r="A109" s="395">
        <v>107</v>
      </c>
      <c r="B109" s="165">
        <v>8310</v>
      </c>
      <c r="C109" s="58" t="s">
        <v>326</v>
      </c>
      <c r="D109" s="253" t="s">
        <v>103</v>
      </c>
      <c r="E109" s="220">
        <v>4</v>
      </c>
      <c r="F109" s="392" t="s">
        <v>1349</v>
      </c>
      <c r="G109" s="75" t="e">
        <f>'Main Store'!G109+'Remote Kiosk'!G109+'Attached Kiosk'!G109+McCafe!G109+MDS!G109</f>
        <v>#N/A</v>
      </c>
      <c r="H109" s="491">
        <f>'Main Store'!H109+'Remote Kiosk'!H109+'Attached Kiosk'!H109+McCafe!H109+MDS!H109</f>
        <v>0</v>
      </c>
      <c r="I109" s="71"/>
      <c r="J109" s="469"/>
      <c r="K109" s="65"/>
      <c r="L109" s="73"/>
      <c r="M109" s="491">
        <f>'Main Store'!M109+'Remote Kiosk'!M109+'Attached Kiosk'!M109+McCafe!M109+MDS!M109</f>
        <v>0</v>
      </c>
      <c r="N109" s="71"/>
      <c r="O109" s="469"/>
      <c r="P109" s="65"/>
      <c r="Q109" s="73"/>
      <c r="R109" s="350">
        <f>SUMIF(MSIS!$H:$H,$B$1&amp;$B109&amp;1,MSIS!$F:$F)</f>
        <v>0</v>
      </c>
      <c r="S109" s="408" t="str">
        <f t="shared" si="1"/>
        <v/>
      </c>
      <c r="T109" s="4"/>
      <c r="U109" s="4"/>
      <c r="V109" s="4" t="s">
        <v>813</v>
      </c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</row>
    <row r="110" spans="1:56" s="2" customFormat="1" ht="15" customHeight="1" outlineLevel="1" x14ac:dyDescent="0.2">
      <c r="A110" s="395">
        <v>108</v>
      </c>
      <c r="B110" s="165">
        <v>8321</v>
      </c>
      <c r="C110" s="58" t="s">
        <v>327</v>
      </c>
      <c r="D110" s="253" t="s">
        <v>104</v>
      </c>
      <c r="E110" s="220">
        <v>4</v>
      </c>
      <c r="F110" s="392" t="s">
        <v>1350</v>
      </c>
      <c r="G110" s="75" t="e">
        <f>'Main Store'!G110+'Remote Kiosk'!G110+'Attached Kiosk'!G110+McCafe!G110+MDS!G110</f>
        <v>#N/A</v>
      </c>
      <c r="H110" s="492">
        <f>'Main Store'!H110+'Remote Kiosk'!H110+'Attached Kiosk'!H110+McCafe!H110+MDS!H110</f>
        <v>0</v>
      </c>
      <c r="I110" s="64"/>
      <c r="J110" s="467"/>
      <c r="K110" s="65"/>
      <c r="L110" s="75"/>
      <c r="M110" s="492">
        <f>'Main Store'!M110+'Remote Kiosk'!M110+'Attached Kiosk'!M110+McCafe!M110+MDS!M110</f>
        <v>0</v>
      </c>
      <c r="N110" s="64"/>
      <c r="O110" s="467"/>
      <c r="P110" s="65"/>
      <c r="Q110" s="75"/>
      <c r="R110" s="350">
        <f>SUMIF(MSIS!$H:$H,$B$1&amp;$B110&amp;1,MSIS!$F:$F)</f>
        <v>0</v>
      </c>
      <c r="S110" s="408" t="str">
        <f t="shared" si="1"/>
        <v/>
      </c>
      <c r="T110" s="4"/>
      <c r="U110" s="4"/>
      <c r="V110" s="4" t="s">
        <v>814</v>
      </c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</row>
    <row r="111" spans="1:56" s="2" customFormat="1" ht="15" customHeight="1" outlineLevel="1" x14ac:dyDescent="0.2">
      <c r="A111" s="395">
        <v>109</v>
      </c>
      <c r="B111" s="165">
        <v>8322</v>
      </c>
      <c r="C111" s="58" t="s">
        <v>328</v>
      </c>
      <c r="D111" s="253" t="s">
        <v>105</v>
      </c>
      <c r="E111" s="220">
        <v>4</v>
      </c>
      <c r="F111" s="392" t="s">
        <v>1351</v>
      </c>
      <c r="G111" s="75" t="e">
        <f>'Main Store'!G111+'Remote Kiosk'!G111+'Attached Kiosk'!G111+McCafe!G111+MDS!G111</f>
        <v>#N/A</v>
      </c>
      <c r="H111" s="492">
        <f>'Main Store'!H111+'Remote Kiosk'!H111+'Attached Kiosk'!H111+McCafe!H111+MDS!H111</f>
        <v>0</v>
      </c>
      <c r="I111" s="64"/>
      <c r="J111" s="467"/>
      <c r="K111" s="65"/>
      <c r="L111" s="75"/>
      <c r="M111" s="492">
        <f>'Main Store'!M111+'Remote Kiosk'!M111+'Attached Kiosk'!M111+McCafe!M111+MDS!M111</f>
        <v>0</v>
      </c>
      <c r="N111" s="64"/>
      <c r="O111" s="467"/>
      <c r="P111" s="65"/>
      <c r="Q111" s="75"/>
      <c r="R111" s="350">
        <f>SUMIF(MSIS!$H:$H,$B$1&amp;$B111&amp;1,MSIS!$F:$F)</f>
        <v>0</v>
      </c>
      <c r="S111" s="408" t="str">
        <f t="shared" si="1"/>
        <v/>
      </c>
      <c r="T111" s="4"/>
      <c r="U111" s="4"/>
      <c r="V111" s="4" t="s">
        <v>816</v>
      </c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</row>
    <row r="112" spans="1:56" s="2" customFormat="1" ht="15" customHeight="1" outlineLevel="1" x14ac:dyDescent="0.2">
      <c r="A112" s="395">
        <v>110</v>
      </c>
      <c r="B112" s="165" t="s">
        <v>20</v>
      </c>
      <c r="C112" s="58" t="s">
        <v>329</v>
      </c>
      <c r="D112" s="253" t="s">
        <v>106</v>
      </c>
      <c r="E112" s="220">
        <v>4</v>
      </c>
      <c r="F112" s="392" t="s">
        <v>1352</v>
      </c>
      <c r="G112" s="75" t="e">
        <f>'Main Store'!G112+'Remote Kiosk'!G112+'Attached Kiosk'!G112+McCafe!G112+MDS!G112</f>
        <v>#N/A</v>
      </c>
      <c r="H112" s="492">
        <f>'Main Store'!H112+'Remote Kiosk'!H112+'Attached Kiosk'!H112+McCafe!H112+MDS!H112</f>
        <v>0</v>
      </c>
      <c r="I112" s="64"/>
      <c r="J112" s="467"/>
      <c r="K112" s="65"/>
      <c r="L112" s="75"/>
      <c r="M112" s="492">
        <f>'Main Store'!M112+'Remote Kiosk'!M112+'Attached Kiosk'!M112+McCafe!M112+MDS!M112</f>
        <v>0</v>
      </c>
      <c r="N112" s="64"/>
      <c r="O112" s="467"/>
      <c r="P112" s="65"/>
      <c r="Q112" s="75"/>
      <c r="R112" s="350">
        <f>SUMIF(MSIS!$H:$H,$B$1&amp;V112&amp;1,MSIS!$F:$F)+SUMIF(MSIS!$H:$H,$B$1&amp;V113&amp;1,MSIS!$F:$F)</f>
        <v>0</v>
      </c>
      <c r="S112" s="408" t="str">
        <f t="shared" si="1"/>
        <v/>
      </c>
      <c r="T112" s="4"/>
      <c r="U112" s="4"/>
      <c r="V112" s="4" t="s">
        <v>785</v>
      </c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</row>
    <row r="113" spans="1:56" s="2" customFormat="1" ht="15" customHeight="1" outlineLevel="1" x14ac:dyDescent="0.2">
      <c r="A113" s="395">
        <v>111</v>
      </c>
      <c r="B113" s="165">
        <v>8325</v>
      </c>
      <c r="C113" s="58" t="s">
        <v>330</v>
      </c>
      <c r="D113" s="253" t="s">
        <v>107</v>
      </c>
      <c r="E113" s="220">
        <v>4</v>
      </c>
      <c r="F113" s="392" t="s">
        <v>1353</v>
      </c>
      <c r="G113" s="75" t="e">
        <f>'Main Store'!G113+'Remote Kiosk'!G113+'Attached Kiosk'!G113+McCafe!G113+MDS!G113</f>
        <v>#N/A</v>
      </c>
      <c r="H113" s="492">
        <f>'Main Store'!H113+'Remote Kiosk'!H113+'Attached Kiosk'!H113+McCafe!H113+MDS!H113</f>
        <v>0</v>
      </c>
      <c r="I113" s="64"/>
      <c r="J113" s="467"/>
      <c r="K113" s="65"/>
      <c r="L113" s="75"/>
      <c r="M113" s="492">
        <f>'Main Store'!M113+'Remote Kiosk'!M113+'Attached Kiosk'!M113+McCafe!M113+MDS!M113</f>
        <v>0</v>
      </c>
      <c r="N113" s="64"/>
      <c r="O113" s="467"/>
      <c r="P113" s="65"/>
      <c r="Q113" s="75"/>
      <c r="R113" s="350">
        <f>SUMIF(MSIS!$H:$H,$B$1&amp;$B113&amp;1,MSIS!$F:$F)</f>
        <v>0</v>
      </c>
      <c r="S113" s="408" t="str">
        <f t="shared" si="1"/>
        <v/>
      </c>
      <c r="T113" s="4"/>
      <c r="U113" s="4"/>
      <c r="V113" s="4" t="s">
        <v>786</v>
      </c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</row>
    <row r="114" spans="1:56" s="2" customFormat="1" ht="15" customHeight="1" outlineLevel="1" x14ac:dyDescent="0.2">
      <c r="A114" s="395">
        <v>112</v>
      </c>
      <c r="B114" s="165">
        <v>8326</v>
      </c>
      <c r="C114" s="58" t="s">
        <v>168</v>
      </c>
      <c r="D114" s="253" t="s">
        <v>109</v>
      </c>
      <c r="E114" s="220">
        <v>4</v>
      </c>
      <c r="F114" s="392" t="s">
        <v>1354</v>
      </c>
      <c r="G114" s="75" t="e">
        <f>'Main Store'!G114+'Remote Kiosk'!G114+'Attached Kiosk'!G114+McCafe!G114+MDS!G114</f>
        <v>#N/A</v>
      </c>
      <c r="H114" s="492">
        <f>'Main Store'!H114+'Remote Kiosk'!H114+'Attached Kiosk'!H114+McCafe!H114+MDS!H114</f>
        <v>0</v>
      </c>
      <c r="I114" s="64"/>
      <c r="J114" s="467"/>
      <c r="K114" s="65"/>
      <c r="L114" s="75"/>
      <c r="M114" s="492">
        <f>'Main Store'!M114+'Remote Kiosk'!M114+'Attached Kiosk'!M114+McCafe!M114+MDS!M114</f>
        <v>0</v>
      </c>
      <c r="N114" s="64"/>
      <c r="O114" s="467"/>
      <c r="P114" s="65"/>
      <c r="Q114" s="75"/>
      <c r="R114" s="350">
        <f>SUMIF(MSIS!$H:$H,$B$1&amp;$B114&amp;1,MSIS!$F:$F)</f>
        <v>0</v>
      </c>
      <c r="S114" s="408" t="str">
        <f t="shared" si="1"/>
        <v/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</row>
    <row r="115" spans="1:56" s="2" customFormat="1" ht="15" customHeight="1" outlineLevel="1" x14ac:dyDescent="0.2">
      <c r="A115" s="395">
        <v>113</v>
      </c>
      <c r="B115" s="165">
        <v>8327</v>
      </c>
      <c r="C115" s="58" t="s">
        <v>331</v>
      </c>
      <c r="D115" s="253" t="s">
        <v>110</v>
      </c>
      <c r="E115" s="220">
        <v>4</v>
      </c>
      <c r="F115" s="392" t="s">
        <v>1355</v>
      </c>
      <c r="G115" s="75" t="e">
        <f>'Main Store'!G115+'Remote Kiosk'!G115+'Attached Kiosk'!G115+McCafe!G115+MDS!G115</f>
        <v>#N/A</v>
      </c>
      <c r="H115" s="492">
        <f>'Main Store'!H115+'Remote Kiosk'!H115+'Attached Kiosk'!H115+McCafe!H115+MDS!H115</f>
        <v>0</v>
      </c>
      <c r="I115" s="64"/>
      <c r="J115" s="467"/>
      <c r="K115" s="65"/>
      <c r="L115" s="75"/>
      <c r="M115" s="492">
        <f>'Main Store'!M115+'Remote Kiosk'!M115+'Attached Kiosk'!M115+McCafe!M115+MDS!M115</f>
        <v>0</v>
      </c>
      <c r="N115" s="64"/>
      <c r="O115" s="467"/>
      <c r="P115" s="65"/>
      <c r="Q115" s="75"/>
      <c r="R115" s="350">
        <f>SUMIF(MSIS!$H:$H,$B$1&amp;$B115&amp;1,MSIS!$F:$F)</f>
        <v>0</v>
      </c>
      <c r="S115" s="408" t="str">
        <f t="shared" si="1"/>
        <v/>
      </c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</row>
    <row r="116" spans="1:56" s="2" customFormat="1" ht="15" customHeight="1" outlineLevel="1" x14ac:dyDescent="0.2">
      <c r="A116" s="395">
        <v>114</v>
      </c>
      <c r="B116" s="165">
        <v>8328</v>
      </c>
      <c r="C116" s="58" t="s">
        <v>332</v>
      </c>
      <c r="D116" s="253" t="s">
        <v>112</v>
      </c>
      <c r="E116" s="220">
        <v>4</v>
      </c>
      <c r="F116" s="392" t="s">
        <v>1356</v>
      </c>
      <c r="G116" s="75" t="e">
        <f>'Main Store'!G116+'Remote Kiosk'!G116+'Attached Kiosk'!G116+McCafe!G116+MDS!G116</f>
        <v>#N/A</v>
      </c>
      <c r="H116" s="492">
        <f>'Main Store'!H116+'Remote Kiosk'!H116+'Attached Kiosk'!H116+McCafe!H116+MDS!H116</f>
        <v>0</v>
      </c>
      <c r="I116" s="64"/>
      <c r="J116" s="467"/>
      <c r="K116" s="65"/>
      <c r="L116" s="75"/>
      <c r="M116" s="492">
        <f>'Main Store'!M116+'Remote Kiosk'!M116+'Attached Kiosk'!M116+McCafe!M116+MDS!M116</f>
        <v>0</v>
      </c>
      <c r="N116" s="64"/>
      <c r="O116" s="467"/>
      <c r="P116" s="65"/>
      <c r="Q116" s="75"/>
      <c r="R116" s="350">
        <f>SUMIF(MSIS!$H:$H,$B$1&amp;$B116&amp;1,MSIS!$F:$F)</f>
        <v>0</v>
      </c>
      <c r="S116" s="408" t="str">
        <f t="shared" si="1"/>
        <v/>
      </c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</row>
    <row r="117" spans="1:56" s="2" customFormat="1" ht="15" customHeight="1" outlineLevel="1" x14ac:dyDescent="0.2">
      <c r="A117" s="395">
        <v>115</v>
      </c>
      <c r="B117" s="165">
        <v>8331</v>
      </c>
      <c r="C117" s="58" t="s">
        <v>333</v>
      </c>
      <c r="D117" s="253" t="s">
        <v>129</v>
      </c>
      <c r="E117" s="220">
        <v>4</v>
      </c>
      <c r="F117" s="394" t="s">
        <v>1357</v>
      </c>
      <c r="G117" s="75" t="e">
        <f>'Main Store'!G117+'Remote Kiosk'!G117+'Attached Kiosk'!G117+McCafe!G117+MDS!G117</f>
        <v>#N/A</v>
      </c>
      <c r="H117" s="492">
        <f>'Main Store'!H117+'Remote Kiosk'!H117+'Attached Kiosk'!H117+McCafe!H117+MDS!H117</f>
        <v>0</v>
      </c>
      <c r="I117" s="64"/>
      <c r="J117" s="467"/>
      <c r="K117" s="65"/>
      <c r="L117" s="75"/>
      <c r="M117" s="492">
        <f>'Main Store'!M117+'Remote Kiosk'!M117+'Attached Kiosk'!M117+McCafe!M117+MDS!M117</f>
        <v>0</v>
      </c>
      <c r="N117" s="64"/>
      <c r="O117" s="467"/>
      <c r="P117" s="65"/>
      <c r="Q117" s="75"/>
      <c r="R117" s="350">
        <f>SUMIF(MSIS!$H:$H,$B$1&amp;$B117&amp;1,MSIS!$F:$F)</f>
        <v>0</v>
      </c>
      <c r="S117" s="408" t="str">
        <f t="shared" si="1"/>
        <v/>
      </c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</row>
    <row r="118" spans="1:56" s="2" customFormat="1" ht="15" customHeight="1" outlineLevel="1" x14ac:dyDescent="0.2">
      <c r="A118" s="395">
        <v>116</v>
      </c>
      <c r="B118" s="165">
        <v>8332</v>
      </c>
      <c r="C118" s="58" t="s">
        <v>334</v>
      </c>
      <c r="D118" s="253" t="s">
        <v>130</v>
      </c>
      <c r="E118" s="220">
        <v>4</v>
      </c>
      <c r="F118" s="392" t="s">
        <v>1358</v>
      </c>
      <c r="G118" s="75" t="e">
        <f>'Main Store'!G118+'Remote Kiosk'!G118+'Attached Kiosk'!G118+McCafe!G118+MDS!G118</f>
        <v>#N/A</v>
      </c>
      <c r="H118" s="492">
        <f>'Main Store'!H118+'Remote Kiosk'!H118+'Attached Kiosk'!H118+McCafe!H118+MDS!H118</f>
        <v>0</v>
      </c>
      <c r="I118" s="64"/>
      <c r="J118" s="467"/>
      <c r="K118" s="65"/>
      <c r="L118" s="75"/>
      <c r="M118" s="492">
        <f>'Main Store'!M118+'Remote Kiosk'!M118+'Attached Kiosk'!M118+McCafe!M118+MDS!M118</f>
        <v>0</v>
      </c>
      <c r="N118" s="64"/>
      <c r="O118" s="467"/>
      <c r="P118" s="65"/>
      <c r="Q118" s="75"/>
      <c r="R118" s="350">
        <f>SUMIF(MSIS!$H:$H,$B$1&amp;$B118&amp;1,MSIS!$F:$F)</f>
        <v>0</v>
      </c>
      <c r="S118" s="408" t="str">
        <f t="shared" si="1"/>
        <v/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</row>
    <row r="119" spans="1:56" s="2" customFormat="1" ht="15" customHeight="1" outlineLevel="1" x14ac:dyDescent="0.2">
      <c r="A119" s="395">
        <v>117</v>
      </c>
      <c r="B119" s="165">
        <v>8333</v>
      </c>
      <c r="C119" s="58" t="s">
        <v>335</v>
      </c>
      <c r="D119" s="253" t="s">
        <v>131</v>
      </c>
      <c r="E119" s="220">
        <v>4</v>
      </c>
      <c r="F119" s="392" t="s">
        <v>1359</v>
      </c>
      <c r="G119" s="75" t="e">
        <f>'Main Store'!G119+'Remote Kiosk'!G119+'Attached Kiosk'!G119+McCafe!G119+MDS!G119</f>
        <v>#N/A</v>
      </c>
      <c r="H119" s="492">
        <f>'Main Store'!H119+'Remote Kiosk'!H119+'Attached Kiosk'!H119+McCafe!H119+MDS!H119</f>
        <v>0</v>
      </c>
      <c r="I119" s="64"/>
      <c r="J119" s="467"/>
      <c r="K119" s="65"/>
      <c r="L119" s="75"/>
      <c r="M119" s="492">
        <f>'Main Store'!M119+'Remote Kiosk'!M119+'Attached Kiosk'!M119+McCafe!M119+MDS!M119</f>
        <v>0</v>
      </c>
      <c r="N119" s="64"/>
      <c r="O119" s="467"/>
      <c r="P119" s="65"/>
      <c r="Q119" s="75"/>
      <c r="R119" s="350">
        <f>SUMIF(MSIS!$H:$H,$B$1&amp;$B119&amp;1,MSIS!$F:$F)</f>
        <v>0</v>
      </c>
      <c r="S119" s="408" t="str">
        <f t="shared" si="1"/>
        <v/>
      </c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</row>
    <row r="120" spans="1:56" s="2" customFormat="1" ht="15" customHeight="1" outlineLevel="1" x14ac:dyDescent="0.2">
      <c r="A120" s="395">
        <v>118</v>
      </c>
      <c r="B120" s="165">
        <v>8334</v>
      </c>
      <c r="C120" s="58" t="s">
        <v>336</v>
      </c>
      <c r="D120" s="253" t="s">
        <v>132</v>
      </c>
      <c r="E120" s="220">
        <v>4</v>
      </c>
      <c r="F120" s="392" t="s">
        <v>1360</v>
      </c>
      <c r="G120" s="75" t="e">
        <f>'Main Store'!G120+'Remote Kiosk'!G120+'Attached Kiosk'!G120+McCafe!G120+MDS!G120</f>
        <v>#N/A</v>
      </c>
      <c r="H120" s="492">
        <f>'Main Store'!H120+'Remote Kiosk'!H120+'Attached Kiosk'!H120+McCafe!H120+MDS!H120</f>
        <v>0</v>
      </c>
      <c r="I120" s="64"/>
      <c r="J120" s="467"/>
      <c r="K120" s="65"/>
      <c r="L120" s="75"/>
      <c r="M120" s="492">
        <f>'Main Store'!M120+'Remote Kiosk'!M120+'Attached Kiosk'!M120+McCafe!M120+MDS!M120</f>
        <v>0</v>
      </c>
      <c r="N120" s="64"/>
      <c r="O120" s="467"/>
      <c r="P120" s="65"/>
      <c r="Q120" s="75"/>
      <c r="R120" s="350">
        <f>SUMIF(MSIS!$H:$H,$B$1&amp;$B120&amp;1,MSIS!$F:$F)</f>
        <v>0</v>
      </c>
      <c r="S120" s="408" t="str">
        <f t="shared" si="1"/>
        <v/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</row>
    <row r="121" spans="1:56" s="2" customFormat="1" ht="15" customHeight="1" outlineLevel="1" x14ac:dyDescent="0.2">
      <c r="A121" s="395">
        <v>119</v>
      </c>
      <c r="B121" s="165">
        <v>8335</v>
      </c>
      <c r="C121" s="58" t="s">
        <v>337</v>
      </c>
      <c r="D121" s="253" t="s">
        <v>133</v>
      </c>
      <c r="E121" s="220">
        <v>4</v>
      </c>
      <c r="F121" s="392" t="s">
        <v>1361</v>
      </c>
      <c r="G121" s="75" t="e">
        <f>'Main Store'!G121+'Remote Kiosk'!G121+'Attached Kiosk'!G121+McCafe!G121+MDS!G121</f>
        <v>#N/A</v>
      </c>
      <c r="H121" s="492">
        <f>'Main Store'!H121+'Remote Kiosk'!H121+'Attached Kiosk'!H121+McCafe!H121+MDS!H121</f>
        <v>0</v>
      </c>
      <c r="I121" s="64"/>
      <c r="J121" s="467"/>
      <c r="K121" s="65"/>
      <c r="L121" s="75"/>
      <c r="M121" s="492">
        <f>'Main Store'!M121+'Remote Kiosk'!M121+'Attached Kiosk'!M121+McCafe!M121+MDS!M121</f>
        <v>0</v>
      </c>
      <c r="N121" s="64"/>
      <c r="O121" s="467"/>
      <c r="P121" s="65"/>
      <c r="Q121" s="75"/>
      <c r="R121" s="350">
        <f>SUMIF(MSIS!$H:$H,$B$1&amp;$B121&amp;1,MSIS!$F:$F)</f>
        <v>0</v>
      </c>
      <c r="S121" s="408" t="str">
        <f t="shared" si="1"/>
        <v/>
      </c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</row>
    <row r="122" spans="1:56" s="2" customFormat="1" ht="15" customHeight="1" outlineLevel="1" x14ac:dyDescent="0.2">
      <c r="A122" s="395">
        <v>120</v>
      </c>
      <c r="B122" s="165">
        <v>8351</v>
      </c>
      <c r="C122" s="58" t="s">
        <v>338</v>
      </c>
      <c r="D122" s="253" t="s">
        <v>134</v>
      </c>
      <c r="E122" s="220">
        <v>4</v>
      </c>
      <c r="F122" s="392" t="s">
        <v>1362</v>
      </c>
      <c r="G122" s="75" t="e">
        <f>'Main Store'!G122+'Remote Kiosk'!G122+'Attached Kiosk'!G122+McCafe!G122+MDS!G122</f>
        <v>#N/A</v>
      </c>
      <c r="H122" s="492">
        <f>'Main Store'!H122+'Remote Kiosk'!H122+'Attached Kiosk'!H122+McCafe!H122+MDS!H122</f>
        <v>0</v>
      </c>
      <c r="I122" s="64"/>
      <c r="J122" s="467"/>
      <c r="K122" s="65"/>
      <c r="L122" s="75"/>
      <c r="M122" s="492">
        <f>'Main Store'!M122+'Remote Kiosk'!M122+'Attached Kiosk'!M122+McCafe!M122+MDS!M122</f>
        <v>0</v>
      </c>
      <c r="N122" s="64"/>
      <c r="O122" s="467"/>
      <c r="P122" s="65"/>
      <c r="Q122" s="75"/>
      <c r="R122" s="350">
        <f>SUMIF(MSIS!$H:$H,$B$1&amp;$B122&amp;1,MSIS!$F:$F)</f>
        <v>0</v>
      </c>
      <c r="S122" s="408" t="str">
        <f t="shared" si="1"/>
        <v/>
      </c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</row>
    <row r="123" spans="1:56" s="2" customFormat="1" ht="15" customHeight="1" outlineLevel="1" x14ac:dyDescent="0.2">
      <c r="A123" s="395">
        <v>121</v>
      </c>
      <c r="B123" s="165" t="s">
        <v>22</v>
      </c>
      <c r="C123" s="58" t="s">
        <v>339</v>
      </c>
      <c r="D123" s="253" t="s">
        <v>140</v>
      </c>
      <c r="E123" s="220">
        <v>4</v>
      </c>
      <c r="F123" s="392" t="s">
        <v>1363</v>
      </c>
      <c r="G123" s="75" t="e">
        <f>'Main Store'!G123+'Remote Kiosk'!G123+'Attached Kiosk'!G123+McCafe!G123+MDS!G123</f>
        <v>#N/A</v>
      </c>
      <c r="H123" s="492">
        <f>'Main Store'!H123+'Remote Kiosk'!H123+'Attached Kiosk'!H123+McCafe!H123+MDS!H123</f>
        <v>0</v>
      </c>
      <c r="I123" s="64"/>
      <c r="J123" s="467"/>
      <c r="K123" s="65"/>
      <c r="L123" s="75"/>
      <c r="M123" s="492">
        <f>'Main Store'!M123+'Remote Kiosk'!M123+'Attached Kiosk'!M123+McCafe!M123+MDS!M123</f>
        <v>0</v>
      </c>
      <c r="N123" s="64"/>
      <c r="O123" s="467"/>
      <c r="P123" s="65"/>
      <c r="Q123" s="75"/>
      <c r="R123" s="351">
        <f>SUMIF(MSIS!$H:$H,$B$1&amp;V123&amp;1,MSIS!$F:$F)+SUMIF(MSIS!$H:$H,$B$1&amp;V124&amp;1,MSIS!$F:$F)+SUMIF(MSIS!$H:$H,$B$1&amp;V125&amp;1,MSIS!$F:$F)</f>
        <v>0</v>
      </c>
      <c r="S123" s="409" t="str">
        <f t="shared" si="1"/>
        <v/>
      </c>
      <c r="T123" s="4"/>
      <c r="U123" s="4"/>
      <c r="V123" s="4" t="s">
        <v>787</v>
      </c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</row>
    <row r="124" spans="1:56" s="2" customFormat="1" ht="15" customHeight="1" outlineLevel="1" x14ac:dyDescent="0.2">
      <c r="A124" s="395">
        <v>122</v>
      </c>
      <c r="B124" s="165" t="s">
        <v>72</v>
      </c>
      <c r="C124" s="58" t="s">
        <v>340</v>
      </c>
      <c r="D124" s="253" t="s">
        <v>141</v>
      </c>
      <c r="E124" s="220">
        <v>4</v>
      </c>
      <c r="F124" s="392" t="s">
        <v>1364</v>
      </c>
      <c r="G124" s="75" t="e">
        <f>'Main Store'!G124+'Remote Kiosk'!G124+'Attached Kiosk'!G124+McCafe!G124+MDS!G124</f>
        <v>#N/A</v>
      </c>
      <c r="H124" s="492">
        <f>'Main Store'!H124+'Remote Kiosk'!H124+'Attached Kiosk'!H124+McCafe!H124+MDS!H124</f>
        <v>0</v>
      </c>
      <c r="I124" s="64"/>
      <c r="J124" s="467"/>
      <c r="K124" s="65"/>
      <c r="L124" s="75"/>
      <c r="M124" s="492">
        <f>'Main Store'!M124+'Remote Kiosk'!M124+'Attached Kiosk'!M124+McCafe!M124+MDS!M124</f>
        <v>0</v>
      </c>
      <c r="N124" s="64"/>
      <c r="O124" s="467"/>
      <c r="P124" s="65"/>
      <c r="Q124" s="75"/>
      <c r="R124" s="351">
        <f>SUMIF(MSIS!$H:$H,$B$1&amp;W124&amp;1,MSIS!$F:$F)+SUMIF(MSIS!$H:$H,$B$1&amp;W125&amp;1,MSIS!$F:$F)+SUMIF(MSIS!$H:$H,$B$1&amp;W126&amp;1,MSIS!$F:$F)+SUMIF(MSIS!$H:$H,$B$1&amp;W127&amp;1,MSIS!$F:$F)+SUMIF(MSIS!$H:$H,$B$1&amp;W128&amp;1,MSIS!$F:$F)+SUMIF(MSIS!$H:$H,$B$1&amp;W129&amp;1,MSIS!$F:$F)</f>
        <v>0</v>
      </c>
      <c r="S124" s="409" t="str">
        <f t="shared" si="1"/>
        <v/>
      </c>
      <c r="T124" s="4"/>
      <c r="U124" s="4"/>
      <c r="V124" s="4" t="s">
        <v>788</v>
      </c>
      <c r="W124" s="4" t="s">
        <v>789</v>
      </c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</row>
    <row r="125" spans="1:56" s="2" customFormat="1" ht="15" customHeight="1" outlineLevel="1" x14ac:dyDescent="0.2">
      <c r="A125" s="395">
        <v>123</v>
      </c>
      <c r="B125" s="165" t="s">
        <v>1383</v>
      </c>
      <c r="C125" s="58" t="s">
        <v>341</v>
      </c>
      <c r="D125" s="253" t="s">
        <v>142</v>
      </c>
      <c r="E125" s="220">
        <v>4</v>
      </c>
      <c r="F125" s="392" t="s">
        <v>1365</v>
      </c>
      <c r="G125" s="75" t="e">
        <f>'Main Store'!G125+'Remote Kiosk'!G125+'Attached Kiosk'!G125+McCafe!G125+MDS!G125</f>
        <v>#N/A</v>
      </c>
      <c r="H125" s="492">
        <f>'Main Store'!H125+'Remote Kiosk'!H125+'Attached Kiosk'!H125+McCafe!H125+MDS!H125</f>
        <v>0</v>
      </c>
      <c r="I125" s="64"/>
      <c r="J125" s="467"/>
      <c r="K125" s="65"/>
      <c r="L125" s="75"/>
      <c r="M125" s="492">
        <f>'Main Store'!M125+'Remote Kiosk'!M125+'Attached Kiosk'!M125+McCafe!M125+MDS!M125</f>
        <v>0</v>
      </c>
      <c r="N125" s="64"/>
      <c r="O125" s="467"/>
      <c r="P125" s="65"/>
      <c r="Q125" s="75"/>
      <c r="R125" s="351">
        <f>SUMIF(MSIS!$H:$H,$B$1&amp;X125&amp;1,MSIS!$F:$F)+SUMIF(MSIS!$H:$H,$B$1&amp;X126&amp;1,MSIS!$F:$F)+SUMIF(MSIS!$H:$H,$B$1&amp;X127&amp;1,MSIS!$F:$F)+SUMIF(MSIS!$H:$H,$B$1&amp;X128&amp;1,MSIS!$F:$F)</f>
        <v>0</v>
      </c>
      <c r="S125" s="409" t="str">
        <f t="shared" si="1"/>
        <v/>
      </c>
      <c r="T125" s="4"/>
      <c r="U125" s="4"/>
      <c r="V125" s="4" t="s">
        <v>790</v>
      </c>
      <c r="W125" s="4" t="s">
        <v>791</v>
      </c>
      <c r="X125" s="4" t="s">
        <v>794</v>
      </c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</row>
    <row r="126" spans="1:56" s="2" customFormat="1" ht="15" customHeight="1" outlineLevel="1" x14ac:dyDescent="0.2">
      <c r="A126" s="395">
        <v>124</v>
      </c>
      <c r="B126" s="165">
        <v>8357</v>
      </c>
      <c r="C126" s="58" t="s">
        <v>342</v>
      </c>
      <c r="D126" s="253" t="s">
        <v>143</v>
      </c>
      <c r="E126" s="220">
        <v>4</v>
      </c>
      <c r="F126" s="392" t="s">
        <v>1366</v>
      </c>
      <c r="G126" s="75" t="e">
        <f>'Main Store'!G126+'Remote Kiosk'!G126+'Attached Kiosk'!G126+McCafe!G126+MDS!G126</f>
        <v>#N/A</v>
      </c>
      <c r="H126" s="492">
        <f>'Main Store'!H126+'Remote Kiosk'!H126+'Attached Kiosk'!H126+McCafe!H126+MDS!H126</f>
        <v>0</v>
      </c>
      <c r="I126" s="64"/>
      <c r="J126" s="467"/>
      <c r="K126" s="65"/>
      <c r="L126" s="75"/>
      <c r="M126" s="492">
        <f>'Main Store'!M126+'Remote Kiosk'!M126+'Attached Kiosk'!M126+McCafe!M126+MDS!M126</f>
        <v>0</v>
      </c>
      <c r="N126" s="64"/>
      <c r="O126" s="467"/>
      <c r="P126" s="65"/>
      <c r="Q126" s="75"/>
      <c r="R126" s="351">
        <f>SUMIF(MSIS!$H:$H,$B$1&amp;$B126&amp;1,MSIS!$F:$F)</f>
        <v>0</v>
      </c>
      <c r="S126" s="409" t="str">
        <f t="shared" si="1"/>
        <v/>
      </c>
      <c r="T126" s="4"/>
      <c r="U126" s="4"/>
      <c r="V126" s="4"/>
      <c r="W126" s="4" t="s">
        <v>793</v>
      </c>
      <c r="X126" s="4" t="s">
        <v>797</v>
      </c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</row>
    <row r="127" spans="1:56" s="2" customFormat="1" ht="15" customHeight="1" outlineLevel="1" x14ac:dyDescent="0.2">
      <c r="A127" s="395">
        <v>125</v>
      </c>
      <c r="B127" s="165" t="s">
        <v>108</v>
      </c>
      <c r="C127" s="58" t="s">
        <v>343</v>
      </c>
      <c r="D127" s="253" t="s">
        <v>144</v>
      </c>
      <c r="E127" s="220">
        <v>4</v>
      </c>
      <c r="F127" s="392" t="s">
        <v>1367</v>
      </c>
      <c r="G127" s="75" t="e">
        <f>'Main Store'!G127+'Remote Kiosk'!G127+'Attached Kiosk'!G127+McCafe!G127+MDS!G127</f>
        <v>#N/A</v>
      </c>
      <c r="H127" s="492">
        <f>'Main Store'!H127+'Remote Kiosk'!H127+'Attached Kiosk'!H127+McCafe!H127+MDS!H127</f>
        <v>0</v>
      </c>
      <c r="I127" s="64"/>
      <c r="J127" s="467"/>
      <c r="K127" s="65"/>
      <c r="L127" s="75"/>
      <c r="M127" s="492">
        <f>'Main Store'!M127+'Remote Kiosk'!M127+'Attached Kiosk'!M127+McCafe!M127+MDS!M127</f>
        <v>0</v>
      </c>
      <c r="N127" s="64"/>
      <c r="O127" s="467"/>
      <c r="P127" s="65"/>
      <c r="Q127" s="75"/>
      <c r="R127" s="351">
        <f>SUMIF(MSIS!$H:$H,$B$1&amp;V127&amp;1,MSIS!$F:$F)+SUMIF(MSIS!$H:$H,$B$1&amp;V128&amp;1,MSIS!$F:$F)</f>
        <v>0</v>
      </c>
      <c r="S127" s="409" t="str">
        <f t="shared" si="1"/>
        <v/>
      </c>
      <c r="T127" s="4"/>
      <c r="U127" s="4"/>
      <c r="V127" s="4" t="s">
        <v>795</v>
      </c>
      <c r="W127" s="4" t="s">
        <v>796</v>
      </c>
      <c r="X127" s="4" t="s">
        <v>800</v>
      </c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</row>
    <row r="128" spans="1:56" s="2" customFormat="1" ht="15" customHeight="1" outlineLevel="1" x14ac:dyDescent="0.2">
      <c r="A128" s="395">
        <v>126</v>
      </c>
      <c r="B128" s="165">
        <v>8391</v>
      </c>
      <c r="C128" s="58" t="s">
        <v>344</v>
      </c>
      <c r="D128" s="253" t="s">
        <v>145</v>
      </c>
      <c r="E128" s="220">
        <v>4</v>
      </c>
      <c r="F128" s="392" t="s">
        <v>1368</v>
      </c>
      <c r="G128" s="75" t="e">
        <f>'Main Store'!G128+'Remote Kiosk'!G128+'Attached Kiosk'!G128+McCafe!G128+MDS!G128</f>
        <v>#N/A</v>
      </c>
      <c r="H128" s="492">
        <f>'Main Store'!H128+'Remote Kiosk'!H128+'Attached Kiosk'!H128+McCafe!H128+MDS!H128</f>
        <v>0</v>
      </c>
      <c r="I128" s="64"/>
      <c r="J128" s="467"/>
      <c r="K128" s="65"/>
      <c r="L128" s="75"/>
      <c r="M128" s="492">
        <f>'Main Store'!M128+'Remote Kiosk'!M128+'Attached Kiosk'!M128+McCafe!M128+MDS!M128</f>
        <v>0</v>
      </c>
      <c r="N128" s="64"/>
      <c r="O128" s="467"/>
      <c r="P128" s="65"/>
      <c r="Q128" s="75"/>
      <c r="R128" s="351">
        <f>SUMIF(MSIS!$H:$H,$B$1&amp;$B128&amp;1,MSIS!$F:$F)</f>
        <v>0</v>
      </c>
      <c r="S128" s="409" t="str">
        <f t="shared" si="1"/>
        <v/>
      </c>
      <c r="T128" s="4"/>
      <c r="U128" s="4"/>
      <c r="V128" s="4" t="s">
        <v>798</v>
      </c>
      <c r="W128" s="4" t="s">
        <v>799</v>
      </c>
      <c r="X128" s="4" t="s">
        <v>802</v>
      </c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</row>
    <row r="129" spans="1:56" s="2" customFormat="1" ht="15" customHeight="1" outlineLevel="1" x14ac:dyDescent="0.2">
      <c r="A129" s="395">
        <v>127</v>
      </c>
      <c r="B129" s="165" t="s">
        <v>111</v>
      </c>
      <c r="C129" s="58" t="s">
        <v>345</v>
      </c>
      <c r="D129" s="253" t="s">
        <v>146</v>
      </c>
      <c r="E129" s="220">
        <v>4</v>
      </c>
      <c r="F129" s="392" t="s">
        <v>1318</v>
      </c>
      <c r="G129" s="75" t="e">
        <f>'Main Store'!G129+'Remote Kiosk'!G129+'Attached Kiosk'!G129+McCafe!G129+MDS!G129</f>
        <v>#N/A</v>
      </c>
      <c r="H129" s="492">
        <f>'Main Store'!H129+'Remote Kiosk'!H129+'Attached Kiosk'!H129+McCafe!H129+MDS!H129</f>
        <v>0</v>
      </c>
      <c r="I129" s="64"/>
      <c r="J129" s="467"/>
      <c r="K129" s="65"/>
      <c r="L129" s="75"/>
      <c r="M129" s="492">
        <f>'Main Store'!M129+'Remote Kiosk'!M129+'Attached Kiosk'!M129+McCafe!M129+MDS!M129</f>
        <v>0</v>
      </c>
      <c r="N129" s="64"/>
      <c r="O129" s="467"/>
      <c r="P129" s="65"/>
      <c r="Q129" s="75"/>
      <c r="R129" s="351">
        <f>SUMIF(MSIS!$H:$H,$B$1&amp;V129&amp;1,MSIS!$F:$F)+SUMIF(MSIS!$H:$H,$B$1&amp;V130&amp;1,MSIS!$F:$F)+SUMIF(MSIS!$H:$H,$B$1&amp;V131&amp;1,MSIS!$F:$F)</f>
        <v>0</v>
      </c>
      <c r="S129" s="409" t="str">
        <f t="shared" si="1"/>
        <v/>
      </c>
      <c r="T129" s="4"/>
      <c r="U129" s="4"/>
      <c r="V129" s="4" t="s">
        <v>803</v>
      </c>
      <c r="W129" s="4" t="s">
        <v>801</v>
      </c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</row>
    <row r="130" spans="1:56" s="2" customFormat="1" ht="15" customHeight="1" outlineLevel="1" x14ac:dyDescent="0.2">
      <c r="A130" s="395">
        <v>128</v>
      </c>
      <c r="B130" s="165">
        <v>8329</v>
      </c>
      <c r="C130" s="58" t="s">
        <v>346</v>
      </c>
      <c r="D130" s="253" t="s">
        <v>74</v>
      </c>
      <c r="E130" s="220">
        <v>4</v>
      </c>
      <c r="F130" s="392" t="s">
        <v>1369</v>
      </c>
      <c r="G130" s="75" t="e">
        <f>'Main Store'!G130+'Remote Kiosk'!G130+'Attached Kiosk'!G130+McCafe!G130+MDS!G130</f>
        <v>#N/A</v>
      </c>
      <c r="H130" s="492">
        <f>'Main Store'!H130+'Remote Kiosk'!H130+'Attached Kiosk'!H130+McCafe!H130+MDS!H130</f>
        <v>0</v>
      </c>
      <c r="I130" s="64"/>
      <c r="J130" s="467"/>
      <c r="K130" s="65"/>
      <c r="L130" s="75"/>
      <c r="M130" s="492">
        <f>'Main Store'!M130+'Remote Kiosk'!M130+'Attached Kiosk'!M130+McCafe!M130+MDS!M130</f>
        <v>0</v>
      </c>
      <c r="N130" s="64"/>
      <c r="O130" s="467"/>
      <c r="P130" s="65"/>
      <c r="Q130" s="75"/>
      <c r="R130" s="351">
        <f>SUMIF(MSIS!$H:$H,$B$1&amp;$B130&amp;1,MSIS!$F:$F)</f>
        <v>0</v>
      </c>
      <c r="S130" s="409" t="str">
        <f t="shared" si="1"/>
        <v/>
      </c>
      <c r="T130" s="4"/>
      <c r="U130" s="4"/>
      <c r="V130" s="4" t="s">
        <v>805</v>
      </c>
      <c r="W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</row>
    <row r="131" spans="1:56" s="2" customFormat="1" ht="15" customHeight="1" outlineLevel="1" x14ac:dyDescent="0.2">
      <c r="A131" s="395">
        <v>129</v>
      </c>
      <c r="B131" s="165">
        <v>8330</v>
      </c>
      <c r="C131" s="58" t="s">
        <v>347</v>
      </c>
      <c r="D131" s="253" t="s">
        <v>76</v>
      </c>
      <c r="E131" s="220">
        <v>4</v>
      </c>
      <c r="F131" s="392" t="s">
        <v>1370</v>
      </c>
      <c r="G131" s="75" t="e">
        <f>'Main Store'!G131+'Remote Kiosk'!G131+'Attached Kiosk'!G131+McCafe!G131+MDS!G131</f>
        <v>#N/A</v>
      </c>
      <c r="H131" s="493">
        <f>'Main Store'!H131+'Remote Kiosk'!H131+'Attached Kiosk'!H131+McCafe!H131+MDS!H131</f>
        <v>0</v>
      </c>
      <c r="I131" s="91"/>
      <c r="J131" s="473"/>
      <c r="K131" s="65"/>
      <c r="L131" s="77"/>
      <c r="M131" s="493">
        <f>'Main Store'!M131+'Remote Kiosk'!M131+'Attached Kiosk'!M131+McCafe!M131+MDS!M131</f>
        <v>0</v>
      </c>
      <c r="N131" s="91"/>
      <c r="O131" s="473"/>
      <c r="P131" s="65"/>
      <c r="Q131" s="77"/>
      <c r="R131" s="352">
        <f>SUMIF(MSIS!$H:$H,$B$1&amp;$B131&amp;1,MSIS!$F:$F)</f>
        <v>0</v>
      </c>
      <c r="S131" s="410" t="str">
        <f t="shared" si="1"/>
        <v/>
      </c>
      <c r="T131" s="4"/>
      <c r="U131" s="4"/>
      <c r="V131" s="4" t="s">
        <v>806</v>
      </c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</row>
    <row r="132" spans="1:56" s="2" customFormat="1" ht="15" customHeight="1" outlineLevel="1" x14ac:dyDescent="0.2">
      <c r="A132" s="395">
        <v>130</v>
      </c>
      <c r="B132" s="165"/>
      <c r="C132" s="58" t="s">
        <v>348</v>
      </c>
      <c r="D132" s="253">
        <v>8.4</v>
      </c>
      <c r="E132" s="220">
        <v>3</v>
      </c>
      <c r="F132" s="391" t="s">
        <v>1371</v>
      </c>
      <c r="G132" s="75" t="e">
        <f>'Main Store'!G132+'Remote Kiosk'!G132+'Attached Kiosk'!G132+McCafe!G132+MDS!G132</f>
        <v>#N/A</v>
      </c>
      <c r="H132" s="67">
        <f>SUM(H133:H144)</f>
        <v>0</v>
      </c>
      <c r="I132" s="68"/>
      <c r="J132" s="468"/>
      <c r="K132" s="65"/>
      <c r="L132" s="62"/>
      <c r="M132" s="67">
        <f>SUM(M133:M144)</f>
        <v>0</v>
      </c>
      <c r="N132" s="68"/>
      <c r="O132" s="468"/>
      <c r="P132" s="65"/>
      <c r="Q132" s="62"/>
      <c r="R132" s="354">
        <f>SUM(R133:R144)</f>
        <v>0</v>
      </c>
      <c r="S132" s="416" t="str">
        <f t="shared" si="1"/>
        <v/>
      </c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</row>
    <row r="133" spans="1:56" s="2" customFormat="1" ht="15" customHeight="1" outlineLevel="1" x14ac:dyDescent="0.2">
      <c r="A133" s="395">
        <v>131</v>
      </c>
      <c r="B133" s="165">
        <v>8410</v>
      </c>
      <c r="C133" s="58" t="s">
        <v>349</v>
      </c>
      <c r="D133" s="253" t="s">
        <v>45</v>
      </c>
      <c r="E133" s="220">
        <v>4</v>
      </c>
      <c r="F133" s="393" t="s">
        <v>1372</v>
      </c>
      <c r="G133" s="75" t="e">
        <f>'Main Store'!G133+'Remote Kiosk'!G133+'Attached Kiosk'!G133+McCafe!G133+MDS!G133</f>
        <v>#N/A</v>
      </c>
      <c r="H133" s="491">
        <f>'Main Store'!H133+'Remote Kiosk'!H133+'Attached Kiosk'!H133+McCafe!H133+MDS!H133</f>
        <v>0</v>
      </c>
      <c r="I133" s="71"/>
      <c r="J133" s="469"/>
      <c r="K133" s="65"/>
      <c r="L133" s="73"/>
      <c r="M133" s="491">
        <f>'Main Store'!M133+'Remote Kiosk'!M133+'Attached Kiosk'!M133+McCafe!M133+MDS!M133</f>
        <v>0</v>
      </c>
      <c r="N133" s="71"/>
      <c r="O133" s="469"/>
      <c r="P133" s="65"/>
      <c r="Q133" s="73"/>
      <c r="R133" s="350">
        <f>SUMIF(MSIS!$H:$H,$B$1&amp;$B133&amp;1,MSIS!$F:$F)</f>
        <v>0</v>
      </c>
      <c r="S133" s="408" t="str">
        <f t="shared" si="1"/>
        <v/>
      </c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</row>
    <row r="134" spans="1:56" s="2" customFormat="1" ht="15" customHeight="1" outlineLevel="1" x14ac:dyDescent="0.2">
      <c r="A134" s="395">
        <v>132</v>
      </c>
      <c r="B134" s="165" t="s">
        <v>113</v>
      </c>
      <c r="C134" s="58" t="s">
        <v>350</v>
      </c>
      <c r="D134" s="253" t="s">
        <v>50</v>
      </c>
      <c r="E134" s="220">
        <v>4</v>
      </c>
      <c r="F134" s="393" t="s">
        <v>1373</v>
      </c>
      <c r="G134" s="75" t="e">
        <f>'Main Store'!G134+'Remote Kiosk'!G134+'Attached Kiosk'!G134+McCafe!G134+MDS!G134</f>
        <v>#N/A</v>
      </c>
      <c r="H134" s="492">
        <f>'Main Store'!H134+'Remote Kiosk'!H134+'Attached Kiosk'!H134+McCafe!H134+MDS!H134</f>
        <v>0</v>
      </c>
      <c r="I134" s="64"/>
      <c r="J134" s="467"/>
      <c r="K134" s="65"/>
      <c r="L134" s="75"/>
      <c r="M134" s="492">
        <f>'Main Store'!M134+'Remote Kiosk'!M134+'Attached Kiosk'!M134+McCafe!M134+MDS!M134</f>
        <v>0</v>
      </c>
      <c r="N134" s="64"/>
      <c r="O134" s="467"/>
      <c r="P134" s="65"/>
      <c r="Q134" s="75"/>
      <c r="R134" s="350">
        <f>SUMIF(MSIS!$H:$H,$B$1&amp;V134&amp;1,MSIS!$F:$F)+SUMIF(MSIS!$H:$H,$B$1&amp;V135&amp;1,MSIS!$F:$F)+SUMIF(MSIS!$H:$H,$B$1&amp;V136&amp;1,MSIS!$F:$F)</f>
        <v>0</v>
      </c>
      <c r="S134" s="408" t="str">
        <f t="shared" si="1"/>
        <v/>
      </c>
      <c r="T134" s="4"/>
      <c r="U134" s="4"/>
      <c r="V134" s="4" t="s">
        <v>807</v>
      </c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</row>
    <row r="135" spans="1:56" s="2" customFormat="1" ht="15" customHeight="1" outlineLevel="1" x14ac:dyDescent="0.2">
      <c r="A135" s="395">
        <v>133</v>
      </c>
      <c r="B135" s="165">
        <v>8424</v>
      </c>
      <c r="C135" s="58" t="s">
        <v>351</v>
      </c>
      <c r="D135" s="253" t="s">
        <v>51</v>
      </c>
      <c r="E135" s="220">
        <v>4</v>
      </c>
      <c r="F135" s="393" t="s">
        <v>1374</v>
      </c>
      <c r="G135" s="75" t="e">
        <f>'Main Store'!G135+'Remote Kiosk'!G135+'Attached Kiosk'!G135+McCafe!G135+MDS!G135</f>
        <v>#N/A</v>
      </c>
      <c r="H135" s="492">
        <f>'Main Store'!H135+'Remote Kiosk'!H135+'Attached Kiosk'!H135+McCafe!H135+MDS!H135</f>
        <v>0</v>
      </c>
      <c r="I135" s="64"/>
      <c r="J135" s="467"/>
      <c r="K135" s="65"/>
      <c r="L135" s="75"/>
      <c r="M135" s="492">
        <f>'Main Store'!M135+'Remote Kiosk'!M135+'Attached Kiosk'!M135+McCafe!M135+MDS!M135</f>
        <v>0</v>
      </c>
      <c r="N135" s="64"/>
      <c r="O135" s="467"/>
      <c r="P135" s="65"/>
      <c r="Q135" s="75"/>
      <c r="R135" s="350">
        <f>SUMIF(MSIS!$H:$H,$B$1&amp;$B135&amp;1,MSIS!$F:$F)</f>
        <v>0</v>
      </c>
      <c r="S135" s="408" t="str">
        <f t="shared" ref="S135:S172" si="2">IFERROR((R135-H135)/H135,"")</f>
        <v/>
      </c>
      <c r="T135" s="4"/>
      <c r="U135" s="4"/>
      <c r="V135" s="4" t="s">
        <v>808</v>
      </c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</row>
    <row r="136" spans="1:56" s="2" customFormat="1" ht="15" customHeight="1" outlineLevel="1" x14ac:dyDescent="0.2">
      <c r="A136" s="395">
        <v>134</v>
      </c>
      <c r="B136" s="165">
        <v>8426</v>
      </c>
      <c r="C136" s="58" t="s">
        <v>352</v>
      </c>
      <c r="D136" s="253" t="s">
        <v>52</v>
      </c>
      <c r="E136" s="220">
        <v>4</v>
      </c>
      <c r="F136" s="393" t="s">
        <v>1467</v>
      </c>
      <c r="G136" s="75" t="e">
        <f>'Main Store'!G136+'Remote Kiosk'!G136+'Attached Kiosk'!G136+McCafe!G136+MDS!G136</f>
        <v>#N/A</v>
      </c>
      <c r="H136" s="492">
        <f>'Main Store'!H136+'Remote Kiosk'!H136+'Attached Kiosk'!H136+McCafe!H136+MDS!H136</f>
        <v>0</v>
      </c>
      <c r="I136" s="64"/>
      <c r="J136" s="467"/>
      <c r="K136" s="65"/>
      <c r="L136" s="75"/>
      <c r="M136" s="492">
        <f>'Main Store'!M136+'Remote Kiosk'!M136+'Attached Kiosk'!M136+McCafe!M136+MDS!M136</f>
        <v>0</v>
      </c>
      <c r="N136" s="64"/>
      <c r="O136" s="467"/>
      <c r="P136" s="65"/>
      <c r="Q136" s="75"/>
      <c r="R136" s="350">
        <f>SUMIF(MSIS!$H:$H,$B$1&amp;$B136&amp;1,MSIS!$F:$F)</f>
        <v>0</v>
      </c>
      <c r="S136" s="408" t="str">
        <f t="shared" si="2"/>
        <v/>
      </c>
      <c r="T136" s="4"/>
      <c r="U136" s="4"/>
      <c r="V136" s="4" t="s">
        <v>809</v>
      </c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</row>
    <row r="137" spans="1:56" s="2" customFormat="1" ht="15" customHeight="1" outlineLevel="1" x14ac:dyDescent="0.2">
      <c r="A137" s="395">
        <v>135</v>
      </c>
      <c r="B137" s="165">
        <v>8440</v>
      </c>
      <c r="C137" s="58" t="s">
        <v>353</v>
      </c>
      <c r="D137" s="253" t="s">
        <v>53</v>
      </c>
      <c r="E137" s="220">
        <v>4</v>
      </c>
      <c r="F137" s="393" t="s">
        <v>1375</v>
      </c>
      <c r="G137" s="75" t="e">
        <f>'Main Store'!G137+'Remote Kiosk'!G137+'Attached Kiosk'!G137+McCafe!G137+MDS!G137</f>
        <v>#N/A</v>
      </c>
      <c r="H137" s="492">
        <f>'Main Store'!H137+'Remote Kiosk'!H137+'Attached Kiosk'!H137+McCafe!H137+MDS!H137</f>
        <v>0</v>
      </c>
      <c r="I137" s="64"/>
      <c r="J137" s="467"/>
      <c r="K137" s="65"/>
      <c r="L137" s="75"/>
      <c r="M137" s="492">
        <f>'Main Store'!M137+'Remote Kiosk'!M137+'Attached Kiosk'!M137+McCafe!M137+MDS!M137</f>
        <v>0</v>
      </c>
      <c r="N137" s="64"/>
      <c r="O137" s="467"/>
      <c r="P137" s="65"/>
      <c r="Q137" s="75"/>
      <c r="R137" s="350">
        <f>SUMIF(MSIS!$H:$H,$B$1&amp;$B137&amp;1,MSIS!$F:$F)</f>
        <v>0</v>
      </c>
      <c r="S137" s="408" t="str">
        <f t="shared" si="2"/>
        <v/>
      </c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</row>
    <row r="138" spans="1:56" s="2" customFormat="1" ht="15" customHeight="1" outlineLevel="1" x14ac:dyDescent="0.2">
      <c r="A138" s="395">
        <v>136</v>
      </c>
      <c r="B138" s="165">
        <v>8437</v>
      </c>
      <c r="C138" s="58" t="s">
        <v>354</v>
      </c>
      <c r="D138" s="253" t="s">
        <v>78</v>
      </c>
      <c r="E138" s="220">
        <v>4</v>
      </c>
      <c r="F138" s="393" t="s">
        <v>1376</v>
      </c>
      <c r="G138" s="75" t="e">
        <f>'Main Store'!G138+'Remote Kiosk'!G138+'Attached Kiosk'!G138+McCafe!G138+MDS!G138</f>
        <v>#N/A</v>
      </c>
      <c r="H138" s="492">
        <f>'Main Store'!H138+'Remote Kiosk'!H138+'Attached Kiosk'!H138+McCafe!H138+MDS!H138</f>
        <v>0</v>
      </c>
      <c r="I138" s="64"/>
      <c r="J138" s="467"/>
      <c r="K138" s="65"/>
      <c r="L138" s="75"/>
      <c r="M138" s="492">
        <f>'Main Store'!M138+'Remote Kiosk'!M138+'Attached Kiosk'!M138+McCafe!M138+MDS!M138</f>
        <v>0</v>
      </c>
      <c r="N138" s="64"/>
      <c r="O138" s="467"/>
      <c r="P138" s="65"/>
      <c r="Q138" s="75"/>
      <c r="R138" s="350">
        <f>SUMIF(MSIS!$H:$H,$B$1&amp;$B138&amp;1,MSIS!$F:$F)</f>
        <v>0</v>
      </c>
      <c r="S138" s="408" t="str">
        <f t="shared" si="2"/>
        <v/>
      </c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</row>
    <row r="139" spans="1:56" s="2" customFormat="1" ht="15" customHeight="1" outlineLevel="1" x14ac:dyDescent="0.2">
      <c r="A139" s="395">
        <v>137</v>
      </c>
      <c r="B139" s="165">
        <v>8441</v>
      </c>
      <c r="C139" s="58" t="s">
        <v>355</v>
      </c>
      <c r="D139" s="253" t="s">
        <v>71</v>
      </c>
      <c r="E139" s="220">
        <v>4</v>
      </c>
      <c r="F139" s="393" t="s">
        <v>1377</v>
      </c>
      <c r="G139" s="75" t="e">
        <f>'Main Store'!G139+'Remote Kiosk'!G139+'Attached Kiosk'!G139+McCafe!G139+MDS!G139</f>
        <v>#N/A</v>
      </c>
      <c r="H139" s="492">
        <f>'Main Store'!H139+'Remote Kiosk'!H139+'Attached Kiosk'!H139+McCafe!H139+MDS!H139</f>
        <v>0</v>
      </c>
      <c r="I139" s="64"/>
      <c r="J139" s="467"/>
      <c r="K139" s="65"/>
      <c r="L139" s="75"/>
      <c r="M139" s="492">
        <f>'Main Store'!M139+'Remote Kiosk'!M139+'Attached Kiosk'!M139+McCafe!M139+MDS!M139</f>
        <v>0</v>
      </c>
      <c r="N139" s="64"/>
      <c r="O139" s="467"/>
      <c r="P139" s="65"/>
      <c r="Q139" s="75"/>
      <c r="R139" s="350">
        <f>SUMIF(MSIS!$H:$H,$B$1&amp;$B139&amp;1,MSIS!$F:$F)</f>
        <v>0</v>
      </c>
      <c r="S139" s="408" t="str">
        <f t="shared" si="2"/>
        <v/>
      </c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</row>
    <row r="140" spans="1:56" s="2" customFormat="1" ht="15" customHeight="1" outlineLevel="1" x14ac:dyDescent="0.2">
      <c r="A140" s="395">
        <v>138</v>
      </c>
      <c r="B140" s="165" t="s">
        <v>115</v>
      </c>
      <c r="C140" s="58" t="s">
        <v>356</v>
      </c>
      <c r="D140" s="253" t="s">
        <v>54</v>
      </c>
      <c r="E140" s="220">
        <v>4</v>
      </c>
      <c r="F140" s="392" t="s">
        <v>1378</v>
      </c>
      <c r="G140" s="75" t="e">
        <f>'Main Store'!G140+'Remote Kiosk'!G140+'Attached Kiosk'!G140+McCafe!G140+MDS!G140</f>
        <v>#N/A</v>
      </c>
      <c r="H140" s="492">
        <f>'Main Store'!H140+'Remote Kiosk'!H140+'Attached Kiosk'!H140+McCafe!H140+MDS!H140</f>
        <v>0</v>
      </c>
      <c r="I140" s="64"/>
      <c r="J140" s="467"/>
      <c r="K140" s="65"/>
      <c r="L140" s="75"/>
      <c r="M140" s="492">
        <f>'Main Store'!M140+'Remote Kiosk'!M140+'Attached Kiosk'!M140+McCafe!M140+MDS!M140</f>
        <v>0</v>
      </c>
      <c r="N140" s="64"/>
      <c r="O140" s="467"/>
      <c r="P140" s="65"/>
      <c r="Q140" s="75"/>
      <c r="R140" s="350">
        <f>SUMIF(MSIS!$H:$H,$B$1&amp;V140&amp;1,MSIS!$F:$F)+SUMIF(MSIS!$H:$H,$B$1&amp;V141&amp;1,MSIS!$F:$F)+SUMIF(MSIS!$H:$H,$B$1&amp;V142&amp;1,MSIS!$F:$F)+SUMIF(MSIS!$H:$H,$B$1&amp;V143&amp;1,MSIS!$F:$F)+SUMIF(MSIS!$H:$H,$B$1&amp;V144&amp;1,MSIS!$F:$F)+SUMIF(MSIS!$H:$H,$B$1&amp;V145&amp;1,MSIS!$F:$F)</f>
        <v>0</v>
      </c>
      <c r="S140" s="408" t="str">
        <f t="shared" si="2"/>
        <v/>
      </c>
      <c r="T140" s="4"/>
      <c r="U140" s="4"/>
      <c r="V140" s="4" t="s">
        <v>815</v>
      </c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</row>
    <row r="141" spans="1:56" s="2" customFormat="1" ht="15" customHeight="1" outlineLevel="1" x14ac:dyDescent="0.2">
      <c r="A141" s="395">
        <v>139</v>
      </c>
      <c r="B141" s="165">
        <v>8420</v>
      </c>
      <c r="C141" s="58" t="s">
        <v>357</v>
      </c>
      <c r="D141" s="253" t="s">
        <v>56</v>
      </c>
      <c r="E141" s="220">
        <v>4</v>
      </c>
      <c r="F141" s="392" t="s">
        <v>1379</v>
      </c>
      <c r="G141" s="75" t="e">
        <f>'Main Store'!G141+'Remote Kiosk'!G141+'Attached Kiosk'!G141+McCafe!G141+MDS!G141</f>
        <v>#N/A</v>
      </c>
      <c r="H141" s="492">
        <f>'Main Store'!H141+'Remote Kiosk'!H141+'Attached Kiosk'!H141+McCafe!H141+MDS!H141</f>
        <v>0</v>
      </c>
      <c r="I141" s="64"/>
      <c r="J141" s="467"/>
      <c r="K141" s="65"/>
      <c r="L141" s="75"/>
      <c r="M141" s="492">
        <f>'Main Store'!M141+'Remote Kiosk'!M141+'Attached Kiosk'!M141+McCafe!M141+MDS!M141</f>
        <v>0</v>
      </c>
      <c r="N141" s="64"/>
      <c r="O141" s="467"/>
      <c r="P141" s="65"/>
      <c r="Q141" s="75"/>
      <c r="R141" s="350">
        <f>SUMIF(MSIS!$H:$H,$B$1&amp;$B141&amp;1,MSIS!$F:$F)</f>
        <v>0</v>
      </c>
      <c r="S141" s="408" t="str">
        <f t="shared" si="2"/>
        <v/>
      </c>
      <c r="T141" s="4"/>
      <c r="U141" s="4"/>
      <c r="V141" s="4" t="s">
        <v>817</v>
      </c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</row>
    <row r="142" spans="1:56" s="2" customFormat="1" ht="15" customHeight="1" outlineLevel="1" x14ac:dyDescent="0.2">
      <c r="A142" s="395">
        <v>140</v>
      </c>
      <c r="B142" s="165">
        <v>8450</v>
      </c>
      <c r="C142" s="58" t="s">
        <v>358</v>
      </c>
      <c r="D142" s="253" t="s">
        <v>58</v>
      </c>
      <c r="E142" s="220">
        <v>4</v>
      </c>
      <c r="F142" s="392" t="s">
        <v>1380</v>
      </c>
      <c r="G142" s="75" t="e">
        <f>'Main Store'!G142+'Remote Kiosk'!G142+'Attached Kiosk'!G142+McCafe!G142+MDS!G142</f>
        <v>#N/A</v>
      </c>
      <c r="H142" s="492">
        <f>'Main Store'!H142+'Remote Kiosk'!H142+'Attached Kiosk'!H142+McCafe!H142+MDS!H142</f>
        <v>0</v>
      </c>
      <c r="I142" s="64"/>
      <c r="J142" s="467"/>
      <c r="K142" s="65"/>
      <c r="L142" s="75"/>
      <c r="M142" s="492">
        <f>'Main Store'!M142+'Remote Kiosk'!M142+'Attached Kiosk'!M142+McCafe!M142+MDS!M142</f>
        <v>0</v>
      </c>
      <c r="N142" s="64"/>
      <c r="O142" s="467"/>
      <c r="P142" s="65"/>
      <c r="Q142" s="75"/>
      <c r="R142" s="350">
        <f>SUMIF(MSIS!$H:$H,$B$1&amp;$B142&amp;1,MSIS!$F:$F)</f>
        <v>0</v>
      </c>
      <c r="S142" s="408" t="str">
        <f t="shared" si="2"/>
        <v/>
      </c>
      <c r="T142" s="4"/>
      <c r="U142" s="4"/>
      <c r="V142" s="4" t="s">
        <v>818</v>
      </c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</row>
    <row r="143" spans="1:56" s="2" customFormat="1" ht="15" customHeight="1" outlineLevel="1" x14ac:dyDescent="0.2">
      <c r="A143" s="395">
        <v>141</v>
      </c>
      <c r="B143" s="165">
        <v>8457</v>
      </c>
      <c r="C143" s="58" t="s">
        <v>359</v>
      </c>
      <c r="D143" s="253" t="s">
        <v>60</v>
      </c>
      <c r="E143" s="220">
        <v>4</v>
      </c>
      <c r="F143" s="392" t="s">
        <v>1381</v>
      </c>
      <c r="G143" s="75" t="e">
        <f>'Main Store'!G143+'Remote Kiosk'!G143+'Attached Kiosk'!G143+McCafe!G143+MDS!G143</f>
        <v>#N/A</v>
      </c>
      <c r="H143" s="492">
        <f>'Main Store'!H143+'Remote Kiosk'!H143+'Attached Kiosk'!H143+McCafe!H143+MDS!H143</f>
        <v>0</v>
      </c>
      <c r="I143" s="64"/>
      <c r="J143" s="467"/>
      <c r="K143" s="65"/>
      <c r="L143" s="75"/>
      <c r="M143" s="492">
        <f>'Main Store'!M143+'Remote Kiosk'!M143+'Attached Kiosk'!M143+McCafe!M143+MDS!M143</f>
        <v>0</v>
      </c>
      <c r="N143" s="64"/>
      <c r="O143" s="467"/>
      <c r="P143" s="65"/>
      <c r="Q143" s="75"/>
      <c r="R143" s="350">
        <f>SUMIF(MSIS!$H:$H,$B$1&amp;$B143&amp;1,MSIS!$F:$F)</f>
        <v>0</v>
      </c>
      <c r="S143" s="408" t="str">
        <f t="shared" si="2"/>
        <v/>
      </c>
      <c r="T143" s="4"/>
      <c r="U143" s="4"/>
      <c r="V143" s="4" t="s">
        <v>819</v>
      </c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</row>
    <row r="144" spans="1:56" s="2" customFormat="1" ht="15" outlineLevel="1" x14ac:dyDescent="0.2">
      <c r="A144" s="395">
        <v>142</v>
      </c>
      <c r="B144" s="165">
        <v>8425</v>
      </c>
      <c r="C144" s="58" t="s">
        <v>360</v>
      </c>
      <c r="D144" s="253" t="s">
        <v>62</v>
      </c>
      <c r="E144" s="220">
        <v>4</v>
      </c>
      <c r="F144" s="392" t="s">
        <v>1382</v>
      </c>
      <c r="G144" s="75" t="e">
        <f>'Main Store'!G144+'Remote Kiosk'!G144+'Attached Kiosk'!G144+McCafe!G144+MDS!G144</f>
        <v>#N/A</v>
      </c>
      <c r="H144" s="493">
        <f>'Main Store'!H144+'Remote Kiosk'!H144+'Attached Kiosk'!H144+McCafe!H144+MDS!H144</f>
        <v>0</v>
      </c>
      <c r="I144" s="91"/>
      <c r="J144" s="473"/>
      <c r="K144" s="65"/>
      <c r="L144" s="77"/>
      <c r="M144" s="493">
        <f>'Main Store'!M144+'Remote Kiosk'!M144+'Attached Kiosk'!M144+McCafe!M144+MDS!M144</f>
        <v>0</v>
      </c>
      <c r="N144" s="91"/>
      <c r="O144" s="473"/>
      <c r="P144" s="65"/>
      <c r="Q144" s="77"/>
      <c r="R144" s="352">
        <f>SUMIF(MSIS!$H:$H,$B$1&amp;$B144&amp;1,MSIS!$F:$F)</f>
        <v>0</v>
      </c>
      <c r="S144" s="410" t="str">
        <f t="shared" si="2"/>
        <v/>
      </c>
      <c r="T144" s="4"/>
      <c r="U144" s="4"/>
      <c r="V144" s="4" t="s">
        <v>820</v>
      </c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</row>
    <row r="145" spans="1:56" s="2" customFormat="1" ht="15" customHeight="1" outlineLevel="1" x14ac:dyDescent="0.2">
      <c r="A145" s="395">
        <v>151</v>
      </c>
      <c r="B145" s="165"/>
      <c r="C145" s="58" t="s">
        <v>369</v>
      </c>
      <c r="D145" s="253" t="s">
        <v>147</v>
      </c>
      <c r="E145" s="220">
        <v>3</v>
      </c>
      <c r="F145" s="61" t="s">
        <v>1322</v>
      </c>
      <c r="G145" s="75" t="e">
        <f>'Main Store'!G145+'Remote Kiosk'!G145+'Attached Kiosk'!G145+McCafe!G145+MDS!G145</f>
        <v>#N/A</v>
      </c>
      <c r="H145" s="67">
        <f>SUM(H146:H152)</f>
        <v>0</v>
      </c>
      <c r="I145" s="68"/>
      <c r="J145" s="468"/>
      <c r="K145" s="65"/>
      <c r="L145" s="62"/>
      <c r="M145" s="67">
        <f>SUM(M146:M152)</f>
        <v>0</v>
      </c>
      <c r="N145" s="68"/>
      <c r="O145" s="468"/>
      <c r="P145" s="65"/>
      <c r="Q145" s="62"/>
      <c r="R145" s="354">
        <f>SUM(R146:R152)</f>
        <v>0</v>
      </c>
      <c r="S145" s="416" t="str">
        <f t="shared" si="2"/>
        <v/>
      </c>
      <c r="T145" s="4"/>
      <c r="U145" s="4"/>
      <c r="V145" s="4" t="s">
        <v>821</v>
      </c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</row>
    <row r="146" spans="1:56" s="2" customFormat="1" ht="15" customHeight="1" outlineLevel="1" x14ac:dyDescent="0.2">
      <c r="A146" s="395">
        <v>152</v>
      </c>
      <c r="B146" s="165">
        <v>8491</v>
      </c>
      <c r="C146" s="58" t="s">
        <v>370</v>
      </c>
      <c r="D146" s="253" t="s">
        <v>28</v>
      </c>
      <c r="E146" s="220">
        <v>4</v>
      </c>
      <c r="F146" s="69" t="s">
        <v>1468</v>
      </c>
      <c r="G146" s="75" t="e">
        <f>'Main Store'!G146+'Remote Kiosk'!G146+'Attached Kiosk'!G146+McCafe!G146+MDS!G146</f>
        <v>#N/A</v>
      </c>
      <c r="H146" s="491">
        <f>'Main Store'!H146+'Remote Kiosk'!H146+'Attached Kiosk'!H146+McCafe!H146+MDS!H146</f>
        <v>0</v>
      </c>
      <c r="I146" s="71"/>
      <c r="J146" s="469"/>
      <c r="K146" s="65"/>
      <c r="L146" s="73"/>
      <c r="M146" s="491">
        <f>'Main Store'!M146+'Remote Kiosk'!M146+'Attached Kiosk'!M146+McCafe!M146+MDS!M146</f>
        <v>0</v>
      </c>
      <c r="N146" s="71"/>
      <c r="O146" s="469"/>
      <c r="P146" s="65"/>
      <c r="Q146" s="73"/>
      <c r="R146" s="350">
        <f>SUMIF(MSIS!$H:$H,$B$1&amp;$B146&amp;1,MSIS!$F:$F)</f>
        <v>0</v>
      </c>
      <c r="S146" s="408" t="str">
        <f t="shared" si="2"/>
        <v/>
      </c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</row>
    <row r="147" spans="1:56" s="2" customFormat="1" ht="15" customHeight="1" outlineLevel="1" x14ac:dyDescent="0.2">
      <c r="A147" s="395">
        <v>153</v>
      </c>
      <c r="B147" s="165">
        <v>8492</v>
      </c>
      <c r="C147" s="58" t="s">
        <v>371</v>
      </c>
      <c r="D147" s="253" t="s">
        <v>90</v>
      </c>
      <c r="E147" s="220">
        <v>4</v>
      </c>
      <c r="F147" s="69" t="s">
        <v>1323</v>
      </c>
      <c r="G147" s="75" t="e">
        <f>'Main Store'!G147+'Remote Kiosk'!G147+'Attached Kiosk'!G147+McCafe!G147+MDS!G147</f>
        <v>#N/A</v>
      </c>
      <c r="H147" s="492">
        <f>'Main Store'!H147+'Remote Kiosk'!H147+'Attached Kiosk'!H147+McCafe!H147+MDS!H147</f>
        <v>0</v>
      </c>
      <c r="I147" s="64"/>
      <c r="J147" s="467"/>
      <c r="K147" s="65"/>
      <c r="L147" s="75"/>
      <c r="M147" s="492">
        <f>'Main Store'!M147+'Remote Kiosk'!M147+'Attached Kiosk'!M147+McCafe!M147+MDS!M147</f>
        <v>0</v>
      </c>
      <c r="N147" s="64"/>
      <c r="O147" s="467"/>
      <c r="P147" s="65"/>
      <c r="Q147" s="75"/>
      <c r="R147" s="350">
        <f>SUMIF(MSIS!$H:$H,$B$1&amp;$B147&amp;1,MSIS!$F:$F)</f>
        <v>0</v>
      </c>
      <c r="S147" s="408" t="str">
        <f t="shared" si="2"/>
        <v/>
      </c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</row>
    <row r="148" spans="1:56" s="2" customFormat="1" ht="15" customHeight="1" outlineLevel="1" x14ac:dyDescent="0.2">
      <c r="A148" s="395">
        <v>154</v>
      </c>
      <c r="B148" s="165">
        <v>8493</v>
      </c>
      <c r="C148" s="58" t="s">
        <v>372</v>
      </c>
      <c r="D148" s="253" t="s">
        <v>91</v>
      </c>
      <c r="E148" s="220">
        <v>4</v>
      </c>
      <c r="F148" s="69" t="s">
        <v>1324</v>
      </c>
      <c r="G148" s="75" t="e">
        <f>'Main Store'!G148+'Remote Kiosk'!G148+'Attached Kiosk'!G148+McCafe!G148+MDS!G148</f>
        <v>#N/A</v>
      </c>
      <c r="H148" s="492">
        <f>'Main Store'!H148+'Remote Kiosk'!H148+'Attached Kiosk'!H148+McCafe!H148+MDS!H148</f>
        <v>0</v>
      </c>
      <c r="I148" s="64"/>
      <c r="J148" s="467"/>
      <c r="K148" s="65"/>
      <c r="L148" s="75"/>
      <c r="M148" s="492">
        <f>'Main Store'!M148+'Remote Kiosk'!M148+'Attached Kiosk'!M148+McCafe!M148+MDS!M148</f>
        <v>0</v>
      </c>
      <c r="N148" s="64"/>
      <c r="O148" s="467"/>
      <c r="P148" s="65"/>
      <c r="Q148" s="75"/>
      <c r="R148" s="350">
        <f>SUMIF(MSIS!$H:$H,$B$1&amp;$B148&amp;1,MSIS!$F:$F)</f>
        <v>0</v>
      </c>
      <c r="S148" s="408" t="str">
        <f t="shared" si="2"/>
        <v/>
      </c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</row>
    <row r="149" spans="1:56" s="2" customFormat="1" ht="15" customHeight="1" outlineLevel="1" x14ac:dyDescent="0.2">
      <c r="A149" s="395">
        <v>155</v>
      </c>
      <c r="B149" s="165">
        <v>8494</v>
      </c>
      <c r="C149" s="58" t="s">
        <v>373</v>
      </c>
      <c r="D149" s="253" t="s">
        <v>92</v>
      </c>
      <c r="E149" s="220">
        <v>4</v>
      </c>
      <c r="F149" s="69" t="s">
        <v>1325</v>
      </c>
      <c r="G149" s="75" t="e">
        <f>'Main Store'!G149+'Remote Kiosk'!G149+'Attached Kiosk'!G149+McCafe!G149+MDS!G149</f>
        <v>#N/A</v>
      </c>
      <c r="H149" s="492">
        <f>'Main Store'!H149+'Remote Kiosk'!H149+'Attached Kiosk'!H149+McCafe!H149+MDS!H149</f>
        <v>0</v>
      </c>
      <c r="I149" s="64"/>
      <c r="J149" s="467"/>
      <c r="K149" s="65"/>
      <c r="L149" s="75"/>
      <c r="M149" s="492">
        <f>'Main Store'!M149+'Remote Kiosk'!M149+'Attached Kiosk'!M149+McCafe!M149+MDS!M149</f>
        <v>0</v>
      </c>
      <c r="N149" s="64"/>
      <c r="O149" s="467"/>
      <c r="P149" s="65"/>
      <c r="Q149" s="75"/>
      <c r="R149" s="350">
        <f>SUMIF(MSIS!$H:$H,$B$1&amp;$B149&amp;1,MSIS!$F:$F)</f>
        <v>0</v>
      </c>
      <c r="S149" s="408" t="str">
        <f t="shared" si="2"/>
        <v/>
      </c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</row>
    <row r="150" spans="1:56" s="2" customFormat="1" ht="15" customHeight="1" outlineLevel="1" x14ac:dyDescent="0.2">
      <c r="A150" s="395">
        <v>156</v>
      </c>
      <c r="B150" s="165">
        <v>8485</v>
      </c>
      <c r="C150" s="58" t="s">
        <v>374</v>
      </c>
      <c r="D150" s="253" t="s">
        <v>93</v>
      </c>
      <c r="E150" s="220">
        <v>4</v>
      </c>
      <c r="F150" s="69" t="s">
        <v>1328</v>
      </c>
      <c r="G150" s="75" t="e">
        <f>'Main Store'!G150+'Remote Kiosk'!G150+'Attached Kiosk'!G150+McCafe!G150+MDS!G150</f>
        <v>#N/A</v>
      </c>
      <c r="H150" s="492">
        <f>'Main Store'!H150+'Remote Kiosk'!H150+'Attached Kiosk'!H150+McCafe!H150+MDS!H150</f>
        <v>0</v>
      </c>
      <c r="I150" s="64"/>
      <c r="J150" s="467"/>
      <c r="K150" s="65"/>
      <c r="L150" s="75"/>
      <c r="M150" s="492">
        <f>'Main Store'!M150+'Remote Kiosk'!M150+'Attached Kiosk'!M150+McCafe!M150+MDS!M150</f>
        <v>0</v>
      </c>
      <c r="N150" s="64"/>
      <c r="O150" s="467"/>
      <c r="P150" s="65"/>
      <c r="Q150" s="75"/>
      <c r="R150" s="350">
        <f>SUMIF(MSIS!$H:$H,$B$1&amp;$B150&amp;1,MSIS!$F:$F)</f>
        <v>0</v>
      </c>
      <c r="S150" s="408" t="str">
        <f t="shared" si="2"/>
        <v/>
      </c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</row>
    <row r="151" spans="1:56" s="2" customFormat="1" ht="15" customHeight="1" outlineLevel="1" x14ac:dyDescent="0.2">
      <c r="A151" s="395">
        <v>157</v>
      </c>
      <c r="B151" s="165">
        <v>8496</v>
      </c>
      <c r="C151" s="58" t="s">
        <v>375</v>
      </c>
      <c r="D151" s="253" t="s">
        <v>29</v>
      </c>
      <c r="E151" s="220">
        <v>4</v>
      </c>
      <c r="F151" s="69" t="s">
        <v>1326</v>
      </c>
      <c r="G151" s="75" t="e">
        <f>'Main Store'!G151+'Remote Kiosk'!G151+'Attached Kiosk'!G151+McCafe!G151+MDS!G151</f>
        <v>#N/A</v>
      </c>
      <c r="H151" s="492">
        <f>'Main Store'!H151+'Remote Kiosk'!H151+'Attached Kiosk'!H151+McCafe!H151+MDS!H151</f>
        <v>0</v>
      </c>
      <c r="I151" s="64"/>
      <c r="J151" s="467"/>
      <c r="K151" s="65"/>
      <c r="L151" s="75"/>
      <c r="M151" s="492">
        <f>'Main Store'!M151+'Remote Kiosk'!M151+'Attached Kiosk'!M151+McCafe!M151+MDS!M151</f>
        <v>0</v>
      </c>
      <c r="N151" s="64"/>
      <c r="O151" s="467"/>
      <c r="P151" s="65"/>
      <c r="Q151" s="75"/>
      <c r="R151" s="350">
        <f>SUMIF(MSIS!$H:$H,$B$1&amp;$B151&amp;1,MSIS!$F:$F)</f>
        <v>0</v>
      </c>
      <c r="S151" s="408" t="str">
        <f t="shared" si="2"/>
        <v/>
      </c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</row>
    <row r="152" spans="1:56" s="2" customFormat="1" ht="15" customHeight="1" outlineLevel="1" x14ac:dyDescent="0.2">
      <c r="A152" s="395">
        <v>158</v>
      </c>
      <c r="B152" s="165">
        <v>8497</v>
      </c>
      <c r="C152" s="58" t="s">
        <v>376</v>
      </c>
      <c r="D152" s="253" t="s">
        <v>94</v>
      </c>
      <c r="E152" s="220">
        <v>4</v>
      </c>
      <c r="F152" s="69" t="s">
        <v>1327</v>
      </c>
      <c r="G152" s="75" t="e">
        <f>'Main Store'!G152+'Remote Kiosk'!G152+'Attached Kiosk'!G152+McCafe!G152+MDS!G152</f>
        <v>#N/A</v>
      </c>
      <c r="H152" s="493">
        <f>'Main Store'!H152+'Remote Kiosk'!H152+'Attached Kiosk'!H152+McCafe!H152+MDS!H152</f>
        <v>0</v>
      </c>
      <c r="I152" s="64"/>
      <c r="J152" s="467"/>
      <c r="K152" s="65"/>
      <c r="L152" s="77"/>
      <c r="M152" s="493">
        <f>'Main Store'!M152+'Remote Kiosk'!M152+'Attached Kiosk'!M152+McCafe!M152+MDS!M152</f>
        <v>0</v>
      </c>
      <c r="N152" s="64"/>
      <c r="O152" s="467"/>
      <c r="P152" s="65"/>
      <c r="Q152" s="77"/>
      <c r="R152" s="352">
        <f>SUMIF(MSIS!$H:$H,$B$1&amp;$B152&amp;1,MSIS!$F:$F)</f>
        <v>0</v>
      </c>
      <c r="S152" s="410" t="str">
        <f t="shared" si="2"/>
        <v/>
      </c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</row>
    <row r="153" spans="1:56" s="2" customFormat="1" ht="15" customHeight="1" outlineLevel="1" x14ac:dyDescent="0.2">
      <c r="A153" s="395">
        <v>159</v>
      </c>
      <c r="B153" s="165">
        <v>8500</v>
      </c>
      <c r="C153" s="58" t="s">
        <v>377</v>
      </c>
      <c r="D153" s="253">
        <v>8.6</v>
      </c>
      <c r="E153" s="220">
        <v>3</v>
      </c>
      <c r="F153" s="61" t="s">
        <v>1330</v>
      </c>
      <c r="G153" s="75" t="e">
        <f>'Main Store'!G153+'Remote Kiosk'!G153+'Attached Kiosk'!G153+McCafe!G153+MDS!G153</f>
        <v>#N/A</v>
      </c>
      <c r="H153" s="494">
        <f>'Main Store'!H153+'Remote Kiosk'!H153+'Attached Kiosk'!H153+McCafe!H153+MDS!H153</f>
        <v>0</v>
      </c>
      <c r="I153" s="64"/>
      <c r="J153" s="467"/>
      <c r="K153" s="65"/>
      <c r="L153" s="72"/>
      <c r="M153" s="494">
        <f>'Main Store'!M153+'Remote Kiosk'!M153+'Attached Kiosk'!M153+McCafe!M153+MDS!M153</f>
        <v>0</v>
      </c>
      <c r="N153" s="64"/>
      <c r="O153" s="467"/>
      <c r="P153" s="65"/>
      <c r="Q153" s="72"/>
      <c r="R153" s="350">
        <f>SUMIF(MSIS!$H:$H,$B$1&amp;$B153&amp;1,MSIS!$F:$F)</f>
        <v>0</v>
      </c>
      <c r="S153" s="408" t="str">
        <f t="shared" si="2"/>
        <v/>
      </c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</row>
    <row r="154" spans="1:56" s="2" customFormat="1" ht="15" customHeight="1" outlineLevel="1" x14ac:dyDescent="0.2">
      <c r="A154" s="395">
        <v>160</v>
      </c>
      <c r="B154" s="165">
        <v>8900</v>
      </c>
      <c r="C154" s="58" t="s">
        <v>378</v>
      </c>
      <c r="D154" s="253">
        <v>8.6999999999999993</v>
      </c>
      <c r="E154" s="220">
        <v>3</v>
      </c>
      <c r="F154" s="61" t="s">
        <v>1329</v>
      </c>
      <c r="G154" s="75" t="e">
        <f>'Main Store'!G154+'Remote Kiosk'!G154+'Attached Kiosk'!G154+McCafe!G154+MDS!G154</f>
        <v>#N/A</v>
      </c>
      <c r="H154" s="495">
        <f>'Main Store'!H154+'Remote Kiosk'!H154+'Attached Kiosk'!H154+McCafe!H154+MDS!H154</f>
        <v>0</v>
      </c>
      <c r="I154" s="91"/>
      <c r="J154" s="473"/>
      <c r="K154" s="65"/>
      <c r="L154" s="66"/>
      <c r="M154" s="495">
        <f>'Main Store'!M154+'Remote Kiosk'!M154+'Attached Kiosk'!M154+McCafe!M154+MDS!M154</f>
        <v>0</v>
      </c>
      <c r="N154" s="91"/>
      <c r="O154" s="473"/>
      <c r="P154" s="65"/>
      <c r="Q154" s="66"/>
      <c r="R154" s="348">
        <f>SUMIF(MSIS!$H:$H,$B$1&amp;$B154&amp;1,MSIS!$F:$F)</f>
        <v>0</v>
      </c>
      <c r="S154" s="406" t="str">
        <f t="shared" si="2"/>
        <v/>
      </c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</row>
    <row r="155" spans="1:56" s="2" customFormat="1" ht="15" customHeight="1" x14ac:dyDescent="0.2">
      <c r="A155" s="395">
        <v>161</v>
      </c>
      <c r="B155" s="163"/>
      <c r="C155" s="53" t="s">
        <v>379</v>
      </c>
      <c r="D155" s="252">
        <v>9</v>
      </c>
      <c r="E155" s="222">
        <v>2</v>
      </c>
      <c r="F155" s="92" t="s">
        <v>1418</v>
      </c>
      <c r="G155" s="93" t="e">
        <f>SUM(G156:G159)</f>
        <v>#N/A</v>
      </c>
      <c r="H155" s="93">
        <f>SUM(H156:H159)</f>
        <v>0</v>
      </c>
      <c r="I155" s="142" t="e">
        <f>IF(J155=0,0,IF(G155=0,"&gt;100%",J155/G155))</f>
        <v>#N/A</v>
      </c>
      <c r="J155" s="474" t="e">
        <f>IF(G155=0,"",H155-G155)</f>
        <v>#N/A</v>
      </c>
      <c r="K155" s="56"/>
      <c r="L155" s="93"/>
      <c r="M155" s="93">
        <f>SUM(M156:M159)</f>
        <v>0</v>
      </c>
      <c r="N155" s="142">
        <f>IF(O155=0,0,IF(H155=0,"&gt;100%",O155/H155))</f>
        <v>0</v>
      </c>
      <c r="O155" s="474">
        <f>M155-H155</f>
        <v>0</v>
      </c>
      <c r="P155" s="56"/>
      <c r="Q155" s="93"/>
      <c r="R155" s="343">
        <f>SUM(R156:R159)</f>
        <v>0</v>
      </c>
      <c r="S155" s="414" t="str">
        <f t="shared" si="2"/>
        <v/>
      </c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</row>
    <row r="156" spans="1:56" s="2" customFormat="1" ht="15" customHeight="1" outlineLevel="1" x14ac:dyDescent="0.2">
      <c r="A156" s="395">
        <v>162</v>
      </c>
      <c r="B156" s="164" t="s">
        <v>116</v>
      </c>
      <c r="C156" s="58" t="s">
        <v>380</v>
      </c>
      <c r="D156" s="253">
        <v>9.1</v>
      </c>
      <c r="E156" s="220">
        <v>3</v>
      </c>
      <c r="F156" s="61" t="s">
        <v>1319</v>
      </c>
      <c r="G156" s="75" t="e">
        <f>'Main Store'!G156+'Remote Kiosk'!G156+'Attached Kiosk'!G156+McCafe!G156+MDS!G156</f>
        <v>#N/A</v>
      </c>
      <c r="H156" s="494">
        <f>'Main Store'!H156+'Remote Kiosk'!H156+'Attached Kiosk'!H156+McCafe!H156+MDS!H156</f>
        <v>0</v>
      </c>
      <c r="I156" s="71"/>
      <c r="J156" s="469"/>
      <c r="K156" s="65"/>
      <c r="L156" s="72"/>
      <c r="M156" s="494">
        <f>'Main Store'!M156+'Remote Kiosk'!M156+'Attached Kiosk'!M156+McCafe!M156+MDS!M156</f>
        <v>0</v>
      </c>
      <c r="N156" s="71"/>
      <c r="O156" s="469"/>
      <c r="P156" s="65"/>
      <c r="Q156" s="72"/>
      <c r="R156" s="350">
        <f>SUMIF(MSIS!$H:$H,$B$1&amp;V156&amp;1,MSIS!$F:$F)+SUMIF(MSIS!$H:$H,$B$1&amp;V157&amp;1,MSIS!$F:$F)+SUMIF(MSIS!$H:$H,$B$1&amp;V158&amp;1,MSIS!$F:$F)+SUMIF(MSIS!$H:$H,$B$1&amp;V159&amp;1,MSIS!$F:$F)+SUMIF(MSIS!$H:$H,$B$1&amp;V160&amp;1,MSIS!$F:$F)</f>
        <v>0</v>
      </c>
      <c r="S156" s="408" t="str">
        <f t="shared" si="2"/>
        <v/>
      </c>
      <c r="T156" s="4"/>
      <c r="U156" s="4"/>
      <c r="V156" s="4" t="s">
        <v>822</v>
      </c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</row>
    <row r="157" spans="1:56" s="2" customFormat="1" ht="15" customHeight="1" outlineLevel="1" x14ac:dyDescent="0.2">
      <c r="A157" s="395">
        <v>163</v>
      </c>
      <c r="B157" s="164">
        <v>2960</v>
      </c>
      <c r="C157" s="58" t="s">
        <v>381</v>
      </c>
      <c r="D157" s="253">
        <v>9.1999999999999993</v>
      </c>
      <c r="E157" s="220">
        <v>3</v>
      </c>
      <c r="F157" s="61" t="s">
        <v>1320</v>
      </c>
      <c r="G157" s="75" t="e">
        <f>'Main Store'!G157+'Remote Kiosk'!G157+'Attached Kiosk'!G157+McCafe!G157+MDS!G157</f>
        <v>#N/A</v>
      </c>
      <c r="H157" s="496">
        <f>'Main Store'!H157+'Remote Kiosk'!H157+'Attached Kiosk'!H157+McCafe!H157+MDS!H157</f>
        <v>0</v>
      </c>
      <c r="I157" s="64"/>
      <c r="J157" s="467"/>
      <c r="K157" s="65"/>
      <c r="L157" s="65"/>
      <c r="M157" s="496">
        <f>'Main Store'!M157+'Remote Kiosk'!M157+'Attached Kiosk'!M157+McCafe!M157+MDS!M157</f>
        <v>0</v>
      </c>
      <c r="N157" s="64"/>
      <c r="O157" s="467"/>
      <c r="P157" s="65"/>
      <c r="Q157" s="65"/>
      <c r="R157" s="351">
        <f>SUMIF(MSIS!$H:$H,$B$1&amp;$B157&amp;1,MSIS!$F:$F)</f>
        <v>0</v>
      </c>
      <c r="S157" s="409" t="str">
        <f t="shared" si="2"/>
        <v/>
      </c>
      <c r="T157" s="4"/>
      <c r="U157" s="4"/>
      <c r="V157" s="4" t="s">
        <v>823</v>
      </c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</row>
    <row r="158" spans="1:56" s="2" customFormat="1" ht="15" customHeight="1" outlineLevel="1" x14ac:dyDescent="0.2">
      <c r="A158" s="395">
        <v>164</v>
      </c>
      <c r="B158" s="164">
        <v>2991</v>
      </c>
      <c r="C158" s="58" t="s">
        <v>382</v>
      </c>
      <c r="D158" s="253">
        <v>9.3000000000000007</v>
      </c>
      <c r="E158" s="220">
        <v>3</v>
      </c>
      <c r="F158" s="61" t="s">
        <v>1321</v>
      </c>
      <c r="G158" s="75" t="e">
        <f>'Main Store'!G158+'Remote Kiosk'!G158+'Attached Kiosk'!G158+McCafe!G158+MDS!G158</f>
        <v>#N/A</v>
      </c>
      <c r="H158" s="496">
        <f>'Main Store'!H158+'Remote Kiosk'!H158+'Attached Kiosk'!H158+McCafe!H158+MDS!H158</f>
        <v>0</v>
      </c>
      <c r="I158" s="64"/>
      <c r="J158" s="467"/>
      <c r="K158" s="65"/>
      <c r="L158" s="65"/>
      <c r="M158" s="496">
        <f>'Main Store'!M158+'Remote Kiosk'!M158+'Attached Kiosk'!M158+McCafe!M158+MDS!M158</f>
        <v>0</v>
      </c>
      <c r="N158" s="64"/>
      <c r="O158" s="467"/>
      <c r="P158" s="65"/>
      <c r="Q158" s="65"/>
      <c r="R158" s="351">
        <f>SUMIF(MSIS!$H:$H,$B$1&amp;$B158&amp;1,MSIS!$F:$F)</f>
        <v>0</v>
      </c>
      <c r="S158" s="409" t="str">
        <f t="shared" si="2"/>
        <v/>
      </c>
      <c r="T158" s="4"/>
      <c r="U158" s="4"/>
      <c r="V158" s="4" t="s">
        <v>824</v>
      </c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</row>
    <row r="159" spans="1:56" s="2" customFormat="1" ht="15" customHeight="1" outlineLevel="1" x14ac:dyDescent="0.2">
      <c r="A159" s="395">
        <v>165</v>
      </c>
      <c r="B159" s="164" t="s">
        <v>117</v>
      </c>
      <c r="C159" s="58" t="s">
        <v>383</v>
      </c>
      <c r="D159" s="253">
        <v>9.4</v>
      </c>
      <c r="E159" s="220">
        <v>3</v>
      </c>
      <c r="F159" s="61" t="s">
        <v>1318</v>
      </c>
      <c r="G159" s="75" t="e">
        <f>'Main Store'!G159+'Remote Kiosk'!G159+'Attached Kiosk'!G159+McCafe!G159+MDS!G159</f>
        <v>#N/A</v>
      </c>
      <c r="H159" s="495">
        <f>'Main Store'!H159+'Remote Kiosk'!H159+'Attached Kiosk'!H159+McCafe!H159+MDS!H159</f>
        <v>0</v>
      </c>
      <c r="I159" s="91"/>
      <c r="J159" s="473"/>
      <c r="K159" s="65"/>
      <c r="L159" s="66"/>
      <c r="M159" s="495">
        <f>'Main Store'!M159+'Remote Kiosk'!M159+'Attached Kiosk'!M159+McCafe!M159+MDS!M159</f>
        <v>0</v>
      </c>
      <c r="N159" s="91"/>
      <c r="O159" s="473"/>
      <c r="P159" s="65"/>
      <c r="Q159" s="66"/>
      <c r="R159" s="348">
        <f>SUMIF(MSIS!$H:$H,$B$1&amp;W159&amp;1,MSIS!$F:$F)+SUMIF(MSIS!$H:$H,$B$1&amp;W160&amp;1,MSIS!$F:$F)+SUMIF(MSIS!$H:$H,$B$1&amp;W161&amp;1,MSIS!$F:$F)</f>
        <v>0</v>
      </c>
      <c r="S159" s="406" t="str">
        <f t="shared" si="2"/>
        <v/>
      </c>
      <c r="T159" s="4"/>
      <c r="U159" s="4"/>
      <c r="V159" s="4" t="s">
        <v>825</v>
      </c>
      <c r="W159" s="4" t="s">
        <v>826</v>
      </c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</row>
    <row r="160" spans="1:56" s="2" customFormat="1" ht="15" customHeight="1" x14ac:dyDescent="0.2">
      <c r="A160" s="395">
        <v>166</v>
      </c>
      <c r="B160" s="163"/>
      <c r="C160" s="53" t="s">
        <v>384</v>
      </c>
      <c r="D160" s="252">
        <v>10</v>
      </c>
      <c r="E160" s="222">
        <v>2</v>
      </c>
      <c r="F160" s="92" t="s">
        <v>1417</v>
      </c>
      <c r="G160" s="93" t="e">
        <f>SUM(G161:G170)</f>
        <v>#N/A</v>
      </c>
      <c r="H160" s="93">
        <f>SUM(H161:H170)</f>
        <v>0</v>
      </c>
      <c r="I160" s="142" t="e">
        <f>IF(J160=0,0,IF(G160=0,"&gt;100%",J160/G160))</f>
        <v>#N/A</v>
      </c>
      <c r="J160" s="474" t="e">
        <f>IF(G160=0,"",H160-G160)</f>
        <v>#N/A</v>
      </c>
      <c r="K160" s="56"/>
      <c r="L160" s="93"/>
      <c r="M160" s="93">
        <f>SUM(M161:M170)</f>
        <v>0</v>
      </c>
      <c r="N160" s="142">
        <f>IF(O160=0,0,IF(H160=0,"&gt;100%",O160/H160))</f>
        <v>0</v>
      </c>
      <c r="O160" s="474">
        <f>M160-H160</f>
        <v>0</v>
      </c>
      <c r="P160" s="56"/>
      <c r="Q160" s="93"/>
      <c r="R160" s="343">
        <f>SUM(R161:R171)</f>
        <v>0</v>
      </c>
      <c r="S160" s="414" t="str">
        <f t="shared" si="2"/>
        <v/>
      </c>
      <c r="T160" s="4"/>
      <c r="U160" s="355" t="s">
        <v>1205</v>
      </c>
      <c r="V160" s="4" t="s">
        <v>827</v>
      </c>
      <c r="W160" s="4" t="s">
        <v>828</v>
      </c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</row>
    <row r="161" spans="1:56" s="2" customFormat="1" ht="15" customHeight="1" outlineLevel="1" x14ac:dyDescent="0.2">
      <c r="A161" s="395">
        <v>167</v>
      </c>
      <c r="B161" s="164">
        <v>4001</v>
      </c>
      <c r="C161" s="58" t="s">
        <v>385</v>
      </c>
      <c r="D161" s="253">
        <v>10.01</v>
      </c>
      <c r="E161" s="220">
        <v>3</v>
      </c>
      <c r="F161" s="61" t="s">
        <v>1019</v>
      </c>
      <c r="G161" s="75" t="e">
        <f>'Main Store'!G161+'Remote Kiosk'!G161+'Attached Kiosk'!G161+McCafe!G161+MDS!G161</f>
        <v>#N/A</v>
      </c>
      <c r="H161" s="494">
        <f>'Main Store'!H161+'Remote Kiosk'!H161+'Attached Kiosk'!H161+McCafe!H161+MDS!H161</f>
        <v>0</v>
      </c>
      <c r="I161" s="71"/>
      <c r="J161" s="469"/>
      <c r="K161" s="65"/>
      <c r="L161" s="72"/>
      <c r="M161" s="494">
        <f>'Main Store'!M161+'Remote Kiosk'!M161+'Attached Kiosk'!M161+McCafe!M161+MDS!M161</f>
        <v>0</v>
      </c>
      <c r="N161" s="71"/>
      <c r="O161" s="469"/>
      <c r="P161" s="65"/>
      <c r="Q161" s="72"/>
      <c r="R161" s="350">
        <f>SUMIF(MSIS!$H:$H,$B$1&amp;$B161&amp;1,MSIS!$F:$F)</f>
        <v>0</v>
      </c>
      <c r="S161" s="408" t="str">
        <f t="shared" si="2"/>
        <v/>
      </c>
      <c r="T161" s="4"/>
      <c r="U161" s="356" t="s">
        <v>1202</v>
      </c>
      <c r="V161" s="4"/>
      <c r="W161" s="4" t="s">
        <v>829</v>
      </c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</row>
    <row r="162" spans="1:56" s="2" customFormat="1" ht="15" customHeight="1" outlineLevel="1" x14ac:dyDescent="0.2">
      <c r="A162" s="395">
        <v>168</v>
      </c>
      <c r="B162" s="164">
        <v>4002</v>
      </c>
      <c r="C162" s="58" t="s">
        <v>386</v>
      </c>
      <c r="D162" s="253">
        <v>10.02</v>
      </c>
      <c r="E162" s="220">
        <v>3</v>
      </c>
      <c r="F162" s="61" t="s">
        <v>1313</v>
      </c>
      <c r="G162" s="75" t="e">
        <f>'Main Store'!G162+'Remote Kiosk'!G162+'Attached Kiosk'!G162+McCafe!G162+MDS!G162</f>
        <v>#N/A</v>
      </c>
      <c r="H162" s="496">
        <f>'Main Store'!H162+'Remote Kiosk'!H162+'Attached Kiosk'!H162+McCafe!H162+MDS!H162</f>
        <v>0</v>
      </c>
      <c r="I162" s="64"/>
      <c r="J162" s="467"/>
      <c r="K162" s="65"/>
      <c r="L162" s="65"/>
      <c r="M162" s="496">
        <f>'Main Store'!M162+'Remote Kiosk'!M162+'Attached Kiosk'!M162+McCafe!M162+MDS!M162</f>
        <v>0</v>
      </c>
      <c r="N162" s="64"/>
      <c r="O162" s="467"/>
      <c r="P162" s="65"/>
      <c r="Q162" s="65"/>
      <c r="R162" s="350">
        <f>SUMIF(MSIS!$H:$H,$B$1&amp;$B162&amp;1,MSIS!$F:$F)</f>
        <v>0</v>
      </c>
      <c r="S162" s="408" t="str">
        <f t="shared" si="2"/>
        <v/>
      </c>
      <c r="T162" s="4"/>
      <c r="U162" s="51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</row>
    <row r="163" spans="1:56" s="2" customFormat="1" ht="15" customHeight="1" outlineLevel="1" x14ac:dyDescent="0.2">
      <c r="A163" s="395">
        <v>169</v>
      </c>
      <c r="B163" s="164">
        <v>4003</v>
      </c>
      <c r="C163" s="58" t="s">
        <v>387</v>
      </c>
      <c r="D163" s="253">
        <v>10.029999999999999</v>
      </c>
      <c r="E163" s="220">
        <v>3</v>
      </c>
      <c r="F163" s="61" t="s">
        <v>1020</v>
      </c>
      <c r="G163" s="75" t="e">
        <f>'Main Store'!G163+'Remote Kiosk'!G163+'Attached Kiosk'!G163+McCafe!G163+MDS!G163</f>
        <v>#N/A</v>
      </c>
      <c r="H163" s="496">
        <f>'Main Store'!H163+'Remote Kiosk'!H163+'Attached Kiosk'!H163+McCafe!H163+MDS!H163</f>
        <v>0</v>
      </c>
      <c r="I163" s="64"/>
      <c r="J163" s="467"/>
      <c r="K163" s="65"/>
      <c r="L163" s="65"/>
      <c r="M163" s="496">
        <f>'Main Store'!M163+'Remote Kiosk'!M163+'Attached Kiosk'!M163+McCafe!M163+MDS!M163</f>
        <v>0</v>
      </c>
      <c r="N163" s="64"/>
      <c r="O163" s="467"/>
      <c r="P163" s="65"/>
      <c r="Q163" s="65"/>
      <c r="R163" s="350">
        <f>SUMIF(MSIS!$H:$H,$B$1&amp;$B163&amp;1,MSIS!$F:$F)</f>
        <v>0</v>
      </c>
      <c r="S163" s="408" t="str">
        <f t="shared" si="2"/>
        <v/>
      </c>
      <c r="T163" s="4"/>
      <c r="U163" s="515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</row>
    <row r="164" spans="1:56" s="2" customFormat="1" ht="15" customHeight="1" outlineLevel="1" x14ac:dyDescent="0.2">
      <c r="A164" s="395">
        <v>170</v>
      </c>
      <c r="B164" s="164">
        <v>4004</v>
      </c>
      <c r="C164" s="58" t="s">
        <v>388</v>
      </c>
      <c r="D164" s="253">
        <v>10.039999999999999</v>
      </c>
      <c r="E164" s="220">
        <v>3</v>
      </c>
      <c r="F164" s="61" t="s">
        <v>1021</v>
      </c>
      <c r="G164" s="75" t="e">
        <f>'Main Store'!G164+'Remote Kiosk'!G164+'Attached Kiosk'!G164+McCafe!G164+MDS!G164</f>
        <v>#N/A</v>
      </c>
      <c r="H164" s="496">
        <f>'Main Store'!H164+'Remote Kiosk'!H164+'Attached Kiosk'!H164+McCafe!H164+MDS!H164</f>
        <v>0</v>
      </c>
      <c r="I164" s="64"/>
      <c r="J164" s="467"/>
      <c r="K164" s="65"/>
      <c r="L164" s="65"/>
      <c r="M164" s="496">
        <f>'Main Store'!M164+'Remote Kiosk'!M164+'Attached Kiosk'!M164+McCafe!M164+MDS!M164</f>
        <v>0</v>
      </c>
      <c r="N164" s="64"/>
      <c r="O164" s="467"/>
      <c r="P164" s="65"/>
      <c r="Q164" s="65"/>
      <c r="R164" s="350">
        <f>SUMIF(MSIS!$H:$H,$B$1&amp;$B164&amp;1,MSIS!$F:$F)</f>
        <v>0</v>
      </c>
      <c r="S164" s="408" t="str">
        <f t="shared" si="2"/>
        <v/>
      </c>
      <c r="T164" s="4"/>
      <c r="U164" s="515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</row>
    <row r="165" spans="1:56" s="2" customFormat="1" ht="15" customHeight="1" outlineLevel="1" x14ac:dyDescent="0.2">
      <c r="A165" s="395">
        <v>171</v>
      </c>
      <c r="B165" s="164">
        <v>4005</v>
      </c>
      <c r="C165" s="58" t="s">
        <v>389</v>
      </c>
      <c r="D165" s="253">
        <v>10.050000000000001</v>
      </c>
      <c r="E165" s="220">
        <v>3</v>
      </c>
      <c r="F165" s="61" t="s">
        <v>1022</v>
      </c>
      <c r="G165" s="75" t="e">
        <f>'Main Store'!G165+'Remote Kiosk'!G165+'Attached Kiosk'!G165+McCafe!G165+MDS!G165</f>
        <v>#N/A</v>
      </c>
      <c r="H165" s="496">
        <f>'Main Store'!H165+'Remote Kiosk'!H165+'Attached Kiosk'!H165+McCafe!H165+MDS!H165</f>
        <v>0</v>
      </c>
      <c r="I165" s="64"/>
      <c r="J165" s="467"/>
      <c r="K165" s="65"/>
      <c r="L165" s="65"/>
      <c r="M165" s="496">
        <f>'Main Store'!M165+'Remote Kiosk'!M165+'Attached Kiosk'!M165+McCafe!M165+MDS!M165</f>
        <v>0</v>
      </c>
      <c r="N165" s="64"/>
      <c r="O165" s="467"/>
      <c r="P165" s="65"/>
      <c r="Q165" s="65"/>
      <c r="R165" s="350">
        <f>SUMIF(MSIS!$H:$H,$B$1&amp;$B165&amp;1,MSIS!$F:$F)</f>
        <v>0</v>
      </c>
      <c r="S165" s="408" t="str">
        <f t="shared" si="2"/>
        <v/>
      </c>
      <c r="T165" s="4"/>
      <c r="U165" s="515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</row>
    <row r="166" spans="1:56" s="2" customFormat="1" ht="15" customHeight="1" outlineLevel="1" x14ac:dyDescent="0.2">
      <c r="A166" s="395">
        <v>172</v>
      </c>
      <c r="B166" s="164">
        <v>4006</v>
      </c>
      <c r="C166" s="58" t="s">
        <v>390</v>
      </c>
      <c r="D166" s="253">
        <v>10.06</v>
      </c>
      <c r="E166" s="220">
        <v>3</v>
      </c>
      <c r="F166" s="61" t="s">
        <v>1314</v>
      </c>
      <c r="G166" s="75" t="e">
        <f>'Main Store'!G166+'Remote Kiosk'!G166+'Attached Kiosk'!G166+McCafe!G166+MDS!G166</f>
        <v>#N/A</v>
      </c>
      <c r="H166" s="496">
        <f>'Main Store'!H166+'Remote Kiosk'!H166+'Attached Kiosk'!H166+McCafe!H166+MDS!H166</f>
        <v>0</v>
      </c>
      <c r="I166" s="64"/>
      <c r="J166" s="467"/>
      <c r="K166" s="65"/>
      <c r="L166" s="65"/>
      <c r="M166" s="496">
        <f>'Main Store'!M166+'Remote Kiosk'!M166+'Attached Kiosk'!M166+McCafe!M166+MDS!M166</f>
        <v>0</v>
      </c>
      <c r="N166" s="64"/>
      <c r="O166" s="467"/>
      <c r="P166" s="65"/>
      <c r="Q166" s="65"/>
      <c r="R166" s="350">
        <f>SUMIF(MSIS!$H:$H,$B$1&amp;$B166&amp;1,MSIS!$F:$F)</f>
        <v>0</v>
      </c>
      <c r="S166" s="408" t="str">
        <f t="shared" si="2"/>
        <v/>
      </c>
      <c r="T166" s="4"/>
      <c r="U166" s="515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</row>
    <row r="167" spans="1:56" s="2" customFormat="1" ht="15" customHeight="1" outlineLevel="1" x14ac:dyDescent="0.2">
      <c r="A167" s="395">
        <v>173</v>
      </c>
      <c r="B167" s="164">
        <v>4007</v>
      </c>
      <c r="C167" s="58" t="s">
        <v>391</v>
      </c>
      <c r="D167" s="253">
        <v>10.07</v>
      </c>
      <c r="E167" s="220">
        <v>3</v>
      </c>
      <c r="F167" s="61" t="s">
        <v>1315</v>
      </c>
      <c r="G167" s="75" t="e">
        <f>'Main Store'!G167+'Remote Kiosk'!G167+'Attached Kiosk'!G167+McCafe!G167+MDS!G167</f>
        <v>#N/A</v>
      </c>
      <c r="H167" s="496">
        <f>'Main Store'!H167+'Remote Kiosk'!H167+'Attached Kiosk'!H167+McCafe!H167+MDS!H167</f>
        <v>0</v>
      </c>
      <c r="I167" s="64"/>
      <c r="J167" s="467"/>
      <c r="K167" s="65"/>
      <c r="L167" s="65"/>
      <c r="M167" s="496">
        <f>'Main Store'!M167+'Remote Kiosk'!M167+'Attached Kiosk'!M167+McCafe!M167+MDS!M167</f>
        <v>0</v>
      </c>
      <c r="N167" s="64"/>
      <c r="O167" s="467"/>
      <c r="P167" s="65"/>
      <c r="Q167" s="65"/>
      <c r="R167" s="350">
        <f>SUMIF(MSIS!$H:$H,$B$1&amp;$B167&amp;1,MSIS!$F:$F)</f>
        <v>0</v>
      </c>
      <c r="S167" s="408" t="str">
        <f t="shared" si="2"/>
        <v/>
      </c>
      <c r="T167" s="4"/>
      <c r="U167" s="515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</row>
    <row r="168" spans="1:56" s="2" customFormat="1" ht="15" customHeight="1" outlineLevel="1" x14ac:dyDescent="0.2">
      <c r="A168" s="395">
        <v>174</v>
      </c>
      <c r="B168" s="164">
        <v>4081</v>
      </c>
      <c r="C168" s="58" t="s">
        <v>392</v>
      </c>
      <c r="D168" s="253">
        <v>10.08</v>
      </c>
      <c r="E168" s="220">
        <v>3</v>
      </c>
      <c r="F168" s="61" t="s">
        <v>1316</v>
      </c>
      <c r="G168" s="75" t="e">
        <f>'Main Store'!G168+'Remote Kiosk'!G168+'Attached Kiosk'!G168+McCafe!G168+MDS!G168</f>
        <v>#N/A</v>
      </c>
      <c r="H168" s="496">
        <f>'Main Store'!H168+'Remote Kiosk'!H168+'Attached Kiosk'!H168+McCafe!H168+MDS!H168</f>
        <v>0</v>
      </c>
      <c r="I168" s="64"/>
      <c r="J168" s="467"/>
      <c r="K168" s="65"/>
      <c r="L168" s="65"/>
      <c r="M168" s="496">
        <f>'Main Store'!M168+'Remote Kiosk'!M168+'Attached Kiosk'!M168+McCafe!M168+MDS!M168</f>
        <v>0</v>
      </c>
      <c r="N168" s="64"/>
      <c r="O168" s="467"/>
      <c r="P168" s="65"/>
      <c r="Q168" s="65"/>
      <c r="R168" s="350">
        <f>SUMIF(MSIS!$H:$H,$B$1&amp;$B168&amp;1,MSIS!$F:$F)</f>
        <v>0</v>
      </c>
      <c r="S168" s="408" t="str">
        <f t="shared" si="2"/>
        <v/>
      </c>
      <c r="T168" s="4"/>
      <c r="U168" s="515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</row>
    <row r="169" spans="1:56" s="2" customFormat="1" ht="15" customHeight="1" outlineLevel="1" x14ac:dyDescent="0.2">
      <c r="A169" s="395">
        <v>175</v>
      </c>
      <c r="B169" s="164">
        <v>4991</v>
      </c>
      <c r="C169" s="58" t="s">
        <v>393</v>
      </c>
      <c r="D169" s="253">
        <v>10.09</v>
      </c>
      <c r="E169" s="220">
        <v>3</v>
      </c>
      <c r="F169" s="61" t="s">
        <v>1317</v>
      </c>
      <c r="G169" s="75" t="e">
        <f>'Main Store'!G169+'Remote Kiosk'!G169+'Attached Kiosk'!G169+McCafe!G169+MDS!G169</f>
        <v>#N/A</v>
      </c>
      <c r="H169" s="496">
        <f>'Main Store'!H169+'Remote Kiosk'!H169+'Attached Kiosk'!H169+McCafe!H169+MDS!H169</f>
        <v>0</v>
      </c>
      <c r="I169" s="64"/>
      <c r="J169" s="467"/>
      <c r="K169" s="65"/>
      <c r="L169" s="65"/>
      <c r="M169" s="496">
        <f>'Main Store'!M169+'Remote Kiosk'!M169+'Attached Kiosk'!M169+McCafe!M169+MDS!M169</f>
        <v>0</v>
      </c>
      <c r="N169" s="64"/>
      <c r="O169" s="467"/>
      <c r="P169" s="65"/>
      <c r="Q169" s="65"/>
      <c r="R169" s="350">
        <f>SUMIF(MSIS!$H:$H,$B$1&amp;$B169&amp;1,MSIS!$F:$F)</f>
        <v>0</v>
      </c>
      <c r="S169" s="408" t="str">
        <f t="shared" si="2"/>
        <v/>
      </c>
      <c r="T169" s="4"/>
      <c r="U169" s="515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</row>
    <row r="170" spans="1:56" s="2" customFormat="1" ht="15" customHeight="1" outlineLevel="1" x14ac:dyDescent="0.2">
      <c r="A170" s="395">
        <v>176</v>
      </c>
      <c r="B170" s="164" t="s">
        <v>118</v>
      </c>
      <c r="C170" s="58" t="s">
        <v>394</v>
      </c>
      <c r="D170" s="253">
        <v>10.1</v>
      </c>
      <c r="E170" s="220">
        <v>3</v>
      </c>
      <c r="F170" s="61" t="s">
        <v>1318</v>
      </c>
      <c r="G170" s="75" t="e">
        <f>'Main Store'!G170+'Remote Kiosk'!G170+'Attached Kiosk'!G170+McCafe!G170+MDS!G170</f>
        <v>#N/A</v>
      </c>
      <c r="H170" s="495">
        <f>'Main Store'!H170+'Remote Kiosk'!H170+'Attached Kiosk'!H170+McCafe!H170+MDS!H170</f>
        <v>0</v>
      </c>
      <c r="I170" s="91"/>
      <c r="J170" s="473"/>
      <c r="K170" s="65"/>
      <c r="L170" s="66"/>
      <c r="M170" s="495">
        <f>'Main Store'!M170+'Remote Kiosk'!M170+'Attached Kiosk'!M170+McCafe!M170+MDS!M170</f>
        <v>0</v>
      </c>
      <c r="N170" s="91"/>
      <c r="O170" s="473"/>
      <c r="P170" s="65"/>
      <c r="Q170" s="66"/>
      <c r="R170" s="350">
        <f>SUMIF(MSIS!$H:$H,$B$1&amp;V170&amp;1,MSIS!$F:$F)+SUMIF(MSIS!$H:$H,$B$1&amp;V171&amp;1,MSIS!$F:$F)+SUMIF(MSIS!$H:$H,$B$1&amp;V172&amp;1,MSIS!$F:$F)</f>
        <v>0</v>
      </c>
      <c r="S170" s="408" t="str">
        <f t="shared" si="2"/>
        <v/>
      </c>
      <c r="T170" s="4"/>
      <c r="U170" s="515"/>
      <c r="V170" s="4" t="s">
        <v>830</v>
      </c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</row>
    <row r="171" spans="1:56" s="2" customFormat="1" ht="15" customHeight="1" outlineLevel="1" x14ac:dyDescent="0.2">
      <c r="A171" s="395">
        <v>177</v>
      </c>
      <c r="B171" s="165">
        <v>7013</v>
      </c>
      <c r="C171" s="58" t="s">
        <v>395</v>
      </c>
      <c r="D171" s="253">
        <v>10.11</v>
      </c>
      <c r="E171" s="220">
        <v>3</v>
      </c>
      <c r="F171" s="259" t="s">
        <v>1025</v>
      </c>
      <c r="G171" s="75" t="e">
        <f>'Main Store'!G171+'Remote Kiosk'!G171+'Attached Kiosk'!G171+McCafe!G171+MDS!G171</f>
        <v>#N/A</v>
      </c>
      <c r="H171" s="83"/>
      <c r="I171" s="84"/>
      <c r="J171" s="471"/>
      <c r="K171" s="65"/>
      <c r="L171" s="65"/>
      <c r="M171" s="83"/>
      <c r="N171" s="84"/>
      <c r="O171" s="471"/>
      <c r="P171" s="65"/>
      <c r="Q171" s="65"/>
      <c r="R171" s="350">
        <f>SUMIF(MSIS!$H:$H,$B$1&amp;$B171&amp;1,MSIS!$F:$F)</f>
        <v>0</v>
      </c>
      <c r="S171" s="408" t="str">
        <f t="shared" si="2"/>
        <v/>
      </c>
      <c r="T171" s="4"/>
      <c r="U171" s="515"/>
      <c r="V171" s="4" t="s">
        <v>831</v>
      </c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</row>
    <row r="172" spans="1:56" s="2" customFormat="1" ht="15" customHeight="1" x14ac:dyDescent="0.2">
      <c r="A172" s="395"/>
      <c r="B172" s="60"/>
      <c r="C172" s="58" t="s">
        <v>764</v>
      </c>
      <c r="D172" s="338"/>
      <c r="E172" s="223"/>
      <c r="F172" s="111" t="s">
        <v>171</v>
      </c>
      <c r="G172" s="244" t="e">
        <f>SUM(G84,G20,G5)</f>
        <v>#N/A</v>
      </c>
      <c r="H172" s="112">
        <f>SUM(H84,H20,H5)</f>
        <v>0</v>
      </c>
      <c r="I172" s="113" t="e">
        <f>IF(J172=0,0,IF(G172=0,"&gt;100%",J172/G172))</f>
        <v>#N/A</v>
      </c>
      <c r="J172" s="475" t="e">
        <f>IF(G172="","",H172-G172)</f>
        <v>#N/A</v>
      </c>
      <c r="K172" s="326"/>
      <c r="L172" s="326"/>
      <c r="M172" s="112">
        <f>SUM(M84,M20,M5)</f>
        <v>0</v>
      </c>
      <c r="N172" s="113">
        <f>IF(O172=0,0,IF(H172=0,"&gt;100%",O172/H172))</f>
        <v>0</v>
      </c>
      <c r="O172" s="475">
        <f>M172-H172</f>
        <v>0</v>
      </c>
      <c r="P172" s="326"/>
      <c r="Q172" s="326"/>
      <c r="R172" s="347">
        <f>SUM(R84,R20,R5)</f>
        <v>0</v>
      </c>
      <c r="S172" s="419" t="str">
        <f t="shared" si="2"/>
        <v/>
      </c>
      <c r="T172" s="4"/>
      <c r="U172" s="515"/>
      <c r="V172" s="4" t="s">
        <v>832</v>
      </c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</row>
    <row r="173" spans="1:56" s="4" customFormat="1" ht="15" customHeight="1" x14ac:dyDescent="0.2">
      <c r="A173" s="224"/>
      <c r="B173" s="224"/>
      <c r="C173" s="224"/>
      <c r="D173" s="224"/>
      <c r="E173" s="224"/>
      <c r="F173" s="224"/>
      <c r="G173" s="224"/>
      <c r="H173" s="224"/>
      <c r="I173" s="224"/>
      <c r="J173" s="224"/>
      <c r="K173" s="224"/>
      <c r="L173" s="224"/>
      <c r="M173" s="224"/>
      <c r="N173" s="224"/>
      <c r="O173" s="224"/>
      <c r="P173" s="224"/>
      <c r="Q173" s="224"/>
      <c r="R173" s="224"/>
      <c r="S173" s="224"/>
      <c r="U173" s="515"/>
    </row>
    <row r="174" spans="1:56" s="4" customFormat="1" ht="15" customHeight="1" x14ac:dyDescent="0.2">
      <c r="A174" s="224"/>
      <c r="B174" s="119"/>
      <c r="C174" s="114"/>
      <c r="D174" s="224"/>
      <c r="E174" s="116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U174" s="516"/>
    </row>
    <row r="175" spans="1:56" s="4" customFormat="1" ht="15" customHeight="1" x14ac:dyDescent="0.2">
      <c r="A175" s="224"/>
      <c r="B175" s="119"/>
      <c r="C175" s="121"/>
      <c r="D175" s="227"/>
      <c r="E175" s="226"/>
      <c r="F175" s="115"/>
      <c r="G175" s="246"/>
      <c r="H175" s="120"/>
      <c r="I175" s="120"/>
      <c r="J175" s="332"/>
      <c r="K175" s="120"/>
      <c r="L175" s="120"/>
      <c r="M175" s="116"/>
      <c r="N175" s="120"/>
      <c r="O175" s="120"/>
      <c r="P175" s="120"/>
      <c r="Q175" s="120"/>
      <c r="R175" s="464"/>
      <c r="S175" s="116"/>
    </row>
    <row r="176" spans="1:56" s="4" customFormat="1" ht="15" customHeight="1" x14ac:dyDescent="0.2">
      <c r="A176" s="224"/>
      <c r="B176" s="119"/>
      <c r="C176" s="121"/>
      <c r="D176" s="227"/>
      <c r="E176" s="226"/>
      <c r="F176" s="115"/>
      <c r="G176" s="246"/>
      <c r="H176" s="120"/>
      <c r="I176" s="120"/>
      <c r="J176" s="332"/>
      <c r="K176" s="120"/>
      <c r="L176" s="120"/>
      <c r="M176" s="116"/>
      <c r="N176" s="120"/>
      <c r="O176" s="120"/>
      <c r="P176" s="120"/>
      <c r="Q176" s="120"/>
      <c r="R176" s="116"/>
      <c r="S176" s="116"/>
    </row>
    <row r="177" spans="1:19" s="4" customFormat="1" ht="15" customHeight="1" x14ac:dyDescent="0.2">
      <c r="A177" s="224"/>
      <c r="B177" s="119"/>
      <c r="C177" s="121"/>
      <c r="D177" s="227"/>
      <c r="E177" s="226"/>
      <c r="F177" s="115"/>
      <c r="G177" s="246"/>
      <c r="H177" s="120"/>
      <c r="I177" s="120"/>
      <c r="J177" s="332"/>
      <c r="K177" s="120"/>
      <c r="L177" s="120"/>
      <c r="M177" s="120"/>
      <c r="N177" s="120"/>
      <c r="O177" s="120"/>
      <c r="P177" s="120"/>
      <c r="Q177" s="120"/>
      <c r="R177" s="116"/>
      <c r="S177" s="116"/>
    </row>
    <row r="178" spans="1:19" s="4" customFormat="1" ht="15" customHeight="1" x14ac:dyDescent="0.2">
      <c r="A178" s="224"/>
      <c r="B178" s="119"/>
      <c r="C178" s="121"/>
      <c r="D178" s="227"/>
      <c r="E178" s="226"/>
      <c r="F178" s="115"/>
      <c r="G178" s="246"/>
      <c r="H178" s="120"/>
      <c r="I178" s="120"/>
      <c r="J178" s="332"/>
      <c r="K178" s="120"/>
      <c r="L178" s="120"/>
      <c r="M178" s="120"/>
      <c r="N178" s="120"/>
      <c r="O178" s="120"/>
      <c r="P178" s="120"/>
      <c r="Q178" s="120"/>
      <c r="R178" s="116"/>
      <c r="S178" s="116"/>
    </row>
    <row r="179" spans="1:19" s="4" customFormat="1" ht="15" customHeight="1" x14ac:dyDescent="0.2">
      <c r="A179" s="224"/>
      <c r="B179" s="168"/>
      <c r="C179" s="117"/>
      <c r="D179" s="401"/>
      <c r="E179" s="227"/>
      <c r="F179" s="115"/>
      <c r="G179" s="246"/>
      <c r="H179" s="122"/>
      <c r="I179" s="122"/>
      <c r="J179" s="333"/>
      <c r="K179" s="122"/>
      <c r="L179" s="122"/>
      <c r="M179" s="120"/>
      <c r="N179" s="122"/>
      <c r="O179" s="122"/>
      <c r="P179" s="122"/>
      <c r="Q179" s="122"/>
      <c r="R179" s="116"/>
      <c r="S179" s="116"/>
    </row>
    <row r="180" spans="1:19" s="4" customFormat="1" ht="15" customHeight="1" x14ac:dyDescent="0.2">
      <c r="A180" s="224"/>
      <c r="B180" s="168"/>
      <c r="C180" s="117"/>
      <c r="D180" s="401"/>
      <c r="E180" s="227"/>
      <c r="F180" s="115"/>
      <c r="G180" s="246"/>
      <c r="H180" s="122"/>
      <c r="I180" s="122"/>
      <c r="J180" s="333"/>
      <c r="K180" s="122"/>
      <c r="L180" s="122"/>
      <c r="M180" s="120"/>
      <c r="N180" s="122"/>
      <c r="O180" s="122"/>
      <c r="P180" s="122"/>
      <c r="Q180" s="122"/>
      <c r="R180" s="116"/>
      <c r="S180" s="116"/>
    </row>
    <row r="181" spans="1:19" s="4" customFormat="1" ht="15" customHeight="1" x14ac:dyDescent="0.2">
      <c r="A181" s="224"/>
      <c r="B181" s="168"/>
      <c r="C181" s="117"/>
      <c r="D181" s="401"/>
      <c r="E181" s="227"/>
      <c r="F181" s="118"/>
      <c r="G181" s="246"/>
      <c r="H181" s="122"/>
      <c r="I181" s="122"/>
      <c r="J181" s="333"/>
      <c r="K181" s="122"/>
      <c r="L181" s="122"/>
      <c r="M181" s="120"/>
      <c r="N181" s="122"/>
      <c r="O181" s="122"/>
      <c r="P181" s="122"/>
      <c r="Q181" s="122"/>
      <c r="R181" s="116"/>
      <c r="S181" s="116"/>
    </row>
    <row r="182" spans="1:19" s="4" customFormat="1" ht="15" customHeight="1" x14ac:dyDescent="0.2">
      <c r="A182" s="224"/>
      <c r="B182" s="168"/>
      <c r="C182" s="117"/>
      <c r="D182" s="401"/>
      <c r="E182" s="227"/>
      <c r="F182" s="118"/>
      <c r="G182" s="246"/>
      <c r="H182" s="122"/>
      <c r="I182" s="122"/>
      <c r="J182" s="333"/>
      <c r="K182" s="122"/>
      <c r="L182" s="122"/>
      <c r="M182" s="120"/>
      <c r="N182" s="122"/>
      <c r="O182" s="122"/>
      <c r="P182" s="122"/>
      <c r="Q182" s="122"/>
      <c r="R182" s="116"/>
      <c r="S182" s="116"/>
    </row>
    <row r="183" spans="1:19" s="4" customFormat="1" ht="15" customHeight="1" x14ac:dyDescent="0.2">
      <c r="A183" s="224"/>
      <c r="B183" s="168"/>
      <c r="C183" s="117"/>
      <c r="D183" s="401"/>
      <c r="E183" s="227"/>
      <c r="F183" s="118"/>
      <c r="G183" s="246"/>
      <c r="H183" s="122"/>
      <c r="I183" s="122"/>
      <c r="J183" s="333"/>
      <c r="K183" s="122"/>
      <c r="L183" s="122"/>
      <c r="M183" s="120"/>
      <c r="N183" s="122"/>
      <c r="O183" s="122"/>
      <c r="P183" s="122"/>
      <c r="Q183" s="122"/>
      <c r="R183" s="116"/>
      <c r="S183" s="116"/>
    </row>
    <row r="184" spans="1:19" s="4" customFormat="1" ht="15" customHeight="1" x14ac:dyDescent="0.2">
      <c r="A184" s="224"/>
      <c r="B184" s="119"/>
      <c r="C184" s="114"/>
      <c r="D184" s="224"/>
      <c r="E184" s="225"/>
      <c r="G184" s="246"/>
      <c r="H184" s="122"/>
      <c r="I184" s="122"/>
      <c r="J184" s="333"/>
      <c r="K184" s="122"/>
      <c r="L184" s="122"/>
      <c r="M184" s="120"/>
      <c r="N184" s="122"/>
      <c r="O184" s="122"/>
      <c r="P184" s="122"/>
      <c r="Q184" s="122"/>
      <c r="R184" s="116"/>
      <c r="S184" s="116"/>
    </row>
    <row r="185" spans="1:19" s="4" customFormat="1" ht="15" customHeight="1" x14ac:dyDescent="0.2">
      <c r="A185" s="224"/>
      <c r="B185" s="119"/>
      <c r="C185" s="114"/>
      <c r="D185" s="224"/>
      <c r="E185" s="225"/>
      <c r="F185" s="123"/>
      <c r="G185" s="246"/>
      <c r="H185" s="124"/>
      <c r="I185" s="124"/>
      <c r="J185" s="334"/>
      <c r="K185" s="124"/>
      <c r="L185" s="124"/>
      <c r="M185" s="120"/>
      <c r="N185" s="124"/>
      <c r="O185" s="124"/>
      <c r="P185" s="124"/>
      <c r="Q185" s="124"/>
      <c r="R185" s="116"/>
      <c r="S185" s="116"/>
    </row>
    <row r="186" spans="1:19" s="4" customFormat="1" ht="15" customHeight="1" x14ac:dyDescent="0.2">
      <c r="A186" s="224"/>
      <c r="B186" s="119"/>
      <c r="C186" s="114"/>
      <c r="D186" s="224"/>
      <c r="E186" s="225"/>
      <c r="G186" s="246"/>
      <c r="H186" s="122"/>
      <c r="I186" s="122"/>
      <c r="J186" s="333"/>
      <c r="K186" s="122"/>
      <c r="L186" s="122"/>
      <c r="M186" s="120"/>
      <c r="N186" s="122"/>
      <c r="O186" s="122"/>
      <c r="P186" s="122"/>
      <c r="Q186" s="122"/>
      <c r="R186" s="116"/>
      <c r="S186" s="116"/>
    </row>
    <row r="187" spans="1:19" s="4" customFormat="1" ht="15" customHeight="1" x14ac:dyDescent="0.2">
      <c r="A187" s="224"/>
      <c r="B187" s="119"/>
      <c r="C187" s="114"/>
      <c r="D187" s="224"/>
      <c r="E187" s="225"/>
      <c r="G187" s="246"/>
      <c r="H187" s="122"/>
      <c r="I187" s="122"/>
      <c r="J187" s="333"/>
      <c r="K187" s="122"/>
      <c r="L187" s="122"/>
      <c r="M187" s="120"/>
      <c r="N187" s="122"/>
      <c r="O187" s="122"/>
      <c r="P187" s="122"/>
      <c r="Q187" s="122"/>
      <c r="R187" s="116"/>
      <c r="S187" s="116"/>
    </row>
    <row r="188" spans="1:19" s="4" customFormat="1" ht="15" customHeight="1" x14ac:dyDescent="0.2">
      <c r="A188" s="224"/>
      <c r="B188" s="119"/>
      <c r="C188" s="114"/>
      <c r="D188" s="224"/>
      <c r="E188" s="225"/>
      <c r="G188" s="246"/>
      <c r="H188" s="122"/>
      <c r="I188" s="122"/>
      <c r="J188" s="333"/>
      <c r="K188" s="122"/>
      <c r="L188" s="122"/>
      <c r="M188" s="120"/>
      <c r="N188" s="122"/>
      <c r="O188" s="122"/>
      <c r="P188" s="122"/>
      <c r="Q188" s="122"/>
      <c r="R188" s="116"/>
      <c r="S188" s="116"/>
    </row>
    <row r="189" spans="1:19" s="4" customFormat="1" ht="15" customHeight="1" x14ac:dyDescent="0.2">
      <c r="A189" s="224"/>
      <c r="B189" s="119"/>
      <c r="C189" s="114"/>
      <c r="D189" s="224"/>
      <c r="E189" s="225"/>
      <c r="G189" s="246"/>
      <c r="H189" s="122"/>
      <c r="I189" s="122"/>
      <c r="J189" s="333"/>
      <c r="K189" s="122"/>
      <c r="L189" s="122"/>
      <c r="M189" s="120"/>
      <c r="N189" s="122"/>
      <c r="O189" s="122"/>
      <c r="P189" s="122"/>
      <c r="Q189" s="122"/>
      <c r="R189" s="116"/>
      <c r="S189" s="116"/>
    </row>
    <row r="190" spans="1:19" s="4" customFormat="1" ht="15" customHeight="1" x14ac:dyDescent="0.2">
      <c r="A190" s="224"/>
      <c r="B190" s="119"/>
      <c r="C190" s="114"/>
      <c r="D190" s="224"/>
      <c r="E190" s="225"/>
      <c r="G190" s="246"/>
      <c r="H190" s="122"/>
      <c r="I190" s="122"/>
      <c r="J190" s="333"/>
      <c r="K190" s="122"/>
      <c r="L190" s="122"/>
      <c r="M190" s="122"/>
      <c r="N190" s="122"/>
      <c r="O190" s="122"/>
      <c r="P190" s="122"/>
      <c r="Q190" s="122"/>
      <c r="R190" s="116"/>
      <c r="S190" s="116"/>
    </row>
    <row r="191" spans="1:19" s="4" customFormat="1" ht="15" customHeight="1" x14ac:dyDescent="0.2">
      <c r="A191" s="224"/>
      <c r="B191" s="119"/>
      <c r="C191" s="114"/>
      <c r="D191" s="224"/>
      <c r="E191" s="225"/>
      <c r="G191" s="246"/>
      <c r="H191" s="122"/>
      <c r="I191" s="122"/>
      <c r="J191" s="333"/>
      <c r="K191" s="122"/>
      <c r="L191" s="122"/>
      <c r="M191" s="122"/>
      <c r="N191" s="122"/>
      <c r="O191" s="122"/>
      <c r="P191" s="122"/>
      <c r="Q191" s="122"/>
      <c r="R191" s="116"/>
      <c r="S191" s="116"/>
    </row>
    <row r="192" spans="1:19" s="4" customFormat="1" ht="15" customHeight="1" x14ac:dyDescent="0.2">
      <c r="A192" s="224"/>
      <c r="B192" s="119"/>
      <c r="C192" s="114"/>
      <c r="D192" s="224"/>
      <c r="E192" s="225"/>
      <c r="G192" s="246"/>
      <c r="H192" s="122"/>
      <c r="I192" s="122"/>
      <c r="J192" s="333"/>
      <c r="K192" s="122"/>
      <c r="L192" s="122"/>
      <c r="M192" s="122"/>
      <c r="N192" s="122"/>
      <c r="O192" s="122"/>
      <c r="P192" s="122"/>
      <c r="Q192" s="122"/>
      <c r="R192" s="116"/>
      <c r="S192" s="116"/>
    </row>
    <row r="193" spans="1:56" s="4" customFormat="1" ht="15" x14ac:dyDescent="0.2">
      <c r="A193" s="224"/>
      <c r="B193" s="119"/>
      <c r="C193" s="114"/>
      <c r="D193" s="224"/>
      <c r="E193" s="225"/>
      <c r="G193" s="246"/>
      <c r="H193" s="122"/>
      <c r="I193" s="122"/>
      <c r="J193" s="333"/>
      <c r="K193" s="122"/>
      <c r="L193" s="122"/>
      <c r="M193" s="122"/>
      <c r="N193" s="122"/>
      <c r="O193" s="122"/>
      <c r="P193" s="122"/>
      <c r="Q193" s="122"/>
      <c r="R193" s="116"/>
      <c r="S193" s="116"/>
    </row>
    <row r="194" spans="1:56" s="4" customFormat="1" ht="15" x14ac:dyDescent="0.2">
      <c r="A194" s="224"/>
      <c r="B194" s="119"/>
      <c r="C194" s="114"/>
      <c r="D194" s="224"/>
      <c r="E194" s="225"/>
      <c r="G194" s="246"/>
      <c r="H194" s="122"/>
      <c r="I194" s="122"/>
      <c r="J194" s="333"/>
      <c r="K194" s="122"/>
      <c r="L194" s="122"/>
      <c r="M194" s="122"/>
      <c r="N194" s="122"/>
      <c r="O194" s="122"/>
      <c r="P194" s="122"/>
      <c r="Q194" s="122"/>
      <c r="R194" s="116"/>
      <c r="S194" s="116"/>
    </row>
    <row r="195" spans="1:56" s="22" customFormat="1" ht="15" x14ac:dyDescent="0.2">
      <c r="A195" s="398"/>
      <c r="B195" s="126"/>
      <c r="C195" s="125"/>
      <c r="D195" s="398"/>
      <c r="E195" s="228"/>
      <c r="G195" s="246"/>
      <c r="H195" s="25"/>
      <c r="I195" s="25"/>
      <c r="J195" s="335"/>
      <c r="K195" s="25"/>
      <c r="L195" s="25"/>
      <c r="M195" s="122"/>
      <c r="N195" s="25"/>
      <c r="O195" s="25"/>
      <c r="P195" s="25"/>
      <c r="Q195" s="25"/>
      <c r="R195" s="116"/>
      <c r="S195" s="116"/>
    </row>
    <row r="196" spans="1:56" s="22" customFormat="1" ht="15" x14ac:dyDescent="0.2">
      <c r="A196" s="398"/>
      <c r="B196" s="126"/>
      <c r="C196" s="125"/>
      <c r="D196" s="398"/>
      <c r="E196" s="228"/>
      <c r="G196" s="246"/>
      <c r="H196" s="25"/>
      <c r="I196" s="25"/>
      <c r="J196" s="335"/>
      <c r="K196" s="25"/>
      <c r="L196" s="25"/>
      <c r="M196" s="124"/>
      <c r="N196" s="25"/>
      <c r="O196" s="25"/>
      <c r="P196" s="25"/>
      <c r="Q196" s="25"/>
      <c r="R196" s="116"/>
      <c r="S196" s="116"/>
    </row>
    <row r="197" spans="1:56" s="22" customFormat="1" ht="15" x14ac:dyDescent="0.2">
      <c r="A197" s="398"/>
      <c r="B197" s="126"/>
      <c r="C197" s="125"/>
      <c r="D197" s="398"/>
      <c r="E197" s="228"/>
      <c r="G197" s="246"/>
      <c r="H197" s="25"/>
      <c r="I197" s="25"/>
      <c r="J197" s="335"/>
      <c r="K197" s="25"/>
      <c r="L197" s="25"/>
      <c r="M197" s="122"/>
      <c r="N197" s="25"/>
      <c r="O197" s="25"/>
      <c r="P197" s="25"/>
      <c r="Q197" s="25"/>
      <c r="R197" s="116"/>
      <c r="S197" s="116"/>
    </row>
    <row r="198" spans="1:56" s="22" customFormat="1" ht="15" x14ac:dyDescent="0.2">
      <c r="A198" s="398"/>
      <c r="B198" s="126"/>
      <c r="C198" s="125"/>
      <c r="D198" s="398"/>
      <c r="E198" s="228"/>
      <c r="G198" s="246"/>
      <c r="H198" s="25"/>
      <c r="I198" s="25"/>
      <c r="J198" s="335"/>
      <c r="K198" s="25"/>
      <c r="L198" s="25"/>
      <c r="M198" s="122"/>
      <c r="N198" s="25"/>
      <c r="O198" s="25"/>
      <c r="P198" s="25"/>
      <c r="Q198" s="25"/>
      <c r="R198" s="116"/>
      <c r="S198" s="116"/>
    </row>
    <row r="199" spans="1:56" s="22" customFormat="1" ht="15" x14ac:dyDescent="0.2">
      <c r="A199" s="398"/>
      <c r="B199" s="126"/>
      <c r="C199" s="125"/>
      <c r="D199" s="398"/>
      <c r="E199" s="228"/>
      <c r="G199" s="246"/>
      <c r="H199" s="25"/>
      <c r="I199" s="25"/>
      <c r="J199" s="335"/>
      <c r="K199" s="25"/>
      <c r="L199" s="25"/>
      <c r="M199" s="122"/>
      <c r="N199" s="25"/>
      <c r="O199" s="25"/>
      <c r="P199" s="25"/>
      <c r="Q199" s="25"/>
      <c r="R199" s="116"/>
      <c r="S199" s="116"/>
    </row>
    <row r="200" spans="1:56" s="22" customFormat="1" ht="15" x14ac:dyDescent="0.2">
      <c r="A200" s="398"/>
      <c r="B200" s="126"/>
      <c r="C200" s="125"/>
      <c r="D200" s="398"/>
      <c r="E200" s="228"/>
      <c r="G200" s="246"/>
      <c r="H200" s="25"/>
      <c r="I200" s="25"/>
      <c r="J200" s="335"/>
      <c r="K200" s="25"/>
      <c r="L200" s="25"/>
      <c r="M200" s="122"/>
      <c r="N200" s="25"/>
      <c r="O200" s="25"/>
      <c r="P200" s="25"/>
      <c r="Q200" s="25"/>
      <c r="R200" s="116"/>
      <c r="S200" s="116"/>
    </row>
    <row r="201" spans="1:56" s="22" customFormat="1" ht="15" x14ac:dyDescent="0.2">
      <c r="A201" s="398"/>
      <c r="B201" s="126"/>
      <c r="C201" s="125"/>
      <c r="D201" s="398"/>
      <c r="E201" s="228"/>
      <c r="G201" s="246"/>
      <c r="H201" s="25"/>
      <c r="I201" s="25"/>
      <c r="J201" s="335"/>
      <c r="K201" s="25"/>
      <c r="L201" s="25"/>
      <c r="M201" s="122"/>
      <c r="N201" s="25"/>
      <c r="O201" s="25"/>
      <c r="P201" s="25"/>
      <c r="Q201" s="25"/>
      <c r="R201" s="116"/>
      <c r="S201" s="116"/>
    </row>
    <row r="202" spans="1:56" s="22" customFormat="1" ht="15" x14ac:dyDescent="0.2">
      <c r="A202" s="398"/>
      <c r="B202" s="126"/>
      <c r="C202" s="125"/>
      <c r="D202" s="398"/>
      <c r="E202" s="228"/>
      <c r="G202" s="246"/>
      <c r="H202" s="25"/>
      <c r="I202" s="25"/>
      <c r="J202" s="335"/>
      <c r="K202" s="25"/>
      <c r="L202" s="25"/>
      <c r="M202" s="122"/>
      <c r="N202" s="25"/>
      <c r="O202" s="25"/>
      <c r="P202" s="25"/>
      <c r="Q202" s="25"/>
      <c r="R202" s="116"/>
      <c r="S202" s="116"/>
    </row>
    <row r="203" spans="1:56" s="22" customFormat="1" ht="15" x14ac:dyDescent="0.2">
      <c r="A203" s="398"/>
      <c r="B203" s="126"/>
      <c r="C203" s="125"/>
      <c r="D203" s="398"/>
      <c r="E203" s="228"/>
      <c r="G203" s="246"/>
      <c r="H203" s="25"/>
      <c r="I203" s="25"/>
      <c r="J203" s="335"/>
      <c r="K203" s="25"/>
      <c r="L203" s="25"/>
      <c r="M203" s="122"/>
      <c r="N203" s="25"/>
      <c r="O203" s="25"/>
      <c r="P203" s="25"/>
      <c r="Q203" s="25"/>
      <c r="R203" s="116"/>
      <c r="S203" s="116"/>
    </row>
    <row r="204" spans="1:56" s="22" customFormat="1" ht="15" x14ac:dyDescent="0.2">
      <c r="A204" s="398"/>
      <c r="B204" s="126"/>
      <c r="C204" s="125"/>
      <c r="D204" s="398"/>
      <c r="E204" s="228"/>
      <c r="G204" s="246"/>
      <c r="H204" s="25"/>
      <c r="I204" s="25"/>
      <c r="J204" s="335"/>
      <c r="K204" s="25"/>
      <c r="L204" s="25"/>
      <c r="M204" s="122"/>
      <c r="N204" s="25"/>
      <c r="O204" s="25"/>
      <c r="P204" s="25"/>
      <c r="Q204" s="25"/>
      <c r="R204" s="116"/>
      <c r="S204" s="116"/>
    </row>
    <row r="205" spans="1:56" s="22" customFormat="1" ht="15" x14ac:dyDescent="0.2">
      <c r="A205" s="398"/>
      <c r="B205" s="126"/>
      <c r="C205" s="125"/>
      <c r="D205" s="398"/>
      <c r="E205" s="228"/>
      <c r="G205" s="246"/>
      <c r="H205" s="25"/>
      <c r="I205" s="25"/>
      <c r="J205" s="335"/>
      <c r="K205" s="25"/>
      <c r="L205" s="25"/>
      <c r="M205" s="122"/>
      <c r="N205" s="25"/>
      <c r="O205" s="25"/>
      <c r="P205" s="25"/>
      <c r="Q205" s="25"/>
      <c r="R205" s="116"/>
      <c r="S205" s="116"/>
    </row>
    <row r="206" spans="1:56" s="25" customFormat="1" ht="15" x14ac:dyDescent="0.2">
      <c r="A206" s="399"/>
      <c r="B206" s="169"/>
      <c r="C206" s="127"/>
      <c r="D206" s="399"/>
      <c r="E206" s="228"/>
      <c r="F206" s="22"/>
      <c r="G206" s="246"/>
      <c r="J206" s="335"/>
      <c r="R206" s="116"/>
      <c r="S206" s="116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</row>
    <row r="207" spans="1:56" s="25" customFormat="1" ht="15" x14ac:dyDescent="0.2">
      <c r="A207" s="399"/>
      <c r="B207" s="169"/>
      <c r="C207" s="127"/>
      <c r="D207" s="399"/>
      <c r="E207" s="228"/>
      <c r="F207" s="22"/>
      <c r="G207" s="246"/>
      <c r="J207" s="335"/>
      <c r="R207" s="116"/>
      <c r="S207" s="116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</row>
    <row r="208" spans="1:56" s="25" customFormat="1" ht="15" x14ac:dyDescent="0.2">
      <c r="A208" s="399"/>
      <c r="B208" s="169"/>
      <c r="C208" s="127"/>
      <c r="D208" s="399"/>
      <c r="E208" s="228"/>
      <c r="F208" s="22"/>
      <c r="G208" s="246"/>
      <c r="J208" s="335"/>
      <c r="R208" s="116"/>
      <c r="S208" s="116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</row>
    <row r="209" spans="1:56" s="25" customFormat="1" ht="15" x14ac:dyDescent="0.2">
      <c r="A209" s="399"/>
      <c r="B209" s="169"/>
      <c r="C209" s="127"/>
      <c r="D209" s="399"/>
      <c r="E209" s="228"/>
      <c r="F209" s="22"/>
      <c r="G209" s="246"/>
      <c r="J209" s="335"/>
      <c r="R209" s="116"/>
      <c r="S209" s="116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</row>
    <row r="210" spans="1:56" s="22" customFormat="1" ht="15" x14ac:dyDescent="0.2">
      <c r="A210" s="398"/>
      <c r="B210" s="126"/>
      <c r="C210" s="125"/>
      <c r="D210" s="398"/>
      <c r="E210" s="228"/>
      <c r="G210" s="247"/>
      <c r="H210" s="25"/>
      <c r="I210" s="25"/>
      <c r="J210" s="335"/>
      <c r="K210" s="25"/>
      <c r="L210" s="25"/>
      <c r="M210" s="25"/>
      <c r="N210" s="25"/>
      <c r="O210" s="25"/>
      <c r="P210" s="25"/>
      <c r="Q210" s="25"/>
      <c r="R210" s="116"/>
      <c r="S210" s="116"/>
    </row>
    <row r="211" spans="1:56" s="22" customFormat="1" ht="15" x14ac:dyDescent="0.2">
      <c r="A211" s="398"/>
      <c r="B211" s="126"/>
      <c r="C211" s="125"/>
      <c r="D211" s="398"/>
      <c r="E211" s="228"/>
      <c r="G211" s="247"/>
      <c r="H211" s="25"/>
      <c r="I211" s="25"/>
      <c r="J211" s="335"/>
      <c r="K211" s="25"/>
      <c r="L211" s="25"/>
      <c r="M211" s="25"/>
      <c r="N211" s="25"/>
      <c r="O211" s="25"/>
      <c r="P211" s="25"/>
      <c r="Q211" s="25"/>
      <c r="R211" s="116"/>
      <c r="S211" s="116"/>
    </row>
    <row r="212" spans="1:56" s="22" customFormat="1" ht="15" x14ac:dyDescent="0.2">
      <c r="A212" s="398"/>
      <c r="B212" s="126"/>
      <c r="C212" s="125"/>
      <c r="D212" s="398"/>
      <c r="E212" s="228"/>
      <c r="G212" s="247"/>
      <c r="H212" s="25"/>
      <c r="I212" s="25"/>
      <c r="J212" s="335"/>
      <c r="K212" s="25"/>
      <c r="L212" s="25"/>
      <c r="M212" s="25"/>
      <c r="N212" s="25"/>
      <c r="O212" s="25"/>
      <c r="P212" s="25"/>
      <c r="Q212" s="25"/>
      <c r="R212" s="116"/>
      <c r="S212" s="116"/>
    </row>
    <row r="213" spans="1:56" s="22" customFormat="1" ht="15" x14ac:dyDescent="0.2">
      <c r="A213" s="398"/>
      <c r="B213" s="126"/>
      <c r="C213" s="125"/>
      <c r="D213" s="398"/>
      <c r="E213" s="228"/>
      <c r="G213" s="247"/>
      <c r="H213" s="25"/>
      <c r="I213" s="25"/>
      <c r="J213" s="335"/>
      <c r="K213" s="25"/>
      <c r="L213" s="25"/>
      <c r="M213" s="25"/>
      <c r="N213" s="25"/>
      <c r="O213" s="25"/>
      <c r="P213" s="25"/>
      <c r="Q213" s="25"/>
      <c r="R213" s="116"/>
      <c r="S213" s="116"/>
    </row>
    <row r="214" spans="1:56" s="22" customFormat="1" ht="15" x14ac:dyDescent="0.2">
      <c r="A214" s="398"/>
      <c r="B214" s="126"/>
      <c r="C214" s="125"/>
      <c r="D214" s="398"/>
      <c r="E214" s="228"/>
      <c r="G214" s="247"/>
      <c r="H214" s="25"/>
      <c r="I214" s="25"/>
      <c r="J214" s="335"/>
      <c r="K214" s="25"/>
      <c r="L214" s="25"/>
      <c r="M214" s="25"/>
      <c r="N214" s="25"/>
      <c r="O214" s="25"/>
      <c r="P214" s="25"/>
      <c r="Q214" s="25"/>
      <c r="R214" s="116"/>
      <c r="S214" s="116"/>
    </row>
    <row r="215" spans="1:56" s="22" customFormat="1" ht="15" x14ac:dyDescent="0.2">
      <c r="A215" s="398"/>
      <c r="B215" s="126"/>
      <c r="C215" s="125"/>
      <c r="D215" s="398"/>
      <c r="E215" s="228"/>
      <c r="G215" s="247"/>
      <c r="H215" s="25"/>
      <c r="I215" s="25"/>
      <c r="J215" s="335"/>
      <c r="K215" s="25"/>
      <c r="L215" s="25"/>
      <c r="M215" s="25"/>
      <c r="N215" s="25"/>
      <c r="O215" s="25"/>
      <c r="P215" s="25"/>
      <c r="Q215" s="25"/>
      <c r="R215" s="116"/>
      <c r="S215" s="116"/>
    </row>
    <row r="216" spans="1:56" s="22" customFormat="1" ht="15" x14ac:dyDescent="0.2">
      <c r="A216" s="398"/>
      <c r="B216" s="126"/>
      <c r="C216" s="125"/>
      <c r="D216" s="398"/>
      <c r="E216" s="228"/>
      <c r="G216" s="247"/>
      <c r="H216" s="25"/>
      <c r="I216" s="25"/>
      <c r="J216" s="335"/>
      <c r="K216" s="25"/>
      <c r="L216" s="25"/>
      <c r="M216" s="25"/>
      <c r="N216" s="25"/>
      <c r="O216" s="25"/>
      <c r="P216" s="25"/>
      <c r="Q216" s="25"/>
      <c r="R216" s="116"/>
      <c r="S216" s="116"/>
    </row>
    <row r="217" spans="1:56" s="22" customFormat="1" ht="15" x14ac:dyDescent="0.2">
      <c r="A217" s="398"/>
      <c r="B217" s="126"/>
      <c r="C217" s="125"/>
      <c r="D217" s="398"/>
      <c r="E217" s="228"/>
      <c r="G217" s="247"/>
      <c r="H217" s="25"/>
      <c r="I217" s="25"/>
      <c r="J217" s="335"/>
      <c r="K217" s="25"/>
      <c r="L217" s="25"/>
      <c r="M217" s="25"/>
      <c r="N217" s="25"/>
      <c r="O217" s="25"/>
      <c r="P217" s="25"/>
      <c r="Q217" s="25"/>
      <c r="R217" s="116"/>
      <c r="S217" s="116"/>
    </row>
    <row r="218" spans="1:56" s="22" customFormat="1" ht="15" x14ac:dyDescent="0.2">
      <c r="A218" s="398"/>
      <c r="B218" s="126"/>
      <c r="C218" s="125"/>
      <c r="D218" s="398"/>
      <c r="E218" s="228"/>
      <c r="G218" s="247"/>
      <c r="H218" s="25"/>
      <c r="I218" s="25"/>
      <c r="J218" s="335"/>
      <c r="K218" s="25"/>
      <c r="L218" s="25"/>
      <c r="M218" s="25"/>
      <c r="N218" s="25"/>
      <c r="O218" s="25"/>
      <c r="P218" s="25"/>
      <c r="Q218" s="25"/>
      <c r="R218" s="116"/>
      <c r="S218" s="116"/>
    </row>
    <row r="219" spans="1:56" s="22" customFormat="1" ht="15" x14ac:dyDescent="0.2">
      <c r="A219" s="398"/>
      <c r="B219" s="126"/>
      <c r="C219" s="125"/>
      <c r="D219" s="398"/>
      <c r="E219" s="228"/>
      <c r="G219" s="247"/>
      <c r="H219" s="25"/>
      <c r="I219" s="25"/>
      <c r="J219" s="335"/>
      <c r="K219" s="25"/>
      <c r="L219" s="25"/>
      <c r="M219" s="25"/>
      <c r="N219" s="25"/>
      <c r="O219" s="25"/>
      <c r="P219" s="25"/>
      <c r="Q219" s="25"/>
      <c r="R219" s="116"/>
      <c r="S219" s="116"/>
    </row>
    <row r="220" spans="1:56" s="22" customFormat="1" ht="15" x14ac:dyDescent="0.2">
      <c r="A220" s="398"/>
      <c r="B220" s="126"/>
      <c r="C220" s="125"/>
      <c r="D220" s="398"/>
      <c r="E220" s="228"/>
      <c r="G220" s="247"/>
      <c r="H220" s="25"/>
      <c r="I220" s="25"/>
      <c r="J220" s="335"/>
      <c r="K220" s="25"/>
      <c r="L220" s="25"/>
      <c r="M220" s="25"/>
      <c r="N220" s="25"/>
      <c r="O220" s="25"/>
      <c r="P220" s="25"/>
      <c r="Q220" s="25"/>
      <c r="R220" s="116"/>
      <c r="S220" s="116"/>
    </row>
    <row r="221" spans="1:56" s="22" customFormat="1" ht="15" x14ac:dyDescent="0.2">
      <c r="A221" s="398"/>
      <c r="B221" s="126"/>
      <c r="C221" s="125"/>
      <c r="D221" s="398"/>
      <c r="E221" s="228"/>
      <c r="G221" s="247"/>
      <c r="H221" s="25"/>
      <c r="I221" s="25"/>
      <c r="J221" s="335"/>
      <c r="K221" s="25"/>
      <c r="L221" s="25"/>
      <c r="M221" s="25"/>
      <c r="N221" s="25"/>
      <c r="O221" s="25"/>
      <c r="P221" s="25"/>
      <c r="Q221" s="25"/>
      <c r="R221" s="116"/>
      <c r="S221" s="116"/>
    </row>
    <row r="222" spans="1:56" s="22" customFormat="1" ht="15" x14ac:dyDescent="0.2">
      <c r="A222" s="398"/>
      <c r="B222" s="126"/>
      <c r="C222" s="125"/>
      <c r="D222" s="398"/>
      <c r="E222" s="228"/>
      <c r="G222" s="247"/>
      <c r="H222" s="25"/>
      <c r="I222" s="25"/>
      <c r="J222" s="335"/>
      <c r="K222" s="25"/>
      <c r="L222" s="25"/>
      <c r="M222" s="25"/>
      <c r="N222" s="25"/>
      <c r="O222" s="25"/>
      <c r="P222" s="25"/>
      <c r="Q222" s="25"/>
      <c r="R222" s="116"/>
      <c r="S222" s="116"/>
    </row>
    <row r="223" spans="1:56" s="22" customFormat="1" ht="15" x14ac:dyDescent="0.2">
      <c r="A223" s="398"/>
      <c r="B223" s="126"/>
      <c r="C223" s="125"/>
      <c r="D223" s="398"/>
      <c r="E223" s="228"/>
      <c r="G223" s="247"/>
      <c r="H223" s="25"/>
      <c r="I223" s="25"/>
      <c r="J223" s="335"/>
      <c r="K223" s="25"/>
      <c r="L223" s="25"/>
      <c r="M223" s="25"/>
      <c r="N223" s="25"/>
      <c r="O223" s="25"/>
      <c r="P223" s="25"/>
      <c r="Q223" s="25"/>
      <c r="R223" s="116"/>
      <c r="S223" s="116"/>
    </row>
    <row r="224" spans="1:56" s="22" customFormat="1" ht="15" x14ac:dyDescent="0.2">
      <c r="A224" s="398"/>
      <c r="B224" s="126"/>
      <c r="C224" s="125"/>
      <c r="D224" s="398"/>
      <c r="E224" s="228"/>
      <c r="G224" s="247"/>
      <c r="H224" s="25"/>
      <c r="I224" s="25"/>
      <c r="J224" s="335"/>
      <c r="K224" s="25"/>
      <c r="L224" s="25"/>
      <c r="M224" s="25"/>
      <c r="N224" s="25"/>
      <c r="O224" s="25"/>
      <c r="P224" s="25"/>
      <c r="Q224" s="25"/>
      <c r="R224" s="116"/>
      <c r="S224" s="116"/>
    </row>
    <row r="225" spans="1:19" s="22" customFormat="1" ht="15" x14ac:dyDescent="0.2">
      <c r="A225" s="398"/>
      <c r="B225" s="126"/>
      <c r="C225" s="125"/>
      <c r="D225" s="398"/>
      <c r="E225" s="228"/>
      <c r="G225" s="247"/>
      <c r="H225" s="25"/>
      <c r="I225" s="25"/>
      <c r="J225" s="335"/>
      <c r="K225" s="25"/>
      <c r="L225" s="25"/>
      <c r="M225" s="25"/>
      <c r="N225" s="25"/>
      <c r="O225" s="25"/>
      <c r="P225" s="25"/>
      <c r="Q225" s="25"/>
      <c r="R225" s="116"/>
      <c r="S225" s="116"/>
    </row>
    <row r="226" spans="1:19" s="22" customFormat="1" ht="15" x14ac:dyDescent="0.2">
      <c r="A226" s="398"/>
      <c r="B226" s="126"/>
      <c r="C226" s="125"/>
      <c r="D226" s="398"/>
      <c r="E226" s="228"/>
      <c r="G226" s="247"/>
      <c r="H226" s="25"/>
      <c r="I226" s="25"/>
      <c r="J226" s="335"/>
      <c r="K226" s="25"/>
      <c r="L226" s="25"/>
      <c r="M226" s="25"/>
      <c r="N226" s="25"/>
      <c r="O226" s="25"/>
      <c r="P226" s="25"/>
      <c r="Q226" s="25"/>
      <c r="R226" s="116"/>
      <c r="S226" s="116"/>
    </row>
    <row r="227" spans="1:19" s="22" customFormat="1" ht="15" x14ac:dyDescent="0.2">
      <c r="A227" s="398"/>
      <c r="B227" s="126"/>
      <c r="C227" s="125"/>
      <c r="D227" s="398"/>
      <c r="E227" s="228"/>
      <c r="G227" s="247"/>
      <c r="H227" s="25"/>
      <c r="I227" s="25"/>
      <c r="J227" s="335"/>
      <c r="K227" s="25"/>
      <c r="L227" s="25"/>
      <c r="M227" s="25"/>
      <c r="N227" s="25"/>
      <c r="O227" s="25"/>
      <c r="P227" s="25"/>
      <c r="Q227" s="25"/>
      <c r="R227" s="116"/>
      <c r="S227" s="116"/>
    </row>
    <row r="228" spans="1:19" s="22" customFormat="1" ht="15" x14ac:dyDescent="0.2">
      <c r="A228" s="398"/>
      <c r="B228" s="126"/>
      <c r="C228" s="125"/>
      <c r="D228" s="398"/>
      <c r="E228" s="228"/>
      <c r="G228" s="247"/>
      <c r="H228" s="25"/>
      <c r="I228" s="25"/>
      <c r="J228" s="335"/>
      <c r="K228" s="25"/>
      <c r="L228" s="25"/>
      <c r="M228" s="25"/>
      <c r="N228" s="25"/>
      <c r="O228" s="25"/>
      <c r="P228" s="25"/>
      <c r="Q228" s="25"/>
      <c r="R228" s="116"/>
      <c r="S228" s="116"/>
    </row>
    <row r="229" spans="1:19" s="22" customFormat="1" ht="15" x14ac:dyDescent="0.2">
      <c r="A229" s="398"/>
      <c r="B229" s="126"/>
      <c r="C229" s="125"/>
      <c r="D229" s="398"/>
      <c r="E229" s="228"/>
      <c r="G229" s="247"/>
      <c r="H229" s="25"/>
      <c r="I229" s="25"/>
      <c r="J229" s="335"/>
      <c r="K229" s="25"/>
      <c r="L229" s="25"/>
      <c r="M229" s="25"/>
      <c r="N229" s="25"/>
      <c r="O229" s="25"/>
      <c r="P229" s="25"/>
      <c r="Q229" s="25"/>
      <c r="R229" s="116"/>
      <c r="S229" s="116"/>
    </row>
    <row r="230" spans="1:19" s="22" customFormat="1" ht="15" x14ac:dyDescent="0.2">
      <c r="A230" s="398"/>
      <c r="B230" s="126"/>
      <c r="C230" s="125"/>
      <c r="D230" s="398"/>
      <c r="E230" s="228"/>
      <c r="G230" s="247"/>
      <c r="H230" s="25"/>
      <c r="I230" s="25"/>
      <c r="J230" s="335"/>
      <c r="K230" s="25"/>
      <c r="L230" s="25"/>
      <c r="M230" s="25"/>
      <c r="N230" s="25"/>
      <c r="O230" s="25"/>
      <c r="P230" s="25"/>
      <c r="Q230" s="25"/>
      <c r="R230" s="116"/>
      <c r="S230" s="116"/>
    </row>
    <row r="231" spans="1:19" s="22" customFormat="1" ht="15" x14ac:dyDescent="0.2">
      <c r="A231" s="398"/>
      <c r="B231" s="126"/>
      <c r="C231" s="125"/>
      <c r="D231" s="398"/>
      <c r="E231" s="228"/>
      <c r="G231" s="247"/>
      <c r="H231" s="25"/>
      <c r="I231" s="25"/>
      <c r="J231" s="335"/>
      <c r="K231" s="25"/>
      <c r="L231" s="25"/>
      <c r="M231" s="25"/>
      <c r="N231" s="25"/>
      <c r="O231" s="25"/>
      <c r="P231" s="25"/>
      <c r="Q231" s="25"/>
      <c r="R231" s="116"/>
      <c r="S231" s="116"/>
    </row>
    <row r="232" spans="1:19" s="22" customFormat="1" ht="15" x14ac:dyDescent="0.2">
      <c r="A232" s="398"/>
      <c r="B232" s="126"/>
      <c r="C232" s="125"/>
      <c r="D232" s="398"/>
      <c r="E232" s="228"/>
      <c r="G232" s="247"/>
      <c r="H232" s="25"/>
      <c r="I232" s="25"/>
      <c r="J232" s="335"/>
      <c r="K232" s="25"/>
      <c r="L232" s="25"/>
      <c r="M232" s="25"/>
      <c r="N232" s="25"/>
      <c r="O232" s="25"/>
      <c r="P232" s="25"/>
      <c r="Q232" s="25"/>
      <c r="R232" s="116"/>
      <c r="S232" s="116"/>
    </row>
    <row r="233" spans="1:19" s="22" customFormat="1" ht="15" x14ac:dyDescent="0.2">
      <c r="A233" s="398"/>
      <c r="B233" s="126"/>
      <c r="C233" s="125"/>
      <c r="D233" s="398"/>
      <c r="E233" s="228"/>
      <c r="G233" s="247"/>
      <c r="H233" s="25"/>
      <c r="I233" s="25"/>
      <c r="J233" s="335"/>
      <c r="K233" s="25"/>
      <c r="L233" s="25"/>
      <c r="M233" s="25"/>
      <c r="N233" s="25"/>
      <c r="O233" s="25"/>
      <c r="P233" s="25"/>
      <c r="Q233" s="25"/>
      <c r="R233" s="116"/>
      <c r="S233" s="116"/>
    </row>
    <row r="234" spans="1:19" s="22" customFormat="1" ht="15" x14ac:dyDescent="0.2">
      <c r="A234" s="398"/>
      <c r="B234" s="126"/>
      <c r="C234" s="125"/>
      <c r="D234" s="398"/>
      <c r="E234" s="228"/>
      <c r="G234" s="247"/>
      <c r="H234" s="25"/>
      <c r="I234" s="25"/>
      <c r="J234" s="335"/>
      <c r="K234" s="25"/>
      <c r="L234" s="25"/>
      <c r="M234" s="25"/>
      <c r="N234" s="25"/>
      <c r="O234" s="25"/>
      <c r="P234" s="25"/>
      <c r="Q234" s="25"/>
      <c r="R234" s="116"/>
      <c r="S234" s="116"/>
    </row>
    <row r="235" spans="1:19" s="22" customFormat="1" ht="15" x14ac:dyDescent="0.2">
      <c r="A235" s="398"/>
      <c r="B235" s="126"/>
      <c r="C235" s="125"/>
      <c r="D235" s="398"/>
      <c r="E235" s="228"/>
      <c r="G235" s="247"/>
      <c r="H235" s="25"/>
      <c r="I235" s="25"/>
      <c r="J235" s="335"/>
      <c r="K235" s="25"/>
      <c r="L235" s="25"/>
      <c r="M235" s="25"/>
      <c r="N235" s="25"/>
      <c r="O235" s="25"/>
      <c r="P235" s="25"/>
      <c r="Q235" s="25"/>
      <c r="R235" s="116"/>
      <c r="S235" s="116"/>
    </row>
    <row r="236" spans="1:19" s="22" customFormat="1" ht="15" x14ac:dyDescent="0.2">
      <c r="A236" s="398"/>
      <c r="B236" s="126"/>
      <c r="C236" s="125"/>
      <c r="D236" s="398"/>
      <c r="E236" s="228"/>
      <c r="G236" s="247"/>
      <c r="H236" s="25"/>
      <c r="I236" s="25"/>
      <c r="J236" s="335"/>
      <c r="K236" s="25"/>
      <c r="L236" s="25"/>
      <c r="M236" s="25"/>
      <c r="N236" s="25"/>
      <c r="O236" s="25"/>
      <c r="P236" s="25"/>
      <c r="Q236" s="25"/>
      <c r="R236" s="116"/>
      <c r="S236" s="116"/>
    </row>
    <row r="237" spans="1:19" s="22" customFormat="1" ht="15" x14ac:dyDescent="0.2">
      <c r="A237" s="398"/>
      <c r="B237" s="126"/>
      <c r="C237" s="125"/>
      <c r="D237" s="398"/>
      <c r="E237" s="228"/>
      <c r="G237" s="247"/>
      <c r="H237" s="25"/>
      <c r="I237" s="25"/>
      <c r="J237" s="335"/>
      <c r="K237" s="25"/>
      <c r="L237" s="25"/>
      <c r="M237" s="25"/>
      <c r="N237" s="25"/>
      <c r="O237" s="25"/>
      <c r="P237" s="25"/>
      <c r="Q237" s="25"/>
      <c r="R237" s="116"/>
      <c r="S237" s="116"/>
    </row>
    <row r="238" spans="1:19" s="22" customFormat="1" ht="15" x14ac:dyDescent="0.2">
      <c r="A238" s="398"/>
      <c r="B238" s="126"/>
      <c r="C238" s="125"/>
      <c r="D238" s="398"/>
      <c r="E238" s="228"/>
      <c r="G238" s="247"/>
      <c r="H238" s="25"/>
      <c r="I238" s="25"/>
      <c r="J238" s="335"/>
      <c r="K238" s="25"/>
      <c r="L238" s="25"/>
      <c r="M238" s="25"/>
      <c r="N238" s="25"/>
      <c r="O238" s="25"/>
      <c r="P238" s="25"/>
      <c r="Q238" s="25"/>
      <c r="R238" s="116"/>
      <c r="S238" s="116"/>
    </row>
    <row r="239" spans="1:19" s="22" customFormat="1" ht="15" x14ac:dyDescent="0.2">
      <c r="A239" s="398"/>
      <c r="B239" s="126"/>
      <c r="C239" s="125"/>
      <c r="D239" s="398"/>
      <c r="E239" s="228"/>
      <c r="G239" s="247"/>
      <c r="H239" s="25"/>
      <c r="I239" s="25"/>
      <c r="J239" s="335"/>
      <c r="K239" s="25"/>
      <c r="L239" s="25"/>
      <c r="M239" s="25"/>
      <c r="N239" s="25"/>
      <c r="O239" s="25"/>
      <c r="P239" s="25"/>
      <c r="Q239" s="25"/>
      <c r="R239" s="116"/>
      <c r="S239" s="116"/>
    </row>
    <row r="240" spans="1:19" s="22" customFormat="1" ht="15" x14ac:dyDescent="0.2">
      <c r="A240" s="398"/>
      <c r="B240" s="126"/>
      <c r="C240" s="125"/>
      <c r="D240" s="398"/>
      <c r="E240" s="228"/>
      <c r="G240" s="247"/>
      <c r="H240" s="25"/>
      <c r="I240" s="25"/>
      <c r="J240" s="335"/>
      <c r="K240" s="25"/>
      <c r="L240" s="25"/>
      <c r="M240" s="25"/>
      <c r="N240" s="25"/>
      <c r="O240" s="25"/>
      <c r="P240" s="25"/>
      <c r="Q240" s="25"/>
      <c r="R240" s="116"/>
      <c r="S240" s="116"/>
    </row>
    <row r="241" spans="1:19" s="22" customFormat="1" ht="15" x14ac:dyDescent="0.2">
      <c r="A241" s="398"/>
      <c r="B241" s="126"/>
      <c r="C241" s="125"/>
      <c r="D241" s="398"/>
      <c r="E241" s="228"/>
      <c r="G241" s="247"/>
      <c r="H241" s="25"/>
      <c r="I241" s="25"/>
      <c r="J241" s="335"/>
      <c r="K241" s="25"/>
      <c r="L241" s="25"/>
      <c r="M241" s="25"/>
      <c r="N241" s="25"/>
      <c r="O241" s="25"/>
      <c r="P241" s="25"/>
      <c r="Q241" s="25"/>
      <c r="R241" s="116"/>
      <c r="S241" s="116"/>
    </row>
    <row r="242" spans="1:19" s="22" customFormat="1" ht="15" x14ac:dyDescent="0.2">
      <c r="A242" s="398"/>
      <c r="B242" s="126"/>
      <c r="C242" s="125"/>
      <c r="D242" s="398"/>
      <c r="E242" s="228"/>
      <c r="G242" s="247"/>
      <c r="H242" s="25"/>
      <c r="I242" s="25"/>
      <c r="J242" s="335"/>
      <c r="K242" s="25"/>
      <c r="L242" s="25"/>
      <c r="M242" s="25"/>
      <c r="N242" s="25"/>
      <c r="O242" s="25"/>
      <c r="P242" s="25"/>
      <c r="Q242" s="25"/>
      <c r="R242" s="116"/>
      <c r="S242" s="116"/>
    </row>
    <row r="243" spans="1:19" s="22" customFormat="1" ht="15" x14ac:dyDescent="0.2">
      <c r="A243" s="398"/>
      <c r="B243" s="126"/>
      <c r="C243" s="125"/>
      <c r="D243" s="398"/>
      <c r="E243" s="228"/>
      <c r="G243" s="247"/>
      <c r="H243" s="25"/>
      <c r="I243" s="25"/>
      <c r="J243" s="335"/>
      <c r="K243" s="25"/>
      <c r="L243" s="25"/>
      <c r="M243" s="25"/>
      <c r="N243" s="25"/>
      <c r="O243" s="25"/>
      <c r="P243" s="25"/>
      <c r="Q243" s="25"/>
      <c r="R243" s="116"/>
      <c r="S243" s="116"/>
    </row>
    <row r="244" spans="1:19" s="22" customFormat="1" ht="15" x14ac:dyDescent="0.2">
      <c r="A244" s="398"/>
      <c r="B244" s="126"/>
      <c r="C244" s="125"/>
      <c r="D244" s="398"/>
      <c r="E244" s="228"/>
      <c r="G244" s="247"/>
      <c r="H244" s="25"/>
      <c r="I244" s="25"/>
      <c r="J244" s="335"/>
      <c r="K244" s="25"/>
      <c r="L244" s="25"/>
      <c r="M244" s="25"/>
      <c r="N244" s="25"/>
      <c r="O244" s="25"/>
      <c r="P244" s="25"/>
      <c r="Q244" s="25"/>
      <c r="R244" s="116"/>
      <c r="S244" s="116"/>
    </row>
    <row r="245" spans="1:19" s="22" customFormat="1" ht="15" x14ac:dyDescent="0.2">
      <c r="A245" s="398"/>
      <c r="B245" s="126"/>
      <c r="C245" s="125"/>
      <c r="D245" s="398"/>
      <c r="E245" s="228"/>
      <c r="G245" s="247"/>
      <c r="H245" s="25"/>
      <c r="I245" s="25"/>
      <c r="J245" s="335"/>
      <c r="K245" s="25"/>
      <c r="L245" s="25"/>
      <c r="M245" s="25"/>
      <c r="N245" s="25"/>
      <c r="O245" s="25"/>
      <c r="P245" s="25"/>
      <c r="Q245" s="25"/>
      <c r="R245" s="116"/>
      <c r="S245" s="116"/>
    </row>
    <row r="246" spans="1:19" s="22" customFormat="1" ht="15" x14ac:dyDescent="0.2">
      <c r="A246" s="398"/>
      <c r="B246" s="126"/>
      <c r="C246" s="125"/>
      <c r="D246" s="398"/>
      <c r="E246" s="228"/>
      <c r="G246" s="247"/>
      <c r="H246" s="25"/>
      <c r="I246" s="25"/>
      <c r="J246" s="335"/>
      <c r="K246" s="25"/>
      <c r="L246" s="25"/>
      <c r="M246" s="25"/>
      <c r="N246" s="25"/>
      <c r="O246" s="25"/>
      <c r="P246" s="25"/>
      <c r="Q246" s="25"/>
      <c r="R246" s="116"/>
      <c r="S246" s="116"/>
    </row>
    <row r="247" spans="1:19" s="22" customFormat="1" ht="15" x14ac:dyDescent="0.2">
      <c r="A247" s="398"/>
      <c r="B247" s="126"/>
      <c r="C247" s="125"/>
      <c r="D247" s="398"/>
      <c r="E247" s="228"/>
      <c r="G247" s="247"/>
      <c r="H247" s="25"/>
      <c r="I247" s="25"/>
      <c r="J247" s="335"/>
      <c r="K247" s="25"/>
      <c r="L247" s="25"/>
      <c r="M247" s="25"/>
      <c r="N247" s="25"/>
      <c r="O247" s="25"/>
      <c r="P247" s="25"/>
      <c r="Q247" s="25"/>
      <c r="R247" s="116"/>
      <c r="S247" s="116"/>
    </row>
    <row r="248" spans="1:19" s="22" customFormat="1" ht="15" x14ac:dyDescent="0.2">
      <c r="A248" s="398"/>
      <c r="B248" s="126"/>
      <c r="C248" s="125"/>
      <c r="D248" s="398"/>
      <c r="E248" s="228"/>
      <c r="G248" s="247"/>
      <c r="H248" s="25"/>
      <c r="I248" s="25"/>
      <c r="J248" s="335"/>
      <c r="K248" s="25"/>
      <c r="L248" s="25"/>
      <c r="M248" s="25"/>
      <c r="N248" s="25"/>
      <c r="O248" s="25"/>
      <c r="P248" s="25"/>
      <c r="Q248" s="25"/>
      <c r="R248" s="116"/>
      <c r="S248" s="116"/>
    </row>
    <row r="249" spans="1:19" s="22" customFormat="1" ht="15" x14ac:dyDescent="0.2">
      <c r="A249" s="398"/>
      <c r="B249" s="126"/>
      <c r="C249" s="125"/>
      <c r="D249" s="398"/>
      <c r="E249" s="228"/>
      <c r="G249" s="247"/>
      <c r="H249" s="25"/>
      <c r="I249" s="25"/>
      <c r="J249" s="335"/>
      <c r="K249" s="25"/>
      <c r="L249" s="25"/>
      <c r="M249" s="25"/>
      <c r="N249" s="25"/>
      <c r="O249" s="25"/>
      <c r="P249" s="25"/>
      <c r="Q249" s="25"/>
      <c r="R249" s="116"/>
      <c r="S249" s="116"/>
    </row>
    <row r="250" spans="1:19" s="22" customFormat="1" ht="15" x14ac:dyDescent="0.2">
      <c r="A250" s="398"/>
      <c r="B250" s="126"/>
      <c r="C250" s="125"/>
      <c r="D250" s="398"/>
      <c r="E250" s="228"/>
      <c r="G250" s="247"/>
      <c r="H250" s="25"/>
      <c r="I250" s="25"/>
      <c r="J250" s="335"/>
      <c r="K250" s="25"/>
      <c r="L250" s="25"/>
      <c r="M250" s="25"/>
      <c r="N250" s="25"/>
      <c r="O250" s="25"/>
      <c r="P250" s="25"/>
      <c r="Q250" s="25"/>
      <c r="R250" s="116"/>
      <c r="S250" s="116"/>
    </row>
    <row r="251" spans="1:19" s="22" customFormat="1" ht="15" x14ac:dyDescent="0.2">
      <c r="A251" s="398"/>
      <c r="B251" s="126"/>
      <c r="C251" s="125"/>
      <c r="D251" s="398"/>
      <c r="E251" s="228"/>
      <c r="G251" s="247"/>
      <c r="H251" s="25"/>
      <c r="I251" s="25"/>
      <c r="J251" s="335"/>
      <c r="K251" s="25"/>
      <c r="L251" s="25"/>
      <c r="M251" s="25"/>
      <c r="N251" s="25"/>
      <c r="O251" s="25"/>
      <c r="P251" s="25"/>
      <c r="Q251" s="25"/>
      <c r="R251" s="116"/>
      <c r="S251" s="116"/>
    </row>
    <row r="252" spans="1:19" s="22" customFormat="1" ht="15" x14ac:dyDescent="0.2">
      <c r="A252" s="398"/>
      <c r="B252" s="126"/>
      <c r="C252" s="125"/>
      <c r="D252" s="398"/>
      <c r="E252" s="228"/>
      <c r="G252" s="247"/>
      <c r="H252" s="25"/>
      <c r="I252" s="25"/>
      <c r="J252" s="335"/>
      <c r="K252" s="25"/>
      <c r="L252" s="25"/>
      <c r="M252" s="25"/>
      <c r="N252" s="25"/>
      <c r="O252" s="25"/>
      <c r="P252" s="25"/>
      <c r="Q252" s="25"/>
      <c r="R252" s="116"/>
      <c r="S252" s="116"/>
    </row>
    <row r="253" spans="1:19" s="22" customFormat="1" ht="15" x14ac:dyDescent="0.2">
      <c r="A253" s="398"/>
      <c r="B253" s="126"/>
      <c r="C253" s="125"/>
      <c r="D253" s="398"/>
      <c r="E253" s="228"/>
      <c r="G253" s="247"/>
      <c r="H253" s="25"/>
      <c r="I253" s="25"/>
      <c r="J253" s="335"/>
      <c r="K253" s="25"/>
      <c r="L253" s="25"/>
      <c r="M253" s="25"/>
      <c r="N253" s="25"/>
      <c r="O253" s="25"/>
      <c r="P253" s="25"/>
      <c r="Q253" s="25"/>
      <c r="R253" s="116"/>
      <c r="S253" s="116"/>
    </row>
    <row r="254" spans="1:19" s="22" customFormat="1" ht="15" x14ac:dyDescent="0.2">
      <c r="A254" s="398"/>
      <c r="B254" s="126"/>
      <c r="C254" s="125"/>
      <c r="D254" s="398"/>
      <c r="E254" s="228"/>
      <c r="G254" s="247"/>
      <c r="H254" s="25"/>
      <c r="I254" s="25"/>
      <c r="J254" s="335"/>
      <c r="K254" s="25"/>
      <c r="L254" s="25"/>
      <c r="M254" s="25"/>
      <c r="N254" s="25"/>
      <c r="O254" s="25"/>
      <c r="P254" s="25"/>
      <c r="Q254" s="25"/>
      <c r="R254" s="116"/>
      <c r="S254" s="116"/>
    </row>
    <row r="255" spans="1:19" s="22" customFormat="1" ht="15" x14ac:dyDescent="0.2">
      <c r="A255" s="398"/>
      <c r="B255" s="126"/>
      <c r="C255" s="125"/>
      <c r="D255" s="398"/>
      <c r="E255" s="228"/>
      <c r="G255" s="247"/>
      <c r="H255" s="25"/>
      <c r="I255" s="25"/>
      <c r="J255" s="335"/>
      <c r="K255" s="25"/>
      <c r="L255" s="25"/>
      <c r="M255" s="25"/>
      <c r="N255" s="25"/>
      <c r="O255" s="25"/>
      <c r="P255" s="25"/>
      <c r="Q255" s="25"/>
      <c r="R255" s="116"/>
      <c r="S255" s="116"/>
    </row>
    <row r="256" spans="1:19" s="22" customFormat="1" ht="15" x14ac:dyDescent="0.2">
      <c r="A256" s="398"/>
      <c r="B256" s="126"/>
      <c r="C256" s="125"/>
      <c r="D256" s="398"/>
      <c r="E256" s="228"/>
      <c r="G256" s="247"/>
      <c r="H256" s="25"/>
      <c r="I256" s="25"/>
      <c r="J256" s="335"/>
      <c r="K256" s="25"/>
      <c r="L256" s="25"/>
      <c r="M256" s="25"/>
      <c r="N256" s="25"/>
      <c r="O256" s="25"/>
      <c r="P256" s="25"/>
      <c r="Q256" s="25"/>
      <c r="R256" s="116"/>
      <c r="S256" s="116"/>
    </row>
    <row r="257" spans="1:19" s="22" customFormat="1" ht="15" x14ac:dyDescent="0.2">
      <c r="A257" s="398"/>
      <c r="B257" s="126"/>
      <c r="C257" s="125"/>
      <c r="D257" s="398"/>
      <c r="E257" s="228"/>
      <c r="G257" s="247"/>
      <c r="H257" s="25"/>
      <c r="I257" s="25"/>
      <c r="J257" s="335"/>
      <c r="K257" s="25"/>
      <c r="L257" s="25"/>
      <c r="M257" s="25"/>
      <c r="N257" s="25"/>
      <c r="O257" s="25"/>
      <c r="P257" s="25"/>
      <c r="Q257" s="25"/>
      <c r="R257" s="116"/>
      <c r="S257" s="116"/>
    </row>
    <row r="258" spans="1:19" s="22" customFormat="1" ht="15" x14ac:dyDescent="0.2">
      <c r="A258" s="398"/>
      <c r="B258" s="126"/>
      <c r="C258" s="125"/>
      <c r="D258" s="398"/>
      <c r="E258" s="228"/>
      <c r="G258" s="247"/>
      <c r="H258" s="25"/>
      <c r="I258" s="25"/>
      <c r="J258" s="335"/>
      <c r="K258" s="25"/>
      <c r="L258" s="25"/>
      <c r="M258" s="25"/>
      <c r="N258" s="25"/>
      <c r="O258" s="25"/>
      <c r="P258" s="25"/>
      <c r="Q258" s="25"/>
      <c r="R258" s="116"/>
      <c r="S258" s="116"/>
    </row>
    <row r="259" spans="1:19" s="22" customFormat="1" ht="15" x14ac:dyDescent="0.2">
      <c r="A259" s="398"/>
      <c r="B259" s="126"/>
      <c r="C259" s="125"/>
      <c r="D259" s="398"/>
      <c r="E259" s="228"/>
      <c r="G259" s="247"/>
      <c r="H259" s="25"/>
      <c r="I259" s="25"/>
      <c r="J259" s="335"/>
      <c r="K259" s="25"/>
      <c r="L259" s="25"/>
      <c r="M259" s="25"/>
      <c r="N259" s="25"/>
      <c r="O259" s="25"/>
      <c r="P259" s="25"/>
      <c r="Q259" s="25"/>
      <c r="R259" s="116"/>
      <c r="S259" s="116"/>
    </row>
    <row r="260" spans="1:19" s="22" customFormat="1" ht="15" x14ac:dyDescent="0.2">
      <c r="A260" s="398"/>
      <c r="B260" s="126"/>
      <c r="C260" s="125"/>
      <c r="D260" s="398"/>
      <c r="E260" s="228"/>
      <c r="G260" s="247"/>
      <c r="H260" s="25"/>
      <c r="I260" s="25"/>
      <c r="J260" s="335"/>
      <c r="K260" s="25"/>
      <c r="L260" s="25"/>
      <c r="M260" s="25"/>
      <c r="N260" s="25"/>
      <c r="O260" s="25"/>
      <c r="P260" s="25"/>
      <c r="Q260" s="25"/>
      <c r="R260" s="116"/>
      <c r="S260" s="116"/>
    </row>
    <row r="261" spans="1:19" s="22" customFormat="1" ht="15" x14ac:dyDescent="0.2">
      <c r="A261" s="398"/>
      <c r="B261" s="126"/>
      <c r="C261" s="125"/>
      <c r="D261" s="398"/>
      <c r="E261" s="228"/>
      <c r="G261" s="247"/>
      <c r="H261" s="25"/>
      <c r="I261" s="25"/>
      <c r="J261" s="335"/>
      <c r="K261" s="25"/>
      <c r="L261" s="25"/>
      <c r="M261" s="25"/>
      <c r="N261" s="25"/>
      <c r="O261" s="25"/>
      <c r="P261" s="25"/>
      <c r="Q261" s="25"/>
      <c r="R261" s="116"/>
      <c r="S261" s="116"/>
    </row>
    <row r="262" spans="1:19" s="22" customFormat="1" ht="15" x14ac:dyDescent="0.2">
      <c r="A262" s="398"/>
      <c r="B262" s="126"/>
      <c r="C262" s="125"/>
      <c r="D262" s="398"/>
      <c r="E262" s="228"/>
      <c r="G262" s="247"/>
      <c r="H262" s="25"/>
      <c r="I262" s="25"/>
      <c r="J262" s="335"/>
      <c r="K262" s="25"/>
      <c r="L262" s="25"/>
      <c r="M262" s="25"/>
      <c r="N262" s="25"/>
      <c r="O262" s="25"/>
      <c r="P262" s="25"/>
      <c r="Q262" s="25"/>
      <c r="R262" s="116"/>
      <c r="S262" s="116"/>
    </row>
    <row r="263" spans="1:19" s="22" customFormat="1" ht="15" x14ac:dyDescent="0.2">
      <c r="A263" s="398"/>
      <c r="B263" s="126"/>
      <c r="C263" s="125"/>
      <c r="D263" s="398"/>
      <c r="E263" s="228"/>
      <c r="G263" s="247"/>
      <c r="H263" s="25"/>
      <c r="I263" s="25"/>
      <c r="J263" s="335"/>
      <c r="K263" s="25"/>
      <c r="L263" s="25"/>
      <c r="M263" s="25"/>
      <c r="N263" s="25"/>
      <c r="O263" s="25"/>
      <c r="P263" s="25"/>
      <c r="Q263" s="25"/>
      <c r="R263" s="116"/>
      <c r="S263" s="116"/>
    </row>
    <row r="264" spans="1:19" s="22" customFormat="1" ht="15" x14ac:dyDescent="0.2">
      <c r="A264" s="398"/>
      <c r="B264" s="126"/>
      <c r="C264" s="125"/>
      <c r="D264" s="398"/>
      <c r="E264" s="228"/>
      <c r="G264" s="247"/>
      <c r="H264" s="25"/>
      <c r="I264" s="25"/>
      <c r="J264" s="335"/>
      <c r="K264" s="25"/>
      <c r="L264" s="25"/>
      <c r="M264" s="25"/>
      <c r="N264" s="25"/>
      <c r="O264" s="25"/>
      <c r="P264" s="25"/>
      <c r="Q264" s="25"/>
      <c r="R264" s="116"/>
      <c r="S264" s="116"/>
    </row>
    <row r="265" spans="1:19" s="22" customFormat="1" ht="15" x14ac:dyDescent="0.2">
      <c r="A265" s="398"/>
      <c r="B265" s="126"/>
      <c r="C265" s="125"/>
      <c r="D265" s="398"/>
      <c r="E265" s="228"/>
      <c r="G265" s="247"/>
      <c r="H265" s="25"/>
      <c r="I265" s="25"/>
      <c r="J265" s="335"/>
      <c r="K265" s="25"/>
      <c r="L265" s="25"/>
      <c r="M265" s="25"/>
      <c r="N265" s="25"/>
      <c r="O265" s="25"/>
      <c r="P265" s="25"/>
      <c r="Q265" s="25"/>
      <c r="R265" s="116"/>
      <c r="S265" s="116"/>
    </row>
    <row r="266" spans="1:19" s="22" customFormat="1" ht="15" x14ac:dyDescent="0.2">
      <c r="A266" s="398"/>
      <c r="B266" s="126"/>
      <c r="C266" s="125"/>
      <c r="D266" s="398"/>
      <c r="E266" s="228"/>
      <c r="G266" s="247"/>
      <c r="H266" s="25"/>
      <c r="I266" s="25"/>
      <c r="J266" s="335"/>
      <c r="K266" s="25"/>
      <c r="L266" s="25"/>
      <c r="M266" s="25"/>
      <c r="N266" s="25"/>
      <c r="O266" s="25"/>
      <c r="P266" s="25"/>
      <c r="Q266" s="25"/>
      <c r="R266" s="116"/>
      <c r="S266" s="116"/>
    </row>
    <row r="267" spans="1:19" s="22" customFormat="1" ht="15" x14ac:dyDescent="0.2">
      <c r="A267" s="398"/>
      <c r="B267" s="126"/>
      <c r="C267" s="125"/>
      <c r="D267" s="398"/>
      <c r="E267" s="228"/>
      <c r="G267" s="247"/>
      <c r="H267" s="25"/>
      <c r="I267" s="25"/>
      <c r="J267" s="335"/>
      <c r="K267" s="25"/>
      <c r="L267" s="25"/>
      <c r="M267" s="25"/>
      <c r="N267" s="25"/>
      <c r="O267" s="25"/>
      <c r="P267" s="25"/>
      <c r="Q267" s="25"/>
      <c r="R267" s="116"/>
      <c r="S267" s="116"/>
    </row>
    <row r="268" spans="1:19" s="22" customFormat="1" ht="15" x14ac:dyDescent="0.2">
      <c r="A268" s="398"/>
      <c r="B268" s="126"/>
      <c r="C268" s="125"/>
      <c r="D268" s="398"/>
      <c r="E268" s="228"/>
      <c r="G268" s="247"/>
      <c r="H268" s="25"/>
      <c r="I268" s="25"/>
      <c r="J268" s="335"/>
      <c r="K268" s="25"/>
      <c r="L268" s="25"/>
      <c r="M268" s="25"/>
      <c r="N268" s="25"/>
      <c r="O268" s="25"/>
      <c r="P268" s="25"/>
      <c r="Q268" s="25"/>
      <c r="R268" s="116"/>
      <c r="S268" s="116"/>
    </row>
    <row r="269" spans="1:19" s="22" customFormat="1" ht="15" x14ac:dyDescent="0.2">
      <c r="A269" s="398"/>
      <c r="B269" s="126"/>
      <c r="C269" s="125"/>
      <c r="D269" s="398"/>
      <c r="E269" s="228"/>
      <c r="G269" s="247"/>
      <c r="H269" s="25"/>
      <c r="I269" s="25"/>
      <c r="J269" s="335"/>
      <c r="K269" s="25"/>
      <c r="L269" s="25"/>
      <c r="M269" s="25"/>
      <c r="N269" s="25"/>
      <c r="O269" s="25"/>
      <c r="P269" s="25"/>
      <c r="Q269" s="25"/>
      <c r="R269" s="116"/>
      <c r="S269" s="116"/>
    </row>
    <row r="270" spans="1:19" s="22" customFormat="1" ht="15" x14ac:dyDescent="0.2">
      <c r="A270" s="398"/>
      <c r="B270" s="126"/>
      <c r="C270" s="125"/>
      <c r="D270" s="398"/>
      <c r="E270" s="228"/>
      <c r="G270" s="247"/>
      <c r="H270" s="25"/>
      <c r="I270" s="25"/>
      <c r="J270" s="335"/>
      <c r="K270" s="25"/>
      <c r="L270" s="25"/>
      <c r="M270" s="25"/>
      <c r="N270" s="25"/>
      <c r="O270" s="25"/>
      <c r="P270" s="25"/>
      <c r="Q270" s="25"/>
      <c r="R270" s="116"/>
      <c r="S270" s="116"/>
    </row>
    <row r="271" spans="1:19" s="22" customFormat="1" ht="15" x14ac:dyDescent="0.2">
      <c r="A271" s="398"/>
      <c r="B271" s="126"/>
      <c r="C271" s="125"/>
      <c r="D271" s="398"/>
      <c r="E271" s="228"/>
      <c r="G271" s="247"/>
      <c r="H271" s="25"/>
      <c r="I271" s="25"/>
      <c r="J271" s="335"/>
      <c r="K271" s="25"/>
      <c r="L271" s="25"/>
      <c r="M271" s="25"/>
      <c r="N271" s="25"/>
      <c r="O271" s="25"/>
      <c r="P271" s="25"/>
      <c r="Q271" s="25"/>
      <c r="R271" s="116"/>
      <c r="S271" s="116"/>
    </row>
    <row r="272" spans="1:19" s="22" customFormat="1" ht="15" x14ac:dyDescent="0.2">
      <c r="A272" s="398"/>
      <c r="B272" s="126"/>
      <c r="C272" s="125"/>
      <c r="D272" s="398"/>
      <c r="E272" s="228"/>
      <c r="G272" s="247"/>
      <c r="H272" s="25"/>
      <c r="I272" s="25"/>
      <c r="J272" s="335"/>
      <c r="K272" s="25"/>
      <c r="L272" s="25"/>
      <c r="M272" s="25"/>
      <c r="N272" s="25"/>
      <c r="O272" s="25"/>
      <c r="P272" s="25"/>
      <c r="Q272" s="25"/>
      <c r="R272" s="116"/>
      <c r="S272" s="116"/>
    </row>
    <row r="273" spans="1:19" s="22" customFormat="1" ht="15" x14ac:dyDescent="0.2">
      <c r="A273" s="398"/>
      <c r="B273" s="126"/>
      <c r="C273" s="125"/>
      <c r="D273" s="398"/>
      <c r="E273" s="228"/>
      <c r="G273" s="247"/>
      <c r="H273" s="25"/>
      <c r="I273" s="25"/>
      <c r="J273" s="335"/>
      <c r="K273" s="25"/>
      <c r="L273" s="25"/>
      <c r="M273" s="25"/>
      <c r="N273" s="25"/>
      <c r="O273" s="25"/>
      <c r="P273" s="25"/>
      <c r="Q273" s="25"/>
      <c r="R273" s="116"/>
      <c r="S273" s="116"/>
    </row>
    <row r="274" spans="1:19" s="22" customFormat="1" ht="15" x14ac:dyDescent="0.2">
      <c r="A274" s="398"/>
      <c r="B274" s="126"/>
      <c r="C274" s="125"/>
      <c r="D274" s="398"/>
      <c r="E274" s="228"/>
      <c r="G274" s="247"/>
      <c r="H274" s="25"/>
      <c r="I274" s="25"/>
      <c r="J274" s="335"/>
      <c r="K274" s="25"/>
      <c r="L274" s="25"/>
      <c r="M274" s="25"/>
      <c r="N274" s="25"/>
      <c r="O274" s="25"/>
      <c r="P274" s="25"/>
      <c r="Q274" s="25"/>
      <c r="R274" s="116"/>
      <c r="S274" s="116"/>
    </row>
    <row r="275" spans="1:19" s="22" customFormat="1" ht="15" x14ac:dyDescent="0.2">
      <c r="A275" s="398"/>
      <c r="B275" s="126"/>
      <c r="C275" s="125"/>
      <c r="D275" s="398"/>
      <c r="E275" s="228"/>
      <c r="G275" s="247"/>
      <c r="H275" s="25"/>
      <c r="I275" s="25"/>
      <c r="J275" s="335"/>
      <c r="K275" s="25"/>
      <c r="L275" s="25"/>
      <c r="M275" s="25"/>
      <c r="N275" s="25"/>
      <c r="O275" s="25"/>
      <c r="P275" s="25"/>
      <c r="Q275" s="25"/>
      <c r="R275" s="116"/>
      <c r="S275" s="116"/>
    </row>
    <row r="276" spans="1:19" s="22" customFormat="1" ht="15" x14ac:dyDescent="0.2">
      <c r="A276" s="398"/>
      <c r="B276" s="126"/>
      <c r="C276" s="125"/>
      <c r="D276" s="398"/>
      <c r="E276" s="228"/>
      <c r="G276" s="247"/>
      <c r="H276" s="25"/>
      <c r="I276" s="25"/>
      <c r="J276" s="335"/>
      <c r="K276" s="25"/>
      <c r="L276" s="25"/>
      <c r="M276" s="25"/>
      <c r="N276" s="25"/>
      <c r="O276" s="25"/>
      <c r="P276" s="25"/>
      <c r="Q276" s="25"/>
      <c r="R276" s="116"/>
      <c r="S276" s="116"/>
    </row>
    <row r="277" spans="1:19" s="22" customFormat="1" ht="15" x14ac:dyDescent="0.2">
      <c r="A277" s="398"/>
      <c r="B277" s="126"/>
      <c r="C277" s="125"/>
      <c r="D277" s="398"/>
      <c r="E277" s="228"/>
      <c r="G277" s="247"/>
      <c r="H277" s="25"/>
      <c r="I277" s="25"/>
      <c r="J277" s="335"/>
      <c r="K277" s="25"/>
      <c r="L277" s="25"/>
      <c r="M277" s="25"/>
      <c r="N277" s="25"/>
      <c r="O277" s="25"/>
      <c r="P277" s="25"/>
      <c r="Q277" s="25"/>
      <c r="R277" s="116"/>
      <c r="S277" s="116"/>
    </row>
    <row r="278" spans="1:19" s="22" customFormat="1" ht="15" x14ac:dyDescent="0.2">
      <c r="A278" s="398"/>
      <c r="B278" s="126"/>
      <c r="C278" s="125"/>
      <c r="D278" s="398"/>
      <c r="E278" s="228"/>
      <c r="G278" s="247"/>
      <c r="H278" s="25"/>
      <c r="I278" s="25"/>
      <c r="J278" s="335"/>
      <c r="K278" s="25"/>
      <c r="L278" s="25"/>
      <c r="M278" s="25"/>
      <c r="N278" s="25"/>
      <c r="O278" s="25"/>
      <c r="P278" s="25"/>
      <c r="Q278" s="25"/>
      <c r="R278" s="116"/>
      <c r="S278" s="116"/>
    </row>
    <row r="279" spans="1:19" s="22" customFormat="1" ht="15" x14ac:dyDescent="0.2">
      <c r="A279" s="398"/>
      <c r="B279" s="126"/>
      <c r="C279" s="125"/>
      <c r="D279" s="398"/>
      <c r="E279" s="228"/>
      <c r="G279" s="247"/>
      <c r="H279" s="25"/>
      <c r="I279" s="25"/>
      <c r="J279" s="335"/>
      <c r="K279" s="25"/>
      <c r="L279" s="25"/>
      <c r="M279" s="25"/>
      <c r="N279" s="25"/>
      <c r="O279" s="25"/>
      <c r="P279" s="25"/>
      <c r="Q279" s="25"/>
      <c r="R279" s="116"/>
      <c r="S279" s="116"/>
    </row>
    <row r="280" spans="1:19" s="22" customFormat="1" ht="15" x14ac:dyDescent="0.2">
      <c r="A280" s="398"/>
      <c r="B280" s="126"/>
      <c r="C280" s="125"/>
      <c r="D280" s="398"/>
      <c r="E280" s="228"/>
      <c r="G280" s="247"/>
      <c r="H280" s="25"/>
      <c r="I280" s="25"/>
      <c r="J280" s="335"/>
      <c r="K280" s="25"/>
      <c r="L280" s="25"/>
      <c r="M280" s="25"/>
      <c r="N280" s="25"/>
      <c r="O280" s="25"/>
      <c r="P280" s="25"/>
      <c r="Q280" s="25"/>
      <c r="R280" s="116"/>
      <c r="S280" s="116"/>
    </row>
    <row r="281" spans="1:19" s="22" customFormat="1" ht="15" x14ac:dyDescent="0.2">
      <c r="A281" s="398"/>
      <c r="B281" s="126"/>
      <c r="C281" s="125"/>
      <c r="D281" s="398"/>
      <c r="E281" s="228"/>
      <c r="G281" s="247"/>
      <c r="H281" s="25"/>
      <c r="I281" s="25"/>
      <c r="J281" s="335"/>
      <c r="K281" s="25"/>
      <c r="L281" s="25"/>
      <c r="M281" s="25"/>
      <c r="N281" s="25"/>
      <c r="O281" s="25"/>
      <c r="P281" s="25"/>
      <c r="Q281" s="25"/>
      <c r="R281" s="116"/>
      <c r="S281" s="116"/>
    </row>
    <row r="282" spans="1:19" s="22" customFormat="1" ht="15" x14ac:dyDescent="0.2">
      <c r="A282" s="398"/>
      <c r="B282" s="126"/>
      <c r="C282" s="125"/>
      <c r="D282" s="398"/>
      <c r="E282" s="228"/>
      <c r="G282" s="247"/>
      <c r="H282" s="25"/>
      <c r="I282" s="25"/>
      <c r="J282" s="335"/>
      <c r="K282" s="25"/>
      <c r="L282" s="25"/>
      <c r="M282" s="25"/>
      <c r="N282" s="25"/>
      <c r="O282" s="25"/>
      <c r="P282" s="25"/>
      <c r="Q282" s="25"/>
      <c r="R282" s="116"/>
      <c r="S282" s="116"/>
    </row>
    <row r="283" spans="1:19" s="22" customFormat="1" ht="15" x14ac:dyDescent="0.2">
      <c r="A283" s="398"/>
      <c r="B283" s="126"/>
      <c r="C283" s="125"/>
      <c r="D283" s="398"/>
      <c r="E283" s="228"/>
      <c r="G283" s="247"/>
      <c r="H283" s="25"/>
      <c r="I283" s="25"/>
      <c r="J283" s="335"/>
      <c r="K283" s="25"/>
      <c r="L283" s="25"/>
      <c r="M283" s="25"/>
      <c r="N283" s="25"/>
      <c r="O283" s="25"/>
      <c r="P283" s="25"/>
      <c r="Q283" s="25"/>
      <c r="R283" s="116"/>
      <c r="S283" s="116"/>
    </row>
    <row r="284" spans="1:19" s="22" customFormat="1" ht="15" x14ac:dyDescent="0.2">
      <c r="A284" s="398"/>
      <c r="B284" s="126"/>
      <c r="C284" s="125"/>
      <c r="D284" s="398"/>
      <c r="E284" s="228"/>
      <c r="G284" s="247"/>
      <c r="H284" s="25"/>
      <c r="I284" s="25"/>
      <c r="J284" s="335"/>
      <c r="K284" s="25"/>
      <c r="L284" s="25"/>
      <c r="M284" s="25"/>
      <c r="N284" s="25"/>
      <c r="O284" s="25"/>
      <c r="P284" s="25"/>
      <c r="Q284" s="25"/>
      <c r="R284" s="116"/>
      <c r="S284" s="116"/>
    </row>
    <row r="285" spans="1:19" s="22" customFormat="1" ht="15" x14ac:dyDescent="0.2">
      <c r="A285" s="398"/>
      <c r="B285" s="126"/>
      <c r="C285" s="125"/>
      <c r="D285" s="398"/>
      <c r="E285" s="228"/>
      <c r="G285" s="247"/>
      <c r="H285" s="25"/>
      <c r="I285" s="25"/>
      <c r="J285" s="335"/>
      <c r="K285" s="25"/>
      <c r="L285" s="25"/>
      <c r="M285" s="25"/>
      <c r="N285" s="25"/>
      <c r="O285" s="25"/>
      <c r="P285" s="25"/>
      <c r="Q285" s="25"/>
      <c r="R285" s="116"/>
      <c r="S285" s="116"/>
    </row>
    <row r="286" spans="1:19" s="22" customFormat="1" ht="15" x14ac:dyDescent="0.2">
      <c r="A286" s="398"/>
      <c r="B286" s="126"/>
      <c r="C286" s="125"/>
      <c r="D286" s="398"/>
      <c r="E286" s="228"/>
      <c r="G286" s="247"/>
      <c r="H286" s="25"/>
      <c r="I286" s="25"/>
      <c r="J286" s="335"/>
      <c r="K286" s="25"/>
      <c r="L286" s="25"/>
      <c r="M286" s="25"/>
      <c r="N286" s="25"/>
      <c r="O286" s="25"/>
      <c r="P286" s="25"/>
      <c r="Q286" s="25"/>
      <c r="R286" s="116"/>
      <c r="S286" s="116"/>
    </row>
    <row r="287" spans="1:19" s="22" customFormat="1" ht="15" x14ac:dyDescent="0.2">
      <c r="A287" s="398"/>
      <c r="B287" s="126"/>
      <c r="C287" s="125"/>
      <c r="D287" s="398"/>
      <c r="E287" s="228"/>
      <c r="G287" s="247"/>
      <c r="H287" s="25"/>
      <c r="I287" s="25"/>
      <c r="J287" s="335"/>
      <c r="K287" s="25"/>
      <c r="L287" s="25"/>
      <c r="M287" s="25"/>
      <c r="N287" s="25"/>
      <c r="O287" s="25"/>
      <c r="P287" s="25"/>
      <c r="Q287" s="25"/>
      <c r="R287" s="116"/>
      <c r="S287" s="116"/>
    </row>
    <row r="288" spans="1:19" s="22" customFormat="1" ht="15" x14ac:dyDescent="0.2">
      <c r="A288" s="398"/>
      <c r="B288" s="126"/>
      <c r="C288" s="125"/>
      <c r="D288" s="398"/>
      <c r="E288" s="228"/>
      <c r="G288" s="247"/>
      <c r="H288" s="25"/>
      <c r="I288" s="25"/>
      <c r="J288" s="335"/>
      <c r="K288" s="25"/>
      <c r="L288" s="25"/>
      <c r="M288" s="25"/>
      <c r="N288" s="25"/>
      <c r="O288" s="25"/>
      <c r="P288" s="25"/>
      <c r="Q288" s="25"/>
      <c r="R288" s="116"/>
      <c r="S288" s="116"/>
    </row>
    <row r="289" spans="1:19" s="22" customFormat="1" ht="15" x14ac:dyDescent="0.2">
      <c r="A289" s="398"/>
      <c r="B289" s="126"/>
      <c r="C289" s="125"/>
      <c r="D289" s="398"/>
      <c r="E289" s="228"/>
      <c r="G289" s="247"/>
      <c r="H289" s="25"/>
      <c r="I289" s="25"/>
      <c r="J289" s="335"/>
      <c r="K289" s="25"/>
      <c r="L289" s="25"/>
      <c r="M289" s="25"/>
      <c r="N289" s="25"/>
      <c r="O289" s="25"/>
      <c r="P289" s="25"/>
      <c r="Q289" s="25"/>
      <c r="R289" s="116"/>
      <c r="S289" s="116"/>
    </row>
    <row r="290" spans="1:19" s="22" customFormat="1" ht="15" x14ac:dyDescent="0.2">
      <c r="A290" s="398"/>
      <c r="B290" s="126"/>
      <c r="C290" s="125"/>
      <c r="D290" s="398"/>
      <c r="E290" s="228"/>
      <c r="G290" s="247"/>
      <c r="H290" s="25"/>
      <c r="I290" s="25"/>
      <c r="J290" s="335"/>
      <c r="K290" s="25"/>
      <c r="L290" s="25"/>
      <c r="M290" s="25"/>
      <c r="N290" s="25"/>
      <c r="O290" s="25"/>
      <c r="P290" s="25"/>
      <c r="Q290" s="25"/>
      <c r="R290" s="116"/>
      <c r="S290" s="116"/>
    </row>
    <row r="291" spans="1:19" s="22" customFormat="1" ht="15" x14ac:dyDescent="0.2">
      <c r="A291" s="398"/>
      <c r="B291" s="126"/>
      <c r="C291" s="125"/>
      <c r="D291" s="398"/>
      <c r="E291" s="228"/>
      <c r="G291" s="247"/>
      <c r="H291" s="25"/>
      <c r="I291" s="25"/>
      <c r="J291" s="335"/>
      <c r="K291" s="25"/>
      <c r="L291" s="25"/>
      <c r="M291" s="25"/>
      <c r="N291" s="25"/>
      <c r="O291" s="25"/>
      <c r="P291" s="25"/>
      <c r="Q291" s="25"/>
      <c r="R291" s="116"/>
      <c r="S291" s="116"/>
    </row>
    <row r="292" spans="1:19" s="22" customFormat="1" ht="15" x14ac:dyDescent="0.2">
      <c r="A292" s="398"/>
      <c r="B292" s="126"/>
      <c r="C292" s="125"/>
      <c r="D292" s="398"/>
      <c r="E292" s="228"/>
      <c r="G292" s="247"/>
      <c r="H292" s="25"/>
      <c r="I292" s="25"/>
      <c r="J292" s="335"/>
      <c r="K292" s="25"/>
      <c r="L292" s="25"/>
      <c r="M292" s="25"/>
      <c r="N292" s="25"/>
      <c r="O292" s="25"/>
      <c r="P292" s="25"/>
      <c r="Q292" s="25"/>
      <c r="R292" s="116"/>
      <c r="S292" s="116"/>
    </row>
    <row r="293" spans="1:19" s="22" customFormat="1" ht="15" x14ac:dyDescent="0.2">
      <c r="A293" s="398"/>
      <c r="B293" s="126"/>
      <c r="C293" s="125"/>
      <c r="D293" s="398"/>
      <c r="E293" s="228"/>
      <c r="G293" s="247"/>
      <c r="H293" s="25"/>
      <c r="I293" s="25"/>
      <c r="J293" s="335"/>
      <c r="K293" s="25"/>
      <c r="L293" s="25"/>
      <c r="M293" s="25"/>
      <c r="N293" s="25"/>
      <c r="O293" s="25"/>
      <c r="P293" s="25"/>
      <c r="Q293" s="25"/>
      <c r="R293" s="116"/>
      <c r="S293" s="116"/>
    </row>
    <row r="294" spans="1:19" s="22" customFormat="1" ht="15" x14ac:dyDescent="0.2">
      <c r="A294" s="398"/>
      <c r="B294" s="126"/>
      <c r="C294" s="125"/>
      <c r="D294" s="398"/>
      <c r="E294" s="228"/>
      <c r="G294" s="247"/>
      <c r="H294" s="25"/>
      <c r="I294" s="25"/>
      <c r="J294" s="335"/>
      <c r="K294" s="25"/>
      <c r="L294" s="25"/>
      <c r="M294" s="25"/>
      <c r="N294" s="25"/>
      <c r="O294" s="25"/>
      <c r="P294" s="25"/>
      <c r="Q294" s="25"/>
      <c r="R294" s="116"/>
      <c r="S294" s="116"/>
    </row>
    <row r="295" spans="1:19" s="22" customFormat="1" ht="15" x14ac:dyDescent="0.2">
      <c r="A295" s="398"/>
      <c r="B295" s="126"/>
      <c r="C295" s="125"/>
      <c r="D295" s="398"/>
      <c r="E295" s="228"/>
      <c r="G295" s="247"/>
      <c r="H295" s="25"/>
      <c r="I295" s="25"/>
      <c r="J295" s="335"/>
      <c r="K295" s="25"/>
      <c r="L295" s="25"/>
      <c r="M295" s="25"/>
      <c r="N295" s="25"/>
      <c r="O295" s="25"/>
      <c r="P295" s="25"/>
      <c r="Q295" s="25"/>
      <c r="R295" s="116"/>
      <c r="S295" s="116"/>
    </row>
    <row r="296" spans="1:19" s="22" customFormat="1" ht="15" x14ac:dyDescent="0.2">
      <c r="A296" s="398"/>
      <c r="B296" s="126"/>
      <c r="C296" s="125"/>
      <c r="D296" s="398"/>
      <c r="E296" s="228"/>
      <c r="G296" s="247"/>
      <c r="H296" s="25"/>
      <c r="I296" s="25"/>
      <c r="J296" s="335"/>
      <c r="K296" s="25"/>
      <c r="L296" s="25"/>
      <c r="M296" s="25"/>
      <c r="N296" s="25"/>
      <c r="O296" s="25"/>
      <c r="P296" s="25"/>
      <c r="Q296" s="25"/>
      <c r="R296" s="116"/>
      <c r="S296" s="116"/>
    </row>
    <row r="297" spans="1:19" s="22" customFormat="1" ht="15" x14ac:dyDescent="0.2">
      <c r="A297" s="398"/>
      <c r="B297" s="126"/>
      <c r="C297" s="125"/>
      <c r="D297" s="398"/>
      <c r="E297" s="228"/>
      <c r="G297" s="247"/>
      <c r="H297" s="25"/>
      <c r="I297" s="25"/>
      <c r="J297" s="335"/>
      <c r="K297" s="25"/>
      <c r="L297" s="25"/>
      <c r="M297" s="25"/>
      <c r="N297" s="25"/>
      <c r="O297" s="25"/>
      <c r="P297" s="25"/>
      <c r="Q297" s="25"/>
      <c r="R297" s="116"/>
      <c r="S297" s="116"/>
    </row>
    <row r="298" spans="1:19" s="22" customFormat="1" ht="15" x14ac:dyDescent="0.2">
      <c r="A298" s="398"/>
      <c r="B298" s="126"/>
      <c r="C298" s="125"/>
      <c r="D298" s="398"/>
      <c r="E298" s="228"/>
      <c r="G298" s="247"/>
      <c r="H298" s="25"/>
      <c r="I298" s="25"/>
      <c r="J298" s="335"/>
      <c r="K298" s="25"/>
      <c r="L298" s="25"/>
      <c r="M298" s="25"/>
      <c r="N298" s="25"/>
      <c r="O298" s="25"/>
      <c r="P298" s="25"/>
      <c r="Q298" s="25"/>
      <c r="R298" s="116"/>
      <c r="S298" s="116"/>
    </row>
    <row r="299" spans="1:19" s="22" customFormat="1" ht="15" x14ac:dyDescent="0.2">
      <c r="A299" s="398"/>
      <c r="B299" s="126"/>
      <c r="C299" s="125"/>
      <c r="D299" s="398"/>
      <c r="E299" s="228"/>
      <c r="G299" s="247"/>
      <c r="H299" s="25"/>
      <c r="I299" s="25"/>
      <c r="J299" s="335"/>
      <c r="K299" s="25"/>
      <c r="L299" s="25"/>
      <c r="M299" s="25"/>
      <c r="N299" s="25"/>
      <c r="O299" s="25"/>
      <c r="P299" s="25"/>
      <c r="Q299" s="25"/>
      <c r="R299" s="116"/>
      <c r="S299" s="116"/>
    </row>
    <row r="300" spans="1:19" s="22" customFormat="1" ht="15" x14ac:dyDescent="0.2">
      <c r="A300" s="398"/>
      <c r="B300" s="126"/>
      <c r="C300" s="125"/>
      <c r="D300" s="398"/>
      <c r="E300" s="228"/>
      <c r="G300" s="247"/>
      <c r="H300" s="25"/>
      <c r="I300" s="25"/>
      <c r="J300" s="335"/>
      <c r="K300" s="25"/>
      <c r="L300" s="25"/>
      <c r="M300" s="25"/>
      <c r="N300" s="25"/>
      <c r="O300" s="25"/>
      <c r="P300" s="25"/>
      <c r="Q300" s="25"/>
      <c r="R300" s="116"/>
      <c r="S300" s="116"/>
    </row>
    <row r="301" spans="1:19" s="22" customFormat="1" ht="15" x14ac:dyDescent="0.2">
      <c r="A301" s="398"/>
      <c r="B301" s="126"/>
      <c r="C301" s="125"/>
      <c r="D301" s="398"/>
      <c r="E301" s="228"/>
      <c r="G301" s="247"/>
      <c r="H301" s="25"/>
      <c r="I301" s="25"/>
      <c r="J301" s="335"/>
      <c r="K301" s="25"/>
      <c r="L301" s="25"/>
      <c r="M301" s="25"/>
      <c r="N301" s="25"/>
      <c r="O301" s="25"/>
      <c r="P301" s="25"/>
      <c r="Q301" s="25"/>
      <c r="R301" s="116"/>
      <c r="S301" s="116"/>
    </row>
    <row r="302" spans="1:19" s="22" customFormat="1" ht="15" x14ac:dyDescent="0.2">
      <c r="A302" s="398"/>
      <c r="B302" s="126"/>
      <c r="C302" s="125"/>
      <c r="D302" s="398"/>
      <c r="E302" s="228"/>
      <c r="G302" s="247"/>
      <c r="H302" s="25"/>
      <c r="I302" s="25"/>
      <c r="J302" s="335"/>
      <c r="K302" s="25"/>
      <c r="L302" s="25"/>
      <c r="M302" s="25"/>
      <c r="N302" s="25"/>
      <c r="O302" s="25"/>
      <c r="P302" s="25"/>
      <c r="Q302" s="25"/>
      <c r="R302" s="116"/>
      <c r="S302" s="116"/>
    </row>
    <row r="303" spans="1:19" s="22" customFormat="1" ht="15" x14ac:dyDescent="0.2">
      <c r="A303" s="398"/>
      <c r="B303" s="126"/>
      <c r="C303" s="125"/>
      <c r="D303" s="398"/>
      <c r="E303" s="228"/>
      <c r="G303" s="247"/>
      <c r="H303" s="25"/>
      <c r="I303" s="25"/>
      <c r="J303" s="335"/>
      <c r="K303" s="25"/>
      <c r="L303" s="25"/>
      <c r="M303" s="25"/>
      <c r="N303" s="25"/>
      <c r="O303" s="25"/>
      <c r="P303" s="25"/>
      <c r="Q303" s="25"/>
      <c r="R303" s="116"/>
      <c r="S303" s="116"/>
    </row>
    <row r="304" spans="1:19" s="22" customFormat="1" ht="15" x14ac:dyDescent="0.2">
      <c r="A304" s="398"/>
      <c r="B304" s="126"/>
      <c r="C304" s="125"/>
      <c r="D304" s="398"/>
      <c r="E304" s="228"/>
      <c r="G304" s="247"/>
      <c r="H304" s="25"/>
      <c r="I304" s="25"/>
      <c r="J304" s="335"/>
      <c r="K304" s="25"/>
      <c r="L304" s="25"/>
      <c r="M304" s="25"/>
      <c r="N304" s="25"/>
      <c r="O304" s="25"/>
      <c r="P304" s="25"/>
      <c r="Q304" s="25"/>
      <c r="R304" s="116"/>
      <c r="S304" s="116"/>
    </row>
    <row r="305" spans="1:19" s="22" customFormat="1" ht="15" x14ac:dyDescent="0.2">
      <c r="A305" s="398"/>
      <c r="B305" s="126"/>
      <c r="C305" s="125"/>
      <c r="D305" s="398"/>
      <c r="E305" s="228"/>
      <c r="G305" s="247"/>
      <c r="H305" s="25"/>
      <c r="I305" s="25"/>
      <c r="J305" s="335"/>
      <c r="K305" s="25"/>
      <c r="L305" s="25"/>
      <c r="M305" s="25"/>
      <c r="N305" s="25"/>
      <c r="O305" s="25"/>
      <c r="P305" s="25"/>
      <c r="Q305" s="25"/>
      <c r="R305" s="116"/>
      <c r="S305" s="116"/>
    </row>
    <row r="306" spans="1:19" s="22" customFormat="1" ht="15" x14ac:dyDescent="0.2">
      <c r="A306" s="398"/>
      <c r="B306" s="126"/>
      <c r="C306" s="125"/>
      <c r="D306" s="398"/>
      <c r="E306" s="228"/>
      <c r="G306" s="247"/>
      <c r="H306" s="25"/>
      <c r="I306" s="25"/>
      <c r="J306" s="335"/>
      <c r="K306" s="25"/>
      <c r="L306" s="25"/>
      <c r="M306" s="25"/>
      <c r="N306" s="25"/>
      <c r="O306" s="25"/>
      <c r="P306" s="25"/>
      <c r="Q306" s="25"/>
      <c r="R306" s="116"/>
      <c r="S306" s="116"/>
    </row>
    <row r="307" spans="1:19" s="22" customFormat="1" ht="15" x14ac:dyDescent="0.2">
      <c r="A307" s="398"/>
      <c r="B307" s="126"/>
      <c r="C307" s="125"/>
      <c r="D307" s="398"/>
      <c r="E307" s="228"/>
      <c r="G307" s="247"/>
      <c r="H307" s="25"/>
      <c r="I307" s="25"/>
      <c r="J307" s="335"/>
      <c r="K307" s="25"/>
      <c r="L307" s="25"/>
      <c r="M307" s="25"/>
      <c r="N307" s="25"/>
      <c r="O307" s="25"/>
      <c r="P307" s="25"/>
      <c r="Q307" s="25"/>
      <c r="R307" s="116"/>
      <c r="S307" s="116"/>
    </row>
    <row r="308" spans="1:19" s="22" customFormat="1" ht="15" x14ac:dyDescent="0.2">
      <c r="A308" s="398"/>
      <c r="B308" s="126"/>
      <c r="C308" s="125"/>
      <c r="D308" s="398"/>
      <c r="E308" s="228"/>
      <c r="G308" s="247"/>
      <c r="H308" s="25"/>
      <c r="I308" s="25"/>
      <c r="J308" s="335"/>
      <c r="K308" s="25"/>
      <c r="L308" s="25"/>
      <c r="M308" s="25"/>
      <c r="N308" s="25"/>
      <c r="O308" s="25"/>
      <c r="P308" s="25"/>
      <c r="Q308" s="25"/>
      <c r="R308" s="116"/>
      <c r="S308" s="116"/>
    </row>
    <row r="309" spans="1:19" s="22" customFormat="1" ht="15" x14ac:dyDescent="0.2">
      <c r="A309" s="398"/>
      <c r="B309" s="126"/>
      <c r="C309" s="125"/>
      <c r="D309" s="398"/>
      <c r="E309" s="228"/>
      <c r="G309" s="247"/>
      <c r="H309" s="25"/>
      <c r="I309" s="25"/>
      <c r="J309" s="335"/>
      <c r="K309" s="25"/>
      <c r="L309" s="25"/>
      <c r="M309" s="25"/>
      <c r="N309" s="25"/>
      <c r="O309" s="25"/>
      <c r="P309" s="25"/>
      <c r="Q309" s="25"/>
      <c r="R309" s="116"/>
      <c r="S309" s="116"/>
    </row>
    <row r="310" spans="1:19" s="22" customFormat="1" ht="15" x14ac:dyDescent="0.2">
      <c r="A310" s="398"/>
      <c r="B310" s="126"/>
      <c r="C310" s="125"/>
      <c r="D310" s="398"/>
      <c r="E310" s="228"/>
      <c r="G310" s="247"/>
      <c r="H310" s="25"/>
      <c r="I310" s="25"/>
      <c r="J310" s="335"/>
      <c r="K310" s="25"/>
      <c r="L310" s="25"/>
      <c r="M310" s="25"/>
      <c r="N310" s="25"/>
      <c r="O310" s="25"/>
      <c r="P310" s="25"/>
      <c r="Q310" s="25"/>
      <c r="R310" s="116"/>
      <c r="S310" s="116"/>
    </row>
    <row r="311" spans="1:19" s="22" customFormat="1" ht="15" x14ac:dyDescent="0.2">
      <c r="A311" s="398"/>
      <c r="B311" s="126"/>
      <c r="C311" s="125"/>
      <c r="D311" s="398"/>
      <c r="E311" s="228"/>
      <c r="G311" s="247"/>
      <c r="H311" s="25"/>
      <c r="I311" s="25"/>
      <c r="J311" s="335"/>
      <c r="K311" s="25"/>
      <c r="L311" s="25"/>
      <c r="M311" s="25"/>
      <c r="N311" s="25"/>
      <c r="O311" s="25"/>
      <c r="P311" s="25"/>
      <c r="Q311" s="25"/>
      <c r="R311" s="116"/>
      <c r="S311" s="116"/>
    </row>
    <row r="312" spans="1:19" s="22" customFormat="1" ht="15" x14ac:dyDescent="0.2">
      <c r="A312" s="398"/>
      <c r="B312" s="126"/>
      <c r="C312" s="125"/>
      <c r="D312" s="398"/>
      <c r="E312" s="228"/>
      <c r="G312" s="247"/>
      <c r="H312" s="25"/>
      <c r="I312" s="25"/>
      <c r="J312" s="335"/>
      <c r="K312" s="25"/>
      <c r="L312" s="25"/>
      <c r="M312" s="25"/>
      <c r="N312" s="25"/>
      <c r="O312" s="25"/>
      <c r="P312" s="25"/>
      <c r="Q312" s="25"/>
      <c r="R312" s="116"/>
      <c r="S312" s="116"/>
    </row>
    <row r="313" spans="1:19" s="22" customFormat="1" ht="15" x14ac:dyDescent="0.2">
      <c r="A313" s="398"/>
      <c r="B313" s="126"/>
      <c r="C313" s="125"/>
      <c r="D313" s="398"/>
      <c r="E313" s="228"/>
      <c r="G313" s="247"/>
      <c r="H313" s="25"/>
      <c r="I313" s="25"/>
      <c r="J313" s="335"/>
      <c r="K313" s="25"/>
      <c r="L313" s="25"/>
      <c r="M313" s="25"/>
      <c r="N313" s="25"/>
      <c r="O313" s="25"/>
      <c r="P313" s="25"/>
      <c r="Q313" s="25"/>
      <c r="R313" s="116"/>
      <c r="S313" s="116"/>
    </row>
    <row r="314" spans="1:19" s="22" customFormat="1" ht="15" x14ac:dyDescent="0.2">
      <c r="A314" s="398"/>
      <c r="B314" s="126"/>
      <c r="C314" s="125"/>
      <c r="D314" s="398"/>
      <c r="E314" s="228"/>
      <c r="G314" s="247"/>
      <c r="H314" s="25"/>
      <c r="I314" s="25"/>
      <c r="J314" s="335"/>
      <c r="K314" s="25"/>
      <c r="L314" s="25"/>
      <c r="M314" s="25"/>
      <c r="N314" s="25"/>
      <c r="O314" s="25"/>
      <c r="P314" s="25"/>
      <c r="Q314" s="25"/>
      <c r="R314" s="116"/>
      <c r="S314" s="116"/>
    </row>
    <row r="315" spans="1:19" s="22" customFormat="1" ht="15" x14ac:dyDescent="0.2">
      <c r="A315" s="398"/>
      <c r="B315" s="126"/>
      <c r="C315" s="125"/>
      <c r="D315" s="398"/>
      <c r="E315" s="228"/>
      <c r="G315" s="247"/>
      <c r="H315" s="25"/>
      <c r="I315" s="25"/>
      <c r="J315" s="335"/>
      <c r="K315" s="25"/>
      <c r="L315" s="25"/>
      <c r="M315" s="25"/>
      <c r="N315" s="25"/>
      <c r="O315" s="25"/>
      <c r="P315" s="25"/>
      <c r="Q315" s="25"/>
      <c r="R315" s="116"/>
      <c r="S315" s="116"/>
    </row>
    <row r="316" spans="1:19" s="22" customFormat="1" ht="15" x14ac:dyDescent="0.2">
      <c r="A316" s="398"/>
      <c r="B316" s="126"/>
      <c r="C316" s="125"/>
      <c r="D316" s="398"/>
      <c r="E316" s="228"/>
      <c r="G316" s="247"/>
      <c r="H316" s="25"/>
      <c r="I316" s="25"/>
      <c r="J316" s="335"/>
      <c r="K316" s="25"/>
      <c r="L316" s="25"/>
      <c r="M316" s="25"/>
      <c r="N316" s="25"/>
      <c r="O316" s="25"/>
      <c r="P316" s="25"/>
      <c r="Q316" s="25"/>
      <c r="R316" s="116"/>
      <c r="S316" s="116"/>
    </row>
    <row r="317" spans="1:19" s="22" customFormat="1" ht="15" x14ac:dyDescent="0.2">
      <c r="A317" s="398"/>
      <c r="B317" s="126"/>
      <c r="C317" s="125"/>
      <c r="D317" s="398"/>
      <c r="E317" s="228"/>
      <c r="G317" s="247"/>
      <c r="H317" s="25"/>
      <c r="I317" s="25"/>
      <c r="J317" s="335"/>
      <c r="K317" s="25"/>
      <c r="L317" s="25"/>
      <c r="M317" s="25"/>
      <c r="N317" s="25"/>
      <c r="O317" s="25"/>
      <c r="P317" s="25"/>
      <c r="Q317" s="25"/>
      <c r="R317" s="116"/>
      <c r="S317" s="116"/>
    </row>
    <row r="318" spans="1:19" s="22" customFormat="1" ht="15" x14ac:dyDescent="0.2">
      <c r="A318" s="398"/>
      <c r="B318" s="126"/>
      <c r="C318" s="125"/>
      <c r="D318" s="398"/>
      <c r="E318" s="228"/>
      <c r="G318" s="247"/>
      <c r="H318" s="25"/>
      <c r="I318" s="25"/>
      <c r="J318" s="335"/>
      <c r="K318" s="25"/>
      <c r="L318" s="25"/>
      <c r="M318" s="25"/>
      <c r="N318" s="25"/>
      <c r="O318" s="25"/>
      <c r="P318" s="25"/>
      <c r="Q318" s="25"/>
      <c r="R318" s="116"/>
      <c r="S318" s="116"/>
    </row>
    <row r="319" spans="1:19" s="22" customFormat="1" ht="15" x14ac:dyDescent="0.2">
      <c r="A319" s="398"/>
      <c r="B319" s="126"/>
      <c r="C319" s="125"/>
      <c r="D319" s="398"/>
      <c r="E319" s="228"/>
      <c r="G319" s="247"/>
      <c r="H319" s="25"/>
      <c r="I319" s="25"/>
      <c r="J319" s="335"/>
      <c r="K319" s="25"/>
      <c r="L319" s="25"/>
      <c r="M319" s="25"/>
      <c r="N319" s="25"/>
      <c r="O319" s="25"/>
      <c r="P319" s="25"/>
      <c r="Q319" s="25"/>
      <c r="R319" s="116"/>
      <c r="S319" s="116"/>
    </row>
    <row r="320" spans="1:19" s="22" customFormat="1" ht="15" x14ac:dyDescent="0.2">
      <c r="A320" s="398"/>
      <c r="B320" s="126"/>
      <c r="C320" s="125"/>
      <c r="D320" s="398"/>
      <c r="E320" s="228"/>
      <c r="G320" s="247"/>
      <c r="H320" s="25"/>
      <c r="I320" s="25"/>
      <c r="J320" s="335"/>
      <c r="K320" s="25"/>
      <c r="L320" s="25"/>
      <c r="M320" s="25"/>
      <c r="N320" s="25"/>
      <c r="O320" s="25"/>
      <c r="P320" s="25"/>
      <c r="Q320" s="25"/>
      <c r="R320" s="116"/>
      <c r="S320" s="116"/>
    </row>
    <row r="321" spans="1:19" s="22" customFormat="1" ht="15" x14ac:dyDescent="0.2">
      <c r="A321" s="398"/>
      <c r="B321" s="126"/>
      <c r="C321" s="125"/>
      <c r="D321" s="398"/>
      <c r="E321" s="228"/>
      <c r="G321" s="247"/>
      <c r="H321" s="25"/>
      <c r="I321" s="25"/>
      <c r="J321" s="335"/>
      <c r="K321" s="25"/>
      <c r="L321" s="25"/>
      <c r="M321" s="25"/>
      <c r="N321" s="25"/>
      <c r="O321" s="25"/>
      <c r="P321" s="25"/>
      <c r="Q321" s="25"/>
      <c r="R321" s="116"/>
      <c r="S321" s="116"/>
    </row>
    <row r="322" spans="1:19" s="22" customFormat="1" ht="15" x14ac:dyDescent="0.2">
      <c r="A322" s="398"/>
      <c r="B322" s="126"/>
      <c r="C322" s="125"/>
      <c r="D322" s="398"/>
      <c r="E322" s="228"/>
      <c r="G322" s="247"/>
      <c r="H322" s="25"/>
      <c r="I322" s="25"/>
      <c r="J322" s="335"/>
      <c r="K322" s="25"/>
      <c r="L322" s="25"/>
      <c r="M322" s="25"/>
      <c r="N322" s="25"/>
      <c r="O322" s="25"/>
      <c r="P322" s="25"/>
      <c r="Q322" s="25"/>
      <c r="R322" s="116"/>
      <c r="S322" s="116"/>
    </row>
    <row r="323" spans="1:19" s="22" customFormat="1" ht="15" x14ac:dyDescent="0.2">
      <c r="A323" s="398"/>
      <c r="B323" s="126"/>
      <c r="C323" s="125"/>
      <c r="D323" s="398"/>
      <c r="E323" s="228"/>
      <c r="G323" s="247"/>
      <c r="H323" s="25"/>
      <c r="I323" s="25"/>
      <c r="J323" s="335"/>
      <c r="K323" s="25"/>
      <c r="L323" s="25"/>
      <c r="M323" s="25"/>
      <c r="N323" s="25"/>
      <c r="O323" s="25"/>
      <c r="P323" s="25"/>
      <c r="Q323" s="25"/>
      <c r="R323" s="116"/>
      <c r="S323" s="116"/>
    </row>
    <row r="324" spans="1:19" s="22" customFormat="1" ht="15" x14ac:dyDescent="0.2">
      <c r="A324" s="398"/>
      <c r="B324" s="126"/>
      <c r="C324" s="125"/>
      <c r="D324" s="398"/>
      <c r="E324" s="228"/>
      <c r="G324" s="247"/>
      <c r="H324" s="25"/>
      <c r="I324" s="25"/>
      <c r="J324" s="335"/>
      <c r="K324" s="25"/>
      <c r="L324" s="25"/>
      <c r="M324" s="25"/>
      <c r="N324" s="25"/>
      <c r="O324" s="25"/>
      <c r="P324" s="25"/>
      <c r="Q324" s="25"/>
      <c r="R324" s="116"/>
      <c r="S324" s="116"/>
    </row>
    <row r="325" spans="1:19" s="22" customFormat="1" ht="15" x14ac:dyDescent="0.2">
      <c r="A325" s="398"/>
      <c r="B325" s="126"/>
      <c r="C325" s="125"/>
      <c r="D325" s="398"/>
      <c r="E325" s="228"/>
      <c r="G325" s="247"/>
      <c r="H325" s="25"/>
      <c r="I325" s="25"/>
      <c r="J325" s="335"/>
      <c r="K325" s="25"/>
      <c r="L325" s="25"/>
      <c r="M325" s="25"/>
      <c r="N325" s="25"/>
      <c r="O325" s="25"/>
      <c r="P325" s="25"/>
      <c r="Q325" s="25"/>
      <c r="R325" s="116"/>
      <c r="S325" s="116"/>
    </row>
    <row r="326" spans="1:19" s="22" customFormat="1" ht="15" x14ac:dyDescent="0.2">
      <c r="A326" s="398"/>
      <c r="B326" s="126"/>
      <c r="C326" s="125"/>
      <c r="D326" s="398"/>
      <c r="E326" s="228"/>
      <c r="G326" s="247"/>
      <c r="H326" s="25"/>
      <c r="I326" s="25"/>
      <c r="J326" s="335"/>
      <c r="K326" s="25"/>
      <c r="L326" s="25"/>
      <c r="M326" s="25"/>
      <c r="N326" s="25"/>
      <c r="O326" s="25"/>
      <c r="P326" s="25"/>
      <c r="Q326" s="25"/>
      <c r="R326" s="116"/>
      <c r="S326" s="116"/>
    </row>
    <row r="327" spans="1:19" s="22" customFormat="1" ht="15" x14ac:dyDescent="0.2">
      <c r="A327" s="398"/>
      <c r="B327" s="126"/>
      <c r="C327" s="125"/>
      <c r="D327" s="398"/>
      <c r="E327" s="228"/>
      <c r="G327" s="247"/>
      <c r="H327" s="25"/>
      <c r="I327" s="25"/>
      <c r="J327" s="335"/>
      <c r="K327" s="25"/>
      <c r="L327" s="25"/>
      <c r="M327" s="25"/>
      <c r="N327" s="25"/>
      <c r="O327" s="25"/>
      <c r="P327" s="25"/>
      <c r="Q327" s="25"/>
      <c r="R327" s="116"/>
      <c r="S327" s="116"/>
    </row>
    <row r="328" spans="1:19" s="22" customFormat="1" ht="15" x14ac:dyDescent="0.2">
      <c r="A328" s="398"/>
      <c r="B328" s="126"/>
      <c r="C328" s="125"/>
      <c r="D328" s="398"/>
      <c r="E328" s="228"/>
      <c r="G328" s="247"/>
      <c r="H328" s="25"/>
      <c r="I328" s="25"/>
      <c r="J328" s="335"/>
      <c r="K328" s="25"/>
      <c r="L328" s="25"/>
      <c r="M328" s="25"/>
      <c r="N328" s="25"/>
      <c r="O328" s="25"/>
      <c r="P328" s="25"/>
      <c r="Q328" s="25"/>
      <c r="R328" s="116"/>
      <c r="S328" s="116"/>
    </row>
    <row r="329" spans="1:19" s="22" customFormat="1" ht="15" x14ac:dyDescent="0.2">
      <c r="A329" s="398"/>
      <c r="B329" s="126"/>
      <c r="C329" s="125"/>
      <c r="D329" s="398"/>
      <c r="E329" s="228"/>
      <c r="G329" s="247"/>
      <c r="H329" s="25"/>
      <c r="I329" s="25"/>
      <c r="J329" s="335"/>
      <c r="K329" s="25"/>
      <c r="L329" s="25"/>
      <c r="M329" s="25"/>
      <c r="N329" s="25"/>
      <c r="O329" s="25"/>
      <c r="P329" s="25"/>
      <c r="Q329" s="25"/>
      <c r="R329" s="116"/>
      <c r="S329" s="116"/>
    </row>
    <row r="330" spans="1:19" s="22" customFormat="1" ht="15" x14ac:dyDescent="0.2">
      <c r="A330" s="398"/>
      <c r="B330" s="126"/>
      <c r="C330" s="125"/>
      <c r="D330" s="398"/>
      <c r="E330" s="228"/>
      <c r="G330" s="247"/>
      <c r="H330" s="25"/>
      <c r="I330" s="25"/>
      <c r="J330" s="335"/>
      <c r="K330" s="25"/>
      <c r="L330" s="25"/>
      <c r="M330" s="25"/>
      <c r="N330" s="25"/>
      <c r="O330" s="25"/>
      <c r="P330" s="25"/>
      <c r="Q330" s="25"/>
      <c r="R330" s="116"/>
      <c r="S330" s="116"/>
    </row>
    <row r="331" spans="1:19" s="22" customFormat="1" ht="15" x14ac:dyDescent="0.2">
      <c r="A331" s="398"/>
      <c r="B331" s="126"/>
      <c r="C331" s="125"/>
      <c r="D331" s="398"/>
      <c r="E331" s="228"/>
      <c r="G331" s="247"/>
      <c r="H331" s="25"/>
      <c r="I331" s="25"/>
      <c r="J331" s="335"/>
      <c r="K331" s="25"/>
      <c r="L331" s="25"/>
      <c r="M331" s="25"/>
      <c r="N331" s="25"/>
      <c r="O331" s="25"/>
      <c r="P331" s="25"/>
      <c r="Q331" s="25"/>
      <c r="R331" s="116"/>
      <c r="S331" s="116"/>
    </row>
    <row r="332" spans="1:19" s="22" customFormat="1" ht="15" x14ac:dyDescent="0.2">
      <c r="A332" s="398"/>
      <c r="B332" s="126"/>
      <c r="C332" s="125"/>
      <c r="D332" s="398"/>
      <c r="E332" s="228"/>
      <c r="G332" s="247"/>
      <c r="H332" s="25"/>
      <c r="I332" s="25"/>
      <c r="J332" s="335"/>
      <c r="K332" s="25"/>
      <c r="L332" s="25"/>
      <c r="M332" s="25"/>
      <c r="N332" s="25"/>
      <c r="O332" s="25"/>
      <c r="P332" s="25"/>
      <c r="Q332" s="25"/>
      <c r="R332" s="116"/>
      <c r="S332" s="116"/>
    </row>
    <row r="333" spans="1:19" s="22" customFormat="1" ht="15" x14ac:dyDescent="0.2">
      <c r="A333" s="398"/>
      <c r="B333" s="126"/>
      <c r="C333" s="125"/>
      <c r="D333" s="398"/>
      <c r="E333" s="228"/>
      <c r="G333" s="247"/>
      <c r="H333" s="25"/>
      <c r="I333" s="25"/>
      <c r="J333" s="335"/>
      <c r="K333" s="25"/>
      <c r="L333" s="25"/>
      <c r="M333" s="25"/>
      <c r="N333" s="25"/>
      <c r="O333" s="25"/>
      <c r="P333" s="25"/>
      <c r="Q333" s="25"/>
      <c r="R333" s="116"/>
      <c r="S333" s="116"/>
    </row>
    <row r="334" spans="1:19" s="22" customFormat="1" ht="15" x14ac:dyDescent="0.2">
      <c r="A334" s="398"/>
      <c r="B334" s="126"/>
      <c r="C334" s="125"/>
      <c r="D334" s="398"/>
      <c r="E334" s="228"/>
      <c r="G334" s="247"/>
      <c r="H334" s="25"/>
      <c r="I334" s="25"/>
      <c r="J334" s="335"/>
      <c r="K334" s="25"/>
      <c r="L334" s="25"/>
      <c r="M334" s="25"/>
      <c r="N334" s="25"/>
      <c r="O334" s="25"/>
      <c r="P334" s="25"/>
      <c r="Q334" s="25"/>
      <c r="R334" s="116"/>
      <c r="S334" s="116"/>
    </row>
    <row r="335" spans="1:19" s="22" customFormat="1" ht="15" x14ac:dyDescent="0.2">
      <c r="A335" s="398"/>
      <c r="B335" s="126"/>
      <c r="C335" s="125"/>
      <c r="D335" s="398"/>
      <c r="E335" s="228"/>
      <c r="G335" s="247"/>
      <c r="H335" s="25"/>
      <c r="I335" s="25"/>
      <c r="J335" s="335"/>
      <c r="K335" s="25"/>
      <c r="L335" s="25"/>
      <c r="M335" s="25"/>
      <c r="N335" s="25"/>
      <c r="O335" s="25"/>
      <c r="P335" s="25"/>
      <c r="Q335" s="25"/>
      <c r="R335" s="116"/>
      <c r="S335" s="116"/>
    </row>
    <row r="336" spans="1:19" s="22" customFormat="1" ht="15" x14ac:dyDescent="0.2">
      <c r="A336" s="398"/>
      <c r="B336" s="126"/>
      <c r="C336" s="125"/>
      <c r="D336" s="398"/>
      <c r="E336" s="228"/>
      <c r="G336" s="247"/>
      <c r="H336" s="25"/>
      <c r="I336" s="25"/>
      <c r="J336" s="335"/>
      <c r="K336" s="25"/>
      <c r="L336" s="25"/>
      <c r="M336" s="25"/>
      <c r="N336" s="25"/>
      <c r="O336" s="25"/>
      <c r="P336" s="25"/>
      <c r="Q336" s="25"/>
      <c r="R336" s="116"/>
      <c r="S336" s="116"/>
    </row>
    <row r="337" spans="1:19" s="22" customFormat="1" ht="15" x14ac:dyDescent="0.2">
      <c r="A337" s="398"/>
      <c r="B337" s="126"/>
      <c r="C337" s="125"/>
      <c r="D337" s="398"/>
      <c r="E337" s="228"/>
      <c r="G337" s="247"/>
      <c r="H337" s="25"/>
      <c r="I337" s="25"/>
      <c r="J337" s="335"/>
      <c r="K337" s="25"/>
      <c r="L337" s="25"/>
      <c r="M337" s="25"/>
      <c r="N337" s="25"/>
      <c r="O337" s="25"/>
      <c r="P337" s="25"/>
      <c r="Q337" s="25"/>
      <c r="R337" s="116"/>
      <c r="S337" s="116"/>
    </row>
    <row r="338" spans="1:19" s="22" customFormat="1" ht="15" x14ac:dyDescent="0.2">
      <c r="A338" s="398"/>
      <c r="B338" s="126"/>
      <c r="C338" s="125"/>
      <c r="D338" s="398"/>
      <c r="E338" s="228"/>
      <c r="G338" s="247"/>
      <c r="H338" s="25"/>
      <c r="I338" s="25"/>
      <c r="J338" s="335"/>
      <c r="K338" s="25"/>
      <c r="L338" s="25"/>
      <c r="M338" s="25"/>
      <c r="N338" s="25"/>
      <c r="O338" s="25"/>
      <c r="P338" s="25"/>
      <c r="Q338" s="25"/>
      <c r="R338" s="116"/>
      <c r="S338" s="116"/>
    </row>
    <row r="339" spans="1:19" s="22" customFormat="1" ht="15" x14ac:dyDescent="0.2">
      <c r="A339" s="398"/>
      <c r="B339" s="126"/>
      <c r="C339" s="125"/>
      <c r="D339" s="398"/>
      <c r="E339" s="228"/>
      <c r="G339" s="247"/>
      <c r="H339" s="25"/>
      <c r="I339" s="25"/>
      <c r="J339" s="335"/>
      <c r="K339" s="25"/>
      <c r="L339" s="25"/>
      <c r="M339" s="25"/>
      <c r="N339" s="25"/>
      <c r="O339" s="25"/>
      <c r="P339" s="25"/>
      <c r="Q339" s="25"/>
      <c r="R339" s="116"/>
      <c r="S339" s="116"/>
    </row>
    <row r="340" spans="1:19" s="22" customFormat="1" ht="15" x14ac:dyDescent="0.2">
      <c r="A340" s="398"/>
      <c r="B340" s="126"/>
      <c r="C340" s="125"/>
      <c r="D340" s="398"/>
      <c r="E340" s="228"/>
      <c r="G340" s="247"/>
      <c r="H340" s="25"/>
      <c r="I340" s="25"/>
      <c r="J340" s="335"/>
      <c r="K340" s="25"/>
      <c r="L340" s="25"/>
      <c r="M340" s="25"/>
      <c r="N340" s="25"/>
      <c r="O340" s="25"/>
      <c r="P340" s="25"/>
      <c r="Q340" s="25"/>
      <c r="R340" s="116"/>
      <c r="S340" s="116"/>
    </row>
    <row r="341" spans="1:19" s="22" customFormat="1" ht="15" x14ac:dyDescent="0.2">
      <c r="A341" s="398"/>
      <c r="B341" s="126"/>
      <c r="C341" s="125"/>
      <c r="D341" s="398"/>
      <c r="E341" s="228"/>
      <c r="G341" s="247"/>
      <c r="H341" s="25"/>
      <c r="I341" s="25"/>
      <c r="J341" s="335"/>
      <c r="K341" s="25"/>
      <c r="L341" s="25"/>
      <c r="M341" s="25"/>
      <c r="N341" s="25"/>
      <c r="O341" s="25"/>
      <c r="P341" s="25"/>
      <c r="Q341" s="25"/>
      <c r="R341" s="116"/>
      <c r="S341" s="116"/>
    </row>
    <row r="342" spans="1:19" s="22" customFormat="1" ht="15" x14ac:dyDescent="0.2">
      <c r="A342" s="398"/>
      <c r="B342" s="126"/>
      <c r="C342" s="125"/>
      <c r="D342" s="398"/>
      <c r="E342" s="228"/>
      <c r="G342" s="247"/>
      <c r="H342" s="25"/>
      <c r="I342" s="25"/>
      <c r="J342" s="335"/>
      <c r="K342" s="25"/>
      <c r="L342" s="25"/>
      <c r="M342" s="25"/>
      <c r="N342" s="25"/>
      <c r="O342" s="25"/>
      <c r="P342" s="25"/>
      <c r="Q342" s="25"/>
      <c r="R342" s="116"/>
      <c r="S342" s="116"/>
    </row>
    <row r="343" spans="1:19" s="22" customFormat="1" ht="15" x14ac:dyDescent="0.2">
      <c r="A343" s="398"/>
      <c r="B343" s="126"/>
      <c r="C343" s="125"/>
      <c r="D343" s="398"/>
      <c r="E343" s="228"/>
      <c r="G343" s="247"/>
      <c r="H343" s="25"/>
      <c r="I343" s="25"/>
      <c r="J343" s="335"/>
      <c r="K343" s="25"/>
      <c r="L343" s="25"/>
      <c r="M343" s="25"/>
      <c r="N343" s="25"/>
      <c r="O343" s="25"/>
      <c r="P343" s="25"/>
      <c r="Q343" s="25"/>
      <c r="R343" s="116"/>
      <c r="S343" s="116"/>
    </row>
    <row r="344" spans="1:19" s="22" customFormat="1" ht="15" x14ac:dyDescent="0.2">
      <c r="A344" s="398"/>
      <c r="B344" s="126"/>
      <c r="C344" s="125"/>
      <c r="D344" s="398"/>
      <c r="E344" s="228"/>
      <c r="G344" s="247"/>
      <c r="H344" s="25"/>
      <c r="I344" s="25"/>
      <c r="J344" s="335"/>
      <c r="K344" s="25"/>
      <c r="L344" s="25"/>
      <c r="M344" s="25"/>
      <c r="N344" s="25"/>
      <c r="O344" s="25"/>
      <c r="P344" s="25"/>
      <c r="Q344" s="25"/>
      <c r="R344" s="116"/>
      <c r="S344" s="116"/>
    </row>
    <row r="345" spans="1:19" s="22" customFormat="1" ht="15" x14ac:dyDescent="0.2">
      <c r="A345" s="398"/>
      <c r="B345" s="126"/>
      <c r="C345" s="125"/>
      <c r="D345" s="398"/>
      <c r="E345" s="228"/>
      <c r="G345" s="247"/>
      <c r="H345" s="25"/>
      <c r="I345" s="25"/>
      <c r="J345" s="335"/>
      <c r="K345" s="25"/>
      <c r="L345" s="25"/>
      <c r="M345" s="25"/>
      <c r="N345" s="25"/>
      <c r="O345" s="25"/>
      <c r="P345" s="25"/>
      <c r="Q345" s="25"/>
      <c r="R345" s="116"/>
      <c r="S345" s="116"/>
    </row>
    <row r="346" spans="1:19" s="22" customFormat="1" ht="15" x14ac:dyDescent="0.2">
      <c r="A346" s="398"/>
      <c r="B346" s="126"/>
      <c r="C346" s="125"/>
      <c r="D346" s="398"/>
      <c r="E346" s="228"/>
      <c r="G346" s="247"/>
      <c r="H346" s="25"/>
      <c r="I346" s="25"/>
      <c r="J346" s="335"/>
      <c r="K346" s="25"/>
      <c r="L346" s="25"/>
      <c r="M346" s="25"/>
      <c r="N346" s="25"/>
      <c r="O346" s="25"/>
      <c r="P346" s="25"/>
      <c r="Q346" s="25"/>
      <c r="R346" s="116"/>
      <c r="S346" s="116"/>
    </row>
    <row r="347" spans="1:19" s="22" customFormat="1" ht="15" x14ac:dyDescent="0.2">
      <c r="A347" s="398"/>
      <c r="B347" s="126"/>
      <c r="C347" s="125"/>
      <c r="D347" s="398"/>
      <c r="E347" s="228"/>
      <c r="G347" s="247"/>
      <c r="H347" s="25"/>
      <c r="I347" s="25"/>
      <c r="J347" s="335"/>
      <c r="K347" s="25"/>
      <c r="L347" s="25"/>
      <c r="M347" s="25"/>
      <c r="N347" s="25"/>
      <c r="O347" s="25"/>
      <c r="P347" s="25"/>
      <c r="Q347" s="25"/>
      <c r="R347" s="116"/>
      <c r="S347" s="116"/>
    </row>
    <row r="348" spans="1:19" s="22" customFormat="1" ht="15" x14ac:dyDescent="0.2">
      <c r="A348" s="398"/>
      <c r="B348" s="126"/>
      <c r="C348" s="125"/>
      <c r="D348" s="398"/>
      <c r="E348" s="228"/>
      <c r="G348" s="247"/>
      <c r="H348" s="25"/>
      <c r="I348" s="25"/>
      <c r="J348" s="335"/>
      <c r="K348" s="25"/>
      <c r="L348" s="25"/>
      <c r="M348" s="25"/>
      <c r="N348" s="25"/>
      <c r="O348" s="25"/>
      <c r="P348" s="25"/>
      <c r="Q348" s="25"/>
      <c r="R348" s="116"/>
      <c r="S348" s="116"/>
    </row>
    <row r="349" spans="1:19" s="22" customFormat="1" ht="15" x14ac:dyDescent="0.2">
      <c r="A349" s="398"/>
      <c r="B349" s="126"/>
      <c r="C349" s="125"/>
      <c r="D349" s="398"/>
      <c r="E349" s="228"/>
      <c r="G349" s="247"/>
      <c r="H349" s="25"/>
      <c r="I349" s="25"/>
      <c r="J349" s="335"/>
      <c r="K349" s="25"/>
      <c r="L349" s="25"/>
      <c r="M349" s="25"/>
      <c r="N349" s="25"/>
      <c r="O349" s="25"/>
      <c r="P349" s="25"/>
      <c r="Q349" s="25"/>
      <c r="R349" s="116"/>
      <c r="S349" s="116"/>
    </row>
    <row r="350" spans="1:19" s="22" customFormat="1" ht="15" x14ac:dyDescent="0.2">
      <c r="A350" s="398"/>
      <c r="B350" s="126"/>
      <c r="C350" s="125"/>
      <c r="D350" s="398"/>
      <c r="E350" s="228"/>
      <c r="G350" s="247"/>
      <c r="H350" s="25"/>
      <c r="I350" s="25"/>
      <c r="J350" s="335"/>
      <c r="K350" s="25"/>
      <c r="L350" s="25"/>
      <c r="M350" s="25"/>
      <c r="N350" s="25"/>
      <c r="O350" s="25"/>
      <c r="P350" s="25"/>
      <c r="Q350" s="25"/>
      <c r="R350" s="116"/>
      <c r="S350" s="116"/>
    </row>
    <row r="351" spans="1:19" s="22" customFormat="1" ht="15" x14ac:dyDescent="0.2">
      <c r="A351" s="398"/>
      <c r="B351" s="126"/>
      <c r="C351" s="125"/>
      <c r="D351" s="398"/>
      <c r="E351" s="228"/>
      <c r="G351" s="247"/>
      <c r="H351" s="25"/>
      <c r="I351" s="25"/>
      <c r="J351" s="335"/>
      <c r="K351" s="25"/>
      <c r="L351" s="25"/>
      <c r="M351" s="25"/>
      <c r="N351" s="25"/>
      <c r="O351" s="25"/>
      <c r="P351" s="25"/>
      <c r="Q351" s="25"/>
      <c r="R351" s="116"/>
      <c r="S351" s="116"/>
    </row>
    <row r="352" spans="1:19" s="22" customFormat="1" ht="15" x14ac:dyDescent="0.2">
      <c r="A352" s="398"/>
      <c r="B352" s="126"/>
      <c r="C352" s="125"/>
      <c r="D352" s="398"/>
      <c r="E352" s="228"/>
      <c r="G352" s="247"/>
      <c r="H352" s="25"/>
      <c r="I352" s="25"/>
      <c r="J352" s="335"/>
      <c r="K352" s="25"/>
      <c r="L352" s="25"/>
      <c r="M352" s="25"/>
      <c r="N352" s="25"/>
      <c r="O352" s="25"/>
      <c r="P352" s="25"/>
      <c r="Q352" s="25"/>
      <c r="R352" s="116"/>
      <c r="S352" s="116"/>
    </row>
    <row r="353" spans="1:19" s="22" customFormat="1" ht="15" x14ac:dyDescent="0.2">
      <c r="A353" s="398"/>
      <c r="B353" s="126"/>
      <c r="C353" s="125"/>
      <c r="D353" s="398"/>
      <c r="E353" s="228"/>
      <c r="G353" s="247"/>
      <c r="H353" s="25"/>
      <c r="I353" s="25"/>
      <c r="J353" s="335"/>
      <c r="K353" s="25"/>
      <c r="L353" s="25"/>
      <c r="M353" s="25"/>
      <c r="N353" s="25"/>
      <c r="O353" s="25"/>
      <c r="P353" s="25"/>
      <c r="Q353" s="25"/>
      <c r="R353" s="116"/>
      <c r="S353" s="116"/>
    </row>
    <row r="354" spans="1:19" s="22" customFormat="1" ht="15" x14ac:dyDescent="0.2">
      <c r="A354" s="398"/>
      <c r="B354" s="126"/>
      <c r="C354" s="125"/>
      <c r="D354" s="398"/>
      <c r="E354" s="228"/>
      <c r="G354" s="247"/>
      <c r="H354" s="25"/>
      <c r="I354" s="25"/>
      <c r="J354" s="335"/>
      <c r="K354" s="25"/>
      <c r="L354" s="25"/>
      <c r="M354" s="25"/>
      <c r="N354" s="25"/>
      <c r="O354" s="25"/>
      <c r="P354" s="25"/>
      <c r="Q354" s="25"/>
      <c r="R354" s="116"/>
      <c r="S354" s="116"/>
    </row>
    <row r="355" spans="1:19" s="22" customFormat="1" ht="15" x14ac:dyDescent="0.2">
      <c r="A355" s="398"/>
      <c r="B355" s="126"/>
      <c r="C355" s="125"/>
      <c r="D355" s="398"/>
      <c r="E355" s="228"/>
      <c r="G355" s="247"/>
      <c r="H355" s="25"/>
      <c r="I355" s="25"/>
      <c r="J355" s="335"/>
      <c r="K355" s="25"/>
      <c r="L355" s="25"/>
      <c r="M355" s="25"/>
      <c r="N355" s="25"/>
      <c r="O355" s="25"/>
      <c r="P355" s="25"/>
      <c r="Q355" s="25"/>
      <c r="R355" s="116"/>
      <c r="S355" s="116"/>
    </row>
    <row r="356" spans="1:19" s="22" customFormat="1" ht="15" x14ac:dyDescent="0.2">
      <c r="A356" s="398"/>
      <c r="B356" s="126"/>
      <c r="C356" s="125"/>
      <c r="D356" s="398"/>
      <c r="E356" s="228"/>
      <c r="G356" s="247"/>
      <c r="H356" s="25"/>
      <c r="I356" s="25"/>
      <c r="J356" s="335"/>
      <c r="K356" s="25"/>
      <c r="L356" s="25"/>
      <c r="M356" s="25"/>
      <c r="N356" s="25"/>
      <c r="O356" s="25"/>
      <c r="P356" s="25"/>
      <c r="Q356" s="25"/>
      <c r="R356" s="116"/>
      <c r="S356" s="116"/>
    </row>
    <row r="357" spans="1:19" s="22" customFormat="1" ht="15" x14ac:dyDescent="0.2">
      <c r="A357" s="398"/>
      <c r="B357" s="126"/>
      <c r="C357" s="125"/>
      <c r="D357" s="398"/>
      <c r="E357" s="228"/>
      <c r="G357" s="247"/>
      <c r="H357" s="25"/>
      <c r="I357" s="25"/>
      <c r="J357" s="335"/>
      <c r="K357" s="25"/>
      <c r="L357" s="25"/>
      <c r="M357" s="25"/>
      <c r="N357" s="25"/>
      <c r="O357" s="25"/>
      <c r="P357" s="25"/>
      <c r="Q357" s="25"/>
      <c r="R357" s="116"/>
      <c r="S357" s="116"/>
    </row>
    <row r="358" spans="1:19" s="22" customFormat="1" ht="15" x14ac:dyDescent="0.2">
      <c r="A358" s="398"/>
      <c r="B358" s="126"/>
      <c r="C358" s="125"/>
      <c r="D358" s="398"/>
      <c r="E358" s="228"/>
      <c r="G358" s="247"/>
      <c r="H358" s="25"/>
      <c r="I358" s="25"/>
      <c r="J358" s="335"/>
      <c r="K358" s="25"/>
      <c r="L358" s="25"/>
      <c r="M358" s="25"/>
      <c r="N358" s="25"/>
      <c r="O358" s="25"/>
      <c r="P358" s="25"/>
      <c r="Q358" s="25"/>
      <c r="R358" s="116"/>
      <c r="S358" s="116"/>
    </row>
    <row r="359" spans="1:19" s="22" customFormat="1" ht="15" x14ac:dyDescent="0.2">
      <c r="A359" s="398"/>
      <c r="B359" s="126"/>
      <c r="C359" s="125"/>
      <c r="D359" s="398"/>
      <c r="E359" s="228"/>
      <c r="G359" s="247"/>
      <c r="H359" s="25"/>
      <c r="I359" s="25"/>
      <c r="J359" s="335"/>
      <c r="K359" s="25"/>
      <c r="L359" s="25"/>
      <c r="M359" s="25"/>
      <c r="N359" s="25"/>
      <c r="O359" s="25"/>
      <c r="P359" s="25"/>
      <c r="Q359" s="25"/>
      <c r="R359" s="116"/>
      <c r="S359" s="116"/>
    </row>
    <row r="360" spans="1:19" s="22" customFormat="1" ht="15" x14ac:dyDescent="0.2">
      <c r="A360" s="398"/>
      <c r="B360" s="126"/>
      <c r="C360" s="125"/>
      <c r="D360" s="398"/>
      <c r="E360" s="228"/>
      <c r="G360" s="247"/>
      <c r="H360" s="25"/>
      <c r="I360" s="25"/>
      <c r="J360" s="335"/>
      <c r="K360" s="25"/>
      <c r="L360" s="25"/>
      <c r="M360" s="25"/>
      <c r="N360" s="25"/>
      <c r="O360" s="25"/>
      <c r="P360" s="25"/>
      <c r="Q360" s="25"/>
      <c r="R360" s="116"/>
      <c r="S360" s="116"/>
    </row>
    <row r="361" spans="1:19" s="22" customFormat="1" ht="15" x14ac:dyDescent="0.2">
      <c r="A361" s="398"/>
      <c r="B361" s="126"/>
      <c r="C361" s="125"/>
      <c r="D361" s="398"/>
      <c r="E361" s="228"/>
      <c r="G361" s="247"/>
      <c r="H361" s="25"/>
      <c r="I361" s="25"/>
      <c r="J361" s="335"/>
      <c r="K361" s="25"/>
      <c r="L361" s="25"/>
      <c r="M361" s="25"/>
      <c r="N361" s="25"/>
      <c r="O361" s="25"/>
      <c r="P361" s="25"/>
      <c r="Q361" s="25"/>
      <c r="R361" s="116"/>
      <c r="S361" s="116"/>
    </row>
    <row r="362" spans="1:19" s="22" customFormat="1" ht="15" x14ac:dyDescent="0.2">
      <c r="A362" s="398"/>
      <c r="B362" s="126"/>
      <c r="C362" s="125"/>
      <c r="D362" s="398"/>
      <c r="E362" s="228"/>
      <c r="G362" s="247"/>
      <c r="H362" s="25"/>
      <c r="I362" s="25"/>
      <c r="J362" s="335"/>
      <c r="K362" s="25"/>
      <c r="L362" s="25"/>
      <c r="M362" s="25"/>
      <c r="N362" s="25"/>
      <c r="O362" s="25"/>
      <c r="P362" s="25"/>
      <c r="Q362" s="25"/>
      <c r="R362" s="116"/>
      <c r="S362" s="116"/>
    </row>
    <row r="363" spans="1:19" s="22" customFormat="1" ht="15" x14ac:dyDescent="0.2">
      <c r="A363" s="398"/>
      <c r="B363" s="126"/>
      <c r="C363" s="125"/>
      <c r="D363" s="398"/>
      <c r="E363" s="228"/>
      <c r="G363" s="247"/>
      <c r="H363" s="25"/>
      <c r="I363" s="25"/>
      <c r="J363" s="335"/>
      <c r="K363" s="25"/>
      <c r="L363" s="25"/>
      <c r="M363" s="25"/>
      <c r="N363" s="25"/>
      <c r="O363" s="25"/>
      <c r="P363" s="25"/>
      <c r="Q363" s="25"/>
      <c r="R363" s="116"/>
      <c r="S363" s="116"/>
    </row>
    <row r="364" spans="1:19" s="22" customFormat="1" ht="15" x14ac:dyDescent="0.2">
      <c r="A364" s="398"/>
      <c r="B364" s="126"/>
      <c r="C364" s="125"/>
      <c r="D364" s="398"/>
      <c r="E364" s="228"/>
      <c r="G364" s="247"/>
      <c r="H364" s="25"/>
      <c r="I364" s="25"/>
      <c r="J364" s="335"/>
      <c r="K364" s="25"/>
      <c r="L364" s="25"/>
      <c r="M364" s="25"/>
      <c r="N364" s="25"/>
      <c r="O364" s="25"/>
      <c r="P364" s="25"/>
      <c r="Q364" s="25"/>
      <c r="R364" s="116"/>
      <c r="S364" s="116"/>
    </row>
    <row r="365" spans="1:19" s="22" customFormat="1" ht="15" x14ac:dyDescent="0.2">
      <c r="A365" s="398"/>
      <c r="B365" s="126"/>
      <c r="C365" s="125"/>
      <c r="D365" s="398"/>
      <c r="E365" s="228"/>
      <c r="G365" s="247"/>
      <c r="H365" s="25"/>
      <c r="I365" s="25"/>
      <c r="J365" s="335"/>
      <c r="K365" s="25"/>
      <c r="L365" s="25"/>
      <c r="M365" s="25"/>
      <c r="N365" s="25"/>
      <c r="O365" s="25"/>
      <c r="P365" s="25"/>
      <c r="Q365" s="25"/>
      <c r="R365" s="116"/>
      <c r="S365" s="116"/>
    </row>
    <row r="366" spans="1:19" s="22" customFormat="1" ht="15" x14ac:dyDescent="0.2">
      <c r="A366" s="398"/>
      <c r="B366" s="126"/>
      <c r="C366" s="125"/>
      <c r="D366" s="398"/>
      <c r="E366" s="228"/>
      <c r="G366" s="247"/>
      <c r="H366" s="25"/>
      <c r="I366" s="25"/>
      <c r="J366" s="335"/>
      <c r="K366" s="25"/>
      <c r="L366" s="25"/>
      <c r="M366" s="25"/>
      <c r="N366" s="25"/>
      <c r="O366" s="25"/>
      <c r="P366" s="25"/>
      <c r="Q366" s="25"/>
      <c r="R366" s="116"/>
      <c r="S366" s="116"/>
    </row>
    <row r="367" spans="1:19" s="22" customFormat="1" ht="15" x14ac:dyDescent="0.2">
      <c r="A367" s="398"/>
      <c r="B367" s="126"/>
      <c r="C367" s="125"/>
      <c r="D367" s="398"/>
      <c r="E367" s="228"/>
      <c r="G367" s="247"/>
      <c r="H367" s="25"/>
      <c r="I367" s="25"/>
      <c r="J367" s="335"/>
      <c r="K367" s="25"/>
      <c r="L367" s="25"/>
      <c r="M367" s="25"/>
      <c r="N367" s="25"/>
      <c r="O367" s="25"/>
      <c r="P367" s="25"/>
      <c r="Q367" s="25"/>
      <c r="R367" s="116"/>
      <c r="S367" s="116"/>
    </row>
    <row r="368" spans="1:19" s="22" customFormat="1" ht="15" x14ac:dyDescent="0.2">
      <c r="A368" s="398"/>
      <c r="B368" s="126"/>
      <c r="C368" s="125"/>
      <c r="D368" s="398"/>
      <c r="E368" s="228"/>
      <c r="G368" s="247"/>
      <c r="H368" s="25"/>
      <c r="I368" s="25"/>
      <c r="J368" s="335"/>
      <c r="K368" s="25"/>
      <c r="L368" s="25"/>
      <c r="M368" s="25"/>
      <c r="N368" s="25"/>
      <c r="O368" s="25"/>
      <c r="P368" s="25"/>
      <c r="Q368" s="25"/>
      <c r="R368" s="116"/>
      <c r="S368" s="116"/>
    </row>
    <row r="369" spans="1:19" s="22" customFormat="1" ht="15" x14ac:dyDescent="0.2">
      <c r="A369" s="398"/>
      <c r="B369" s="126"/>
      <c r="C369" s="125"/>
      <c r="D369" s="398"/>
      <c r="E369" s="228"/>
      <c r="G369" s="247"/>
      <c r="H369" s="25"/>
      <c r="I369" s="25"/>
      <c r="J369" s="335"/>
      <c r="K369" s="25"/>
      <c r="L369" s="25"/>
      <c r="M369" s="25"/>
      <c r="N369" s="25"/>
      <c r="O369" s="25"/>
      <c r="P369" s="25"/>
      <c r="Q369" s="25"/>
      <c r="R369" s="116"/>
      <c r="S369" s="116"/>
    </row>
    <row r="370" spans="1:19" s="22" customFormat="1" ht="15" x14ac:dyDescent="0.2">
      <c r="A370" s="398"/>
      <c r="B370" s="126"/>
      <c r="C370" s="125"/>
      <c r="D370" s="398"/>
      <c r="E370" s="228"/>
      <c r="G370" s="247"/>
      <c r="H370" s="25"/>
      <c r="I370" s="25"/>
      <c r="J370" s="335"/>
      <c r="K370" s="25"/>
      <c r="L370" s="25"/>
      <c r="M370" s="25"/>
      <c r="N370" s="25"/>
      <c r="O370" s="25"/>
      <c r="P370" s="25"/>
      <c r="Q370" s="25"/>
      <c r="R370" s="116"/>
      <c r="S370" s="116"/>
    </row>
    <row r="371" spans="1:19" s="22" customFormat="1" ht="15" x14ac:dyDescent="0.2">
      <c r="A371" s="398"/>
      <c r="B371" s="126"/>
      <c r="C371" s="125"/>
      <c r="D371" s="398"/>
      <c r="E371" s="228"/>
      <c r="G371" s="247"/>
      <c r="H371" s="25"/>
      <c r="I371" s="25"/>
      <c r="J371" s="335"/>
      <c r="K371" s="25"/>
      <c r="L371" s="25"/>
      <c r="M371" s="25"/>
      <c r="N371" s="25"/>
      <c r="O371" s="25"/>
      <c r="P371" s="25"/>
      <c r="Q371" s="25"/>
      <c r="R371" s="116"/>
      <c r="S371" s="116"/>
    </row>
    <row r="372" spans="1:19" s="22" customFormat="1" ht="15" x14ac:dyDescent="0.2">
      <c r="A372" s="398"/>
      <c r="B372" s="126"/>
      <c r="C372" s="125"/>
      <c r="D372" s="398"/>
      <c r="E372" s="228"/>
      <c r="G372" s="247"/>
      <c r="H372" s="25"/>
      <c r="I372" s="25"/>
      <c r="J372" s="335"/>
      <c r="K372" s="25"/>
      <c r="L372" s="25"/>
      <c r="M372" s="25"/>
      <c r="N372" s="25"/>
      <c r="O372" s="25"/>
      <c r="P372" s="25"/>
      <c r="Q372" s="25"/>
      <c r="R372" s="116"/>
      <c r="S372" s="116"/>
    </row>
    <row r="373" spans="1:19" s="22" customFormat="1" ht="15" x14ac:dyDescent="0.2">
      <c r="A373" s="398"/>
      <c r="B373" s="126"/>
      <c r="C373" s="125"/>
      <c r="D373" s="398"/>
      <c r="E373" s="228"/>
      <c r="G373" s="247"/>
      <c r="H373" s="25"/>
      <c r="I373" s="25"/>
      <c r="J373" s="335"/>
      <c r="K373" s="25"/>
      <c r="L373" s="25"/>
      <c r="M373" s="25"/>
      <c r="N373" s="25"/>
      <c r="O373" s="25"/>
      <c r="P373" s="25"/>
      <c r="Q373" s="25"/>
      <c r="R373" s="116"/>
      <c r="S373" s="116"/>
    </row>
    <row r="374" spans="1:19" s="22" customFormat="1" ht="15" x14ac:dyDescent="0.2">
      <c r="A374" s="398"/>
      <c r="B374" s="126"/>
      <c r="C374" s="125"/>
      <c r="D374" s="398"/>
      <c r="E374" s="228"/>
      <c r="G374" s="247"/>
      <c r="H374" s="25"/>
      <c r="I374" s="25"/>
      <c r="J374" s="335"/>
      <c r="K374" s="25"/>
      <c r="L374" s="25"/>
      <c r="M374" s="25"/>
      <c r="N374" s="25"/>
      <c r="O374" s="25"/>
      <c r="P374" s="25"/>
      <c r="Q374" s="25"/>
      <c r="R374" s="116"/>
      <c r="S374" s="116"/>
    </row>
    <row r="375" spans="1:19" s="22" customFormat="1" ht="15" x14ac:dyDescent="0.2">
      <c r="A375" s="398"/>
      <c r="B375" s="126"/>
      <c r="C375" s="125"/>
      <c r="D375" s="398"/>
      <c r="E375" s="228"/>
      <c r="G375" s="247"/>
      <c r="H375" s="25"/>
      <c r="I375" s="25"/>
      <c r="J375" s="335"/>
      <c r="K375" s="25"/>
      <c r="L375" s="25"/>
      <c r="M375" s="25"/>
      <c r="N375" s="25"/>
      <c r="O375" s="25"/>
      <c r="P375" s="25"/>
      <c r="Q375" s="25"/>
      <c r="R375" s="116"/>
      <c r="S375" s="116"/>
    </row>
    <row r="376" spans="1:19" s="22" customFormat="1" ht="15" x14ac:dyDescent="0.2">
      <c r="A376" s="398"/>
      <c r="B376" s="126"/>
      <c r="C376" s="125"/>
      <c r="D376" s="398"/>
      <c r="E376" s="228"/>
      <c r="G376" s="247"/>
      <c r="H376" s="25"/>
      <c r="I376" s="25"/>
      <c r="J376" s="335"/>
      <c r="K376" s="25"/>
      <c r="L376" s="25"/>
      <c r="M376" s="25"/>
      <c r="N376" s="25"/>
      <c r="O376" s="25"/>
      <c r="P376" s="25"/>
      <c r="Q376" s="25"/>
      <c r="R376" s="116"/>
      <c r="S376" s="116"/>
    </row>
    <row r="377" spans="1:19" s="22" customFormat="1" ht="15" x14ac:dyDescent="0.2">
      <c r="A377" s="398"/>
      <c r="B377" s="126"/>
      <c r="C377" s="125"/>
      <c r="D377" s="398"/>
      <c r="E377" s="228"/>
      <c r="G377" s="247"/>
      <c r="H377" s="25"/>
      <c r="I377" s="25"/>
      <c r="J377" s="335"/>
      <c r="K377" s="25"/>
      <c r="L377" s="25"/>
      <c r="M377" s="25"/>
      <c r="N377" s="25"/>
      <c r="O377" s="25"/>
      <c r="P377" s="25"/>
      <c r="Q377" s="25"/>
      <c r="R377" s="116"/>
      <c r="S377" s="116"/>
    </row>
    <row r="378" spans="1:19" s="22" customFormat="1" ht="15" x14ac:dyDescent="0.2">
      <c r="A378" s="398"/>
      <c r="B378" s="126"/>
      <c r="C378" s="125"/>
      <c r="D378" s="398"/>
      <c r="E378" s="228"/>
      <c r="G378" s="247"/>
      <c r="H378" s="25"/>
      <c r="I378" s="25"/>
      <c r="J378" s="335"/>
      <c r="K378" s="25"/>
      <c r="L378" s="25"/>
      <c r="M378" s="25"/>
      <c r="N378" s="25"/>
      <c r="O378" s="25"/>
      <c r="P378" s="25"/>
      <c r="Q378" s="25"/>
      <c r="R378" s="116"/>
      <c r="S378" s="116"/>
    </row>
    <row r="379" spans="1:19" s="22" customFormat="1" ht="15" x14ac:dyDescent="0.2">
      <c r="A379" s="398"/>
      <c r="B379" s="126"/>
      <c r="C379" s="125"/>
      <c r="D379" s="398"/>
      <c r="E379" s="228"/>
      <c r="G379" s="247"/>
      <c r="H379" s="25"/>
      <c r="I379" s="25"/>
      <c r="J379" s="335"/>
      <c r="K379" s="25"/>
      <c r="L379" s="25"/>
      <c r="M379" s="25"/>
      <c r="N379" s="25"/>
      <c r="O379" s="25"/>
      <c r="P379" s="25"/>
      <c r="Q379" s="25"/>
      <c r="R379" s="116"/>
      <c r="S379" s="116"/>
    </row>
    <row r="380" spans="1:19" s="22" customFormat="1" ht="15" x14ac:dyDescent="0.2">
      <c r="A380" s="398"/>
      <c r="B380" s="126"/>
      <c r="C380" s="125"/>
      <c r="D380" s="398"/>
      <c r="E380" s="228"/>
      <c r="G380" s="247"/>
      <c r="H380" s="25"/>
      <c r="I380" s="25"/>
      <c r="J380" s="335"/>
      <c r="K380" s="25"/>
      <c r="L380" s="25"/>
      <c r="M380" s="25"/>
      <c r="N380" s="25"/>
      <c r="O380" s="25"/>
      <c r="P380" s="25"/>
      <c r="Q380" s="25"/>
      <c r="R380" s="116"/>
      <c r="S380" s="116"/>
    </row>
    <row r="381" spans="1:19" s="22" customFormat="1" ht="15" x14ac:dyDescent="0.2">
      <c r="A381" s="398"/>
      <c r="B381" s="126"/>
      <c r="C381" s="125"/>
      <c r="D381" s="398"/>
      <c r="E381" s="228"/>
      <c r="G381" s="247"/>
      <c r="H381" s="25"/>
      <c r="I381" s="25"/>
      <c r="J381" s="335"/>
      <c r="K381" s="25"/>
      <c r="L381" s="25"/>
      <c r="M381" s="25"/>
      <c r="N381" s="25"/>
      <c r="O381" s="25"/>
      <c r="P381" s="25"/>
      <c r="Q381" s="25"/>
      <c r="R381" s="116"/>
      <c r="S381" s="116"/>
    </row>
    <row r="382" spans="1:19" s="22" customFormat="1" ht="15" x14ac:dyDescent="0.2">
      <c r="A382" s="398"/>
      <c r="B382" s="126"/>
      <c r="C382" s="125"/>
      <c r="D382" s="398"/>
      <c r="E382" s="228"/>
      <c r="G382" s="247"/>
      <c r="H382" s="25"/>
      <c r="I382" s="25"/>
      <c r="J382" s="335"/>
      <c r="K382" s="25"/>
      <c r="L382" s="25"/>
      <c r="M382" s="25"/>
      <c r="N382" s="25"/>
      <c r="O382" s="25"/>
      <c r="P382" s="25"/>
      <c r="Q382" s="25"/>
      <c r="R382" s="116"/>
      <c r="S382" s="116"/>
    </row>
    <row r="383" spans="1:19" s="22" customFormat="1" ht="15" x14ac:dyDescent="0.2">
      <c r="A383" s="398"/>
      <c r="B383" s="126"/>
      <c r="C383" s="125"/>
      <c r="D383" s="398"/>
      <c r="E383" s="228"/>
      <c r="G383" s="247"/>
      <c r="H383" s="25"/>
      <c r="I383" s="25"/>
      <c r="J383" s="335"/>
      <c r="K383" s="25"/>
      <c r="L383" s="25"/>
      <c r="M383" s="25"/>
      <c r="N383" s="25"/>
      <c r="O383" s="25"/>
      <c r="P383" s="25"/>
      <c r="Q383" s="25"/>
      <c r="R383" s="116"/>
      <c r="S383" s="116"/>
    </row>
    <row r="384" spans="1:19" s="22" customFormat="1" ht="15" x14ac:dyDescent="0.2">
      <c r="A384" s="398"/>
      <c r="B384" s="126"/>
      <c r="C384" s="125"/>
      <c r="D384" s="398"/>
      <c r="E384" s="228"/>
      <c r="G384" s="247"/>
      <c r="H384" s="25"/>
      <c r="I384" s="25"/>
      <c r="J384" s="335"/>
      <c r="K384" s="25"/>
      <c r="L384" s="25"/>
      <c r="M384" s="25"/>
      <c r="N384" s="25"/>
      <c r="O384" s="25"/>
      <c r="P384" s="25"/>
      <c r="Q384" s="25"/>
      <c r="R384" s="116"/>
      <c r="S384" s="116"/>
    </row>
    <row r="385" spans="1:19" s="22" customFormat="1" ht="15" x14ac:dyDescent="0.2">
      <c r="A385" s="398"/>
      <c r="B385" s="126"/>
      <c r="C385" s="125"/>
      <c r="D385" s="398"/>
      <c r="E385" s="228"/>
      <c r="G385" s="247"/>
      <c r="H385" s="25"/>
      <c r="I385" s="25"/>
      <c r="J385" s="335"/>
      <c r="K385" s="25"/>
      <c r="L385" s="25"/>
      <c r="M385" s="25"/>
      <c r="N385" s="25"/>
      <c r="O385" s="25"/>
      <c r="P385" s="25"/>
      <c r="Q385" s="25"/>
      <c r="R385" s="116"/>
      <c r="S385" s="116"/>
    </row>
    <row r="386" spans="1:19" s="22" customFormat="1" ht="15" x14ac:dyDescent="0.2">
      <c r="A386" s="398"/>
      <c r="B386" s="126"/>
      <c r="C386" s="125"/>
      <c r="D386" s="398"/>
      <c r="E386" s="228"/>
      <c r="G386" s="247"/>
      <c r="H386" s="25"/>
      <c r="I386" s="25"/>
      <c r="J386" s="335"/>
      <c r="K386" s="25"/>
      <c r="L386" s="25"/>
      <c r="M386" s="25"/>
      <c r="N386" s="25"/>
      <c r="O386" s="25"/>
      <c r="P386" s="25"/>
      <c r="Q386" s="25"/>
      <c r="R386" s="116"/>
      <c r="S386" s="116"/>
    </row>
    <row r="387" spans="1:19" s="22" customFormat="1" ht="15" x14ac:dyDescent="0.2">
      <c r="A387" s="398"/>
      <c r="B387" s="126"/>
      <c r="C387" s="125"/>
      <c r="D387" s="398"/>
      <c r="E387" s="228"/>
      <c r="G387" s="247"/>
      <c r="H387" s="25"/>
      <c r="I387" s="25"/>
      <c r="J387" s="335"/>
      <c r="K387" s="25"/>
      <c r="L387" s="25"/>
      <c r="M387" s="25"/>
      <c r="N387" s="25"/>
      <c r="O387" s="25"/>
      <c r="P387" s="25"/>
      <c r="Q387" s="25"/>
      <c r="R387" s="116"/>
      <c r="S387" s="116"/>
    </row>
    <row r="388" spans="1:19" s="22" customFormat="1" ht="15" x14ac:dyDescent="0.2">
      <c r="A388" s="398"/>
      <c r="B388" s="126"/>
      <c r="C388" s="125"/>
      <c r="D388" s="398"/>
      <c r="E388" s="228"/>
      <c r="G388" s="247"/>
      <c r="H388" s="25"/>
      <c r="I388" s="25"/>
      <c r="J388" s="335"/>
      <c r="K388" s="25"/>
      <c r="L388" s="25"/>
      <c r="M388" s="25"/>
      <c r="N388" s="25"/>
      <c r="O388" s="25"/>
      <c r="P388" s="25"/>
      <c r="Q388" s="25"/>
      <c r="R388" s="116"/>
      <c r="S388" s="116"/>
    </row>
    <row r="389" spans="1:19" s="22" customFormat="1" ht="15" x14ac:dyDescent="0.2">
      <c r="A389" s="398"/>
      <c r="B389" s="126"/>
      <c r="C389" s="125"/>
      <c r="D389" s="398"/>
      <c r="E389" s="228"/>
      <c r="G389" s="247"/>
      <c r="H389" s="25"/>
      <c r="I389" s="25"/>
      <c r="J389" s="335"/>
      <c r="K389" s="25"/>
      <c r="L389" s="25"/>
      <c r="M389" s="25"/>
      <c r="N389" s="25"/>
      <c r="O389" s="25"/>
      <c r="P389" s="25"/>
      <c r="Q389" s="25"/>
      <c r="R389" s="116"/>
      <c r="S389" s="116"/>
    </row>
    <row r="390" spans="1:19" s="22" customFormat="1" ht="15" x14ac:dyDescent="0.2">
      <c r="A390" s="398"/>
      <c r="B390" s="126"/>
      <c r="C390" s="125"/>
      <c r="D390" s="398"/>
      <c r="E390" s="228"/>
      <c r="G390" s="247"/>
      <c r="H390" s="25"/>
      <c r="I390" s="25"/>
      <c r="J390" s="335"/>
      <c r="K390" s="25"/>
      <c r="L390" s="25"/>
      <c r="M390" s="25"/>
      <c r="N390" s="25"/>
      <c r="O390" s="25"/>
      <c r="P390" s="25"/>
      <c r="Q390" s="25"/>
      <c r="R390" s="116"/>
      <c r="S390" s="116"/>
    </row>
    <row r="391" spans="1:19" s="22" customFormat="1" ht="15" x14ac:dyDescent="0.2">
      <c r="A391" s="398"/>
      <c r="B391" s="126"/>
      <c r="C391" s="125"/>
      <c r="D391" s="398"/>
      <c r="E391" s="228"/>
      <c r="G391" s="247"/>
      <c r="H391" s="25"/>
      <c r="I391" s="25"/>
      <c r="J391" s="335"/>
      <c r="K391" s="25"/>
      <c r="L391" s="25"/>
      <c r="M391" s="25"/>
      <c r="N391" s="25"/>
      <c r="O391" s="25"/>
      <c r="P391" s="25"/>
      <c r="Q391" s="25"/>
      <c r="R391" s="116"/>
      <c r="S391" s="116"/>
    </row>
    <row r="392" spans="1:19" s="22" customFormat="1" ht="15" x14ac:dyDescent="0.2">
      <c r="A392" s="398"/>
      <c r="B392" s="126"/>
      <c r="C392" s="125"/>
      <c r="D392" s="398"/>
      <c r="E392" s="228"/>
      <c r="G392" s="247"/>
      <c r="H392" s="25"/>
      <c r="I392" s="25"/>
      <c r="J392" s="335"/>
      <c r="K392" s="25"/>
      <c r="L392" s="25"/>
      <c r="M392" s="25"/>
      <c r="N392" s="25"/>
      <c r="O392" s="25"/>
      <c r="P392" s="25"/>
      <c r="Q392" s="25"/>
      <c r="R392" s="116"/>
      <c r="S392" s="116"/>
    </row>
    <row r="393" spans="1:19" s="22" customFormat="1" ht="15" x14ac:dyDescent="0.2">
      <c r="A393" s="398"/>
      <c r="B393" s="126"/>
      <c r="C393" s="125"/>
      <c r="D393" s="398"/>
      <c r="E393" s="228"/>
      <c r="G393" s="247"/>
      <c r="H393" s="25"/>
      <c r="I393" s="25"/>
      <c r="J393" s="335"/>
      <c r="K393" s="25"/>
      <c r="L393" s="25"/>
      <c r="M393" s="25"/>
      <c r="N393" s="25"/>
      <c r="O393" s="25"/>
      <c r="P393" s="25"/>
      <c r="Q393" s="25"/>
      <c r="R393" s="116"/>
      <c r="S393" s="116"/>
    </row>
    <row r="394" spans="1:19" s="22" customFormat="1" ht="15" x14ac:dyDescent="0.2">
      <c r="A394" s="398"/>
      <c r="B394" s="126"/>
      <c r="C394" s="125"/>
      <c r="D394" s="398"/>
      <c r="E394" s="228"/>
      <c r="G394" s="247"/>
      <c r="H394" s="25"/>
      <c r="I394" s="25"/>
      <c r="J394" s="335"/>
      <c r="K394" s="25"/>
      <c r="L394" s="25"/>
      <c r="M394" s="25"/>
      <c r="N394" s="25"/>
      <c r="O394" s="25"/>
      <c r="P394" s="25"/>
      <c r="Q394" s="25"/>
      <c r="R394" s="116"/>
      <c r="S394" s="116"/>
    </row>
    <row r="395" spans="1:19" s="22" customFormat="1" ht="15" x14ac:dyDescent="0.2">
      <c r="A395" s="398"/>
      <c r="B395" s="126"/>
      <c r="C395" s="125"/>
      <c r="D395" s="398"/>
      <c r="E395" s="228"/>
      <c r="G395" s="247"/>
      <c r="H395" s="25"/>
      <c r="I395" s="25"/>
      <c r="J395" s="335"/>
      <c r="K395" s="25"/>
      <c r="L395" s="25"/>
      <c r="M395" s="25"/>
      <c r="N395" s="25"/>
      <c r="O395" s="25"/>
      <c r="P395" s="25"/>
      <c r="Q395" s="25"/>
      <c r="R395" s="116"/>
      <c r="S395" s="116"/>
    </row>
    <row r="396" spans="1:19" s="22" customFormat="1" ht="15" x14ac:dyDescent="0.2">
      <c r="A396" s="398"/>
      <c r="B396" s="126"/>
      <c r="C396" s="125"/>
      <c r="D396" s="398"/>
      <c r="E396" s="228"/>
      <c r="G396" s="247"/>
      <c r="H396" s="25"/>
      <c r="I396" s="25"/>
      <c r="J396" s="335"/>
      <c r="K396" s="25"/>
      <c r="L396" s="25"/>
      <c r="M396" s="25"/>
      <c r="N396" s="25"/>
      <c r="O396" s="25"/>
      <c r="P396" s="25"/>
      <c r="Q396" s="25"/>
      <c r="R396" s="116"/>
      <c r="S396" s="116"/>
    </row>
    <row r="397" spans="1:19" s="22" customFormat="1" ht="15" x14ac:dyDescent="0.2">
      <c r="A397" s="398"/>
      <c r="B397" s="126"/>
      <c r="C397" s="125"/>
      <c r="D397" s="398"/>
      <c r="E397" s="228"/>
      <c r="G397" s="247"/>
      <c r="H397" s="25"/>
      <c r="I397" s="25"/>
      <c r="J397" s="335"/>
      <c r="K397" s="25"/>
      <c r="L397" s="25"/>
      <c r="M397" s="25"/>
      <c r="N397" s="25"/>
      <c r="O397" s="25"/>
      <c r="P397" s="25"/>
      <c r="Q397" s="25"/>
      <c r="R397" s="116"/>
      <c r="S397" s="116"/>
    </row>
    <row r="398" spans="1:19" s="22" customFormat="1" ht="15" x14ac:dyDescent="0.2">
      <c r="A398" s="398"/>
      <c r="B398" s="126"/>
      <c r="C398" s="125"/>
      <c r="D398" s="398"/>
      <c r="E398" s="228"/>
      <c r="G398" s="247"/>
      <c r="H398" s="25"/>
      <c r="I398" s="25"/>
      <c r="J398" s="335"/>
      <c r="K398" s="25"/>
      <c r="L398" s="25"/>
      <c r="M398" s="25"/>
      <c r="N398" s="25"/>
      <c r="O398" s="25"/>
      <c r="P398" s="25"/>
      <c r="Q398" s="25"/>
      <c r="R398" s="116"/>
      <c r="S398" s="116"/>
    </row>
    <row r="399" spans="1:19" s="22" customFormat="1" ht="15" x14ac:dyDescent="0.2">
      <c r="A399" s="398"/>
      <c r="B399" s="126"/>
      <c r="C399" s="125"/>
      <c r="D399" s="398"/>
      <c r="E399" s="228"/>
      <c r="G399" s="247"/>
      <c r="H399" s="25"/>
      <c r="I399" s="25"/>
      <c r="J399" s="335"/>
      <c r="K399" s="25"/>
      <c r="L399" s="25"/>
      <c r="M399" s="25"/>
      <c r="N399" s="25"/>
      <c r="O399" s="25"/>
      <c r="P399" s="25"/>
      <c r="Q399" s="25"/>
      <c r="R399" s="116"/>
      <c r="S399" s="116"/>
    </row>
    <row r="400" spans="1:19" s="22" customFormat="1" ht="15" x14ac:dyDescent="0.2">
      <c r="A400" s="398"/>
      <c r="B400" s="126"/>
      <c r="C400" s="125"/>
      <c r="D400" s="398"/>
      <c r="E400" s="228"/>
      <c r="G400" s="247"/>
      <c r="H400" s="25"/>
      <c r="I400" s="25"/>
      <c r="J400" s="335"/>
      <c r="K400" s="25"/>
      <c r="L400" s="25"/>
      <c r="M400" s="25"/>
      <c r="N400" s="25"/>
      <c r="O400" s="25"/>
      <c r="P400" s="25"/>
      <c r="Q400" s="25"/>
      <c r="R400" s="116"/>
      <c r="S400" s="116"/>
    </row>
    <row r="401" spans="1:19" s="22" customFormat="1" ht="15" x14ac:dyDescent="0.2">
      <c r="A401" s="398"/>
      <c r="B401" s="126"/>
      <c r="C401" s="125"/>
      <c r="D401" s="398"/>
      <c r="E401" s="228"/>
      <c r="G401" s="247"/>
      <c r="H401" s="25"/>
      <c r="I401" s="25"/>
      <c r="J401" s="335"/>
      <c r="K401" s="25"/>
      <c r="L401" s="25"/>
      <c r="M401" s="25"/>
      <c r="N401" s="25"/>
      <c r="O401" s="25"/>
      <c r="P401" s="25"/>
      <c r="Q401" s="25"/>
      <c r="R401" s="116"/>
      <c r="S401" s="116"/>
    </row>
    <row r="402" spans="1:19" s="22" customFormat="1" ht="15" x14ac:dyDescent="0.2">
      <c r="A402" s="398"/>
      <c r="B402" s="126"/>
      <c r="C402" s="125"/>
      <c r="D402" s="398"/>
      <c r="E402" s="228"/>
      <c r="G402" s="247"/>
      <c r="H402" s="25"/>
      <c r="I402" s="25"/>
      <c r="J402" s="335"/>
      <c r="K402" s="25"/>
      <c r="L402" s="25"/>
      <c r="M402" s="25"/>
      <c r="N402" s="25"/>
      <c r="O402" s="25"/>
      <c r="P402" s="25"/>
      <c r="Q402" s="25"/>
      <c r="R402" s="116"/>
      <c r="S402" s="116"/>
    </row>
    <row r="403" spans="1:19" s="22" customFormat="1" ht="15" x14ac:dyDescent="0.2">
      <c r="A403" s="398"/>
      <c r="B403" s="126"/>
      <c r="C403" s="125"/>
      <c r="D403" s="398"/>
      <c r="E403" s="228"/>
      <c r="G403" s="247"/>
      <c r="H403" s="25"/>
      <c r="I403" s="25"/>
      <c r="J403" s="335"/>
      <c r="K403" s="25"/>
      <c r="L403" s="25"/>
      <c r="M403" s="25"/>
      <c r="N403" s="25"/>
      <c r="O403" s="25"/>
      <c r="P403" s="25"/>
      <c r="Q403" s="25"/>
      <c r="R403" s="116"/>
      <c r="S403" s="116"/>
    </row>
    <row r="404" spans="1:19" s="22" customFormat="1" ht="15" x14ac:dyDescent="0.2">
      <c r="A404" s="398"/>
      <c r="B404" s="126"/>
      <c r="C404" s="125"/>
      <c r="D404" s="398"/>
      <c r="E404" s="228"/>
      <c r="G404" s="247"/>
      <c r="H404" s="25"/>
      <c r="I404" s="25"/>
      <c r="J404" s="335"/>
      <c r="K404" s="25"/>
      <c r="L404" s="25"/>
      <c r="M404" s="25"/>
      <c r="N404" s="25"/>
      <c r="O404" s="25"/>
      <c r="P404" s="25"/>
      <c r="Q404" s="25"/>
      <c r="R404" s="116"/>
      <c r="S404" s="116"/>
    </row>
    <row r="405" spans="1:19" s="22" customFormat="1" ht="15" x14ac:dyDescent="0.2">
      <c r="A405" s="398"/>
      <c r="B405" s="126"/>
      <c r="C405" s="125"/>
      <c r="D405" s="398"/>
      <c r="E405" s="228"/>
      <c r="G405" s="247"/>
      <c r="H405" s="25"/>
      <c r="I405" s="25"/>
      <c r="J405" s="335"/>
      <c r="K405" s="25"/>
      <c r="L405" s="25"/>
      <c r="M405" s="25"/>
      <c r="N405" s="25"/>
      <c r="O405" s="25"/>
      <c r="P405" s="25"/>
      <c r="Q405" s="25"/>
      <c r="R405" s="116"/>
      <c r="S405" s="116"/>
    </row>
    <row r="406" spans="1:19" s="22" customFormat="1" ht="15" x14ac:dyDescent="0.2">
      <c r="A406" s="398"/>
      <c r="B406" s="126"/>
      <c r="C406" s="125"/>
      <c r="D406" s="398"/>
      <c r="E406" s="228"/>
      <c r="G406" s="247"/>
      <c r="H406" s="25"/>
      <c r="I406" s="25"/>
      <c r="J406" s="335"/>
      <c r="K406" s="25"/>
      <c r="L406" s="25"/>
      <c r="M406" s="25"/>
      <c r="N406" s="25"/>
      <c r="O406" s="25"/>
      <c r="P406" s="25"/>
      <c r="Q406" s="25"/>
      <c r="R406" s="116"/>
      <c r="S406" s="116"/>
    </row>
    <row r="407" spans="1:19" s="22" customFormat="1" ht="15" x14ac:dyDescent="0.2">
      <c r="A407" s="398"/>
      <c r="B407" s="126"/>
      <c r="C407" s="125"/>
      <c r="D407" s="398"/>
      <c r="E407" s="228"/>
      <c r="G407" s="247"/>
      <c r="H407" s="25"/>
      <c r="I407" s="25"/>
      <c r="J407" s="335"/>
      <c r="K407" s="25"/>
      <c r="L407" s="25"/>
      <c r="M407" s="25"/>
      <c r="N407" s="25"/>
      <c r="O407" s="25"/>
      <c r="P407" s="25"/>
      <c r="Q407" s="25"/>
      <c r="R407" s="116"/>
      <c r="S407" s="116"/>
    </row>
    <row r="408" spans="1:19" s="22" customFormat="1" ht="15" x14ac:dyDescent="0.2">
      <c r="A408" s="398"/>
      <c r="B408" s="126"/>
      <c r="C408" s="125"/>
      <c r="D408" s="398"/>
      <c r="E408" s="228"/>
      <c r="G408" s="247"/>
      <c r="H408" s="25"/>
      <c r="I408" s="25"/>
      <c r="J408" s="335"/>
      <c r="K408" s="25"/>
      <c r="L408" s="25"/>
      <c r="M408" s="25"/>
      <c r="N408" s="25"/>
      <c r="O408" s="25"/>
      <c r="P408" s="25"/>
      <c r="Q408" s="25"/>
      <c r="R408" s="116"/>
      <c r="S408" s="116"/>
    </row>
    <row r="409" spans="1:19" s="22" customFormat="1" ht="15" x14ac:dyDescent="0.2">
      <c r="A409" s="398"/>
      <c r="B409" s="126"/>
      <c r="C409" s="125"/>
      <c r="D409" s="398"/>
      <c r="E409" s="228"/>
      <c r="G409" s="247"/>
      <c r="H409" s="25"/>
      <c r="I409" s="25"/>
      <c r="J409" s="335"/>
      <c r="K409" s="25"/>
      <c r="L409" s="25"/>
      <c r="M409" s="25"/>
      <c r="N409" s="25"/>
      <c r="O409" s="25"/>
      <c r="P409" s="25"/>
      <c r="Q409" s="25"/>
      <c r="R409" s="116"/>
      <c r="S409" s="116"/>
    </row>
    <row r="410" spans="1:19" s="22" customFormat="1" ht="15" x14ac:dyDescent="0.2">
      <c r="A410" s="398"/>
      <c r="B410" s="126"/>
      <c r="C410" s="125"/>
      <c r="D410" s="398"/>
      <c r="E410" s="228"/>
      <c r="G410" s="247"/>
      <c r="H410" s="25"/>
      <c r="I410" s="25"/>
      <c r="J410" s="335"/>
      <c r="K410" s="25"/>
      <c r="L410" s="25"/>
      <c r="M410" s="25"/>
      <c r="N410" s="25"/>
      <c r="O410" s="25"/>
      <c r="P410" s="25"/>
      <c r="Q410" s="25"/>
      <c r="R410" s="116"/>
      <c r="S410" s="116"/>
    </row>
    <row r="411" spans="1:19" s="22" customFormat="1" ht="15" x14ac:dyDescent="0.2">
      <c r="A411" s="398"/>
      <c r="B411" s="126"/>
      <c r="C411" s="125"/>
      <c r="D411" s="398"/>
      <c r="E411" s="228"/>
      <c r="G411" s="247"/>
      <c r="H411" s="25"/>
      <c r="I411" s="25"/>
      <c r="J411" s="335"/>
      <c r="K411" s="25"/>
      <c r="L411" s="25"/>
      <c r="M411" s="25"/>
      <c r="N411" s="25"/>
      <c r="O411" s="25"/>
      <c r="P411" s="25"/>
      <c r="Q411" s="25"/>
      <c r="R411" s="116"/>
      <c r="S411" s="116"/>
    </row>
    <row r="412" spans="1:19" s="22" customFormat="1" ht="15" x14ac:dyDescent="0.2">
      <c r="A412" s="398"/>
      <c r="B412" s="126"/>
      <c r="C412" s="125"/>
      <c r="D412" s="398"/>
      <c r="E412" s="228"/>
      <c r="G412" s="247"/>
      <c r="H412" s="25"/>
      <c r="I412" s="25"/>
      <c r="J412" s="335"/>
      <c r="K412" s="25"/>
      <c r="L412" s="25"/>
      <c r="M412" s="25"/>
      <c r="N412" s="25"/>
      <c r="O412" s="25"/>
      <c r="P412" s="25"/>
      <c r="Q412" s="25"/>
      <c r="R412" s="116"/>
      <c r="S412" s="116"/>
    </row>
    <row r="413" spans="1:19" s="22" customFormat="1" ht="15" x14ac:dyDescent="0.2">
      <c r="A413" s="398"/>
      <c r="B413" s="126"/>
      <c r="C413" s="125"/>
      <c r="D413" s="398"/>
      <c r="E413" s="228"/>
      <c r="G413" s="247"/>
      <c r="H413" s="25"/>
      <c r="I413" s="25"/>
      <c r="J413" s="335"/>
      <c r="K413" s="25"/>
      <c r="L413" s="25"/>
      <c r="M413" s="25"/>
      <c r="N413" s="25"/>
      <c r="O413" s="25"/>
      <c r="P413" s="25"/>
      <c r="Q413" s="25"/>
      <c r="R413" s="116"/>
      <c r="S413" s="116"/>
    </row>
    <row r="414" spans="1:19" s="22" customFormat="1" ht="15" x14ac:dyDescent="0.2">
      <c r="A414" s="398"/>
      <c r="B414" s="126"/>
      <c r="C414" s="125"/>
      <c r="D414" s="398"/>
      <c r="E414" s="228"/>
      <c r="G414" s="247"/>
      <c r="H414" s="25"/>
      <c r="I414" s="25"/>
      <c r="J414" s="335"/>
      <c r="K414" s="25"/>
      <c r="L414" s="25"/>
      <c r="M414" s="25"/>
      <c r="N414" s="25"/>
      <c r="O414" s="25"/>
      <c r="P414" s="25"/>
      <c r="Q414" s="25"/>
      <c r="R414" s="116"/>
      <c r="S414" s="116"/>
    </row>
    <row r="415" spans="1:19" s="22" customFormat="1" ht="15" x14ac:dyDescent="0.2">
      <c r="A415" s="398"/>
      <c r="B415" s="126"/>
      <c r="C415" s="125"/>
      <c r="D415" s="398"/>
      <c r="E415" s="228"/>
      <c r="G415" s="247"/>
      <c r="H415" s="25"/>
      <c r="I415" s="25"/>
      <c r="J415" s="335"/>
      <c r="K415" s="25"/>
      <c r="L415" s="25"/>
      <c r="M415" s="25"/>
      <c r="N415" s="25"/>
      <c r="O415" s="25"/>
      <c r="P415" s="25"/>
      <c r="Q415" s="25"/>
      <c r="R415" s="116"/>
      <c r="S415" s="116"/>
    </row>
    <row r="416" spans="1:19" s="22" customFormat="1" ht="15" x14ac:dyDescent="0.2">
      <c r="A416" s="398"/>
      <c r="B416" s="126"/>
      <c r="C416" s="125"/>
      <c r="D416" s="398"/>
      <c r="E416" s="228"/>
      <c r="G416" s="247"/>
      <c r="H416" s="25"/>
      <c r="I416" s="25"/>
      <c r="J416" s="335"/>
      <c r="K416" s="25"/>
      <c r="L416" s="25"/>
      <c r="M416" s="25"/>
      <c r="N416" s="25"/>
      <c r="O416" s="25"/>
      <c r="P416" s="25"/>
      <c r="Q416" s="25"/>
      <c r="R416" s="116"/>
      <c r="S416" s="116"/>
    </row>
    <row r="417" spans="1:19" s="22" customFormat="1" ht="15" x14ac:dyDescent="0.2">
      <c r="A417" s="398"/>
      <c r="B417" s="126"/>
      <c r="C417" s="125"/>
      <c r="D417" s="398"/>
      <c r="E417" s="228"/>
      <c r="G417" s="247"/>
      <c r="H417" s="25"/>
      <c r="I417" s="25"/>
      <c r="J417" s="335"/>
      <c r="K417" s="25"/>
      <c r="L417" s="25"/>
      <c r="M417" s="25"/>
      <c r="N417" s="25"/>
      <c r="O417" s="25"/>
      <c r="P417" s="25"/>
      <c r="Q417" s="25"/>
      <c r="R417" s="116"/>
      <c r="S417" s="116"/>
    </row>
    <row r="418" spans="1:19" s="22" customFormat="1" ht="15" x14ac:dyDescent="0.2">
      <c r="A418" s="398"/>
      <c r="B418" s="126"/>
      <c r="C418" s="125"/>
      <c r="D418" s="398"/>
      <c r="E418" s="228"/>
      <c r="G418" s="247"/>
      <c r="H418" s="25"/>
      <c r="I418" s="25"/>
      <c r="J418" s="335"/>
      <c r="K418" s="25"/>
      <c r="L418" s="25"/>
      <c r="M418" s="25"/>
      <c r="N418" s="25"/>
      <c r="O418" s="25"/>
      <c r="P418" s="25"/>
      <c r="Q418" s="25"/>
      <c r="R418" s="116"/>
      <c r="S418" s="116"/>
    </row>
    <row r="419" spans="1:19" s="22" customFormat="1" ht="15" x14ac:dyDescent="0.2">
      <c r="A419" s="398"/>
      <c r="B419" s="126"/>
      <c r="C419" s="125"/>
      <c r="D419" s="398"/>
      <c r="E419" s="228"/>
      <c r="G419" s="247"/>
      <c r="H419" s="25"/>
      <c r="I419" s="25"/>
      <c r="J419" s="335"/>
      <c r="K419" s="25"/>
      <c r="L419" s="25"/>
      <c r="M419" s="25"/>
      <c r="N419" s="25"/>
      <c r="O419" s="25"/>
      <c r="P419" s="25"/>
      <c r="Q419" s="25"/>
      <c r="R419" s="116"/>
      <c r="S419" s="116"/>
    </row>
    <row r="420" spans="1:19" s="22" customFormat="1" ht="15" x14ac:dyDescent="0.2">
      <c r="A420" s="398"/>
      <c r="B420" s="126"/>
      <c r="C420" s="125"/>
      <c r="D420" s="398"/>
      <c r="E420" s="228"/>
      <c r="G420" s="247"/>
      <c r="H420" s="25"/>
      <c r="I420" s="25"/>
      <c r="J420" s="335"/>
      <c r="K420" s="25"/>
      <c r="L420" s="25"/>
      <c r="M420" s="25"/>
      <c r="N420" s="25"/>
      <c r="O420" s="25"/>
      <c r="P420" s="25"/>
      <c r="Q420" s="25"/>
      <c r="R420" s="116"/>
      <c r="S420" s="116"/>
    </row>
    <row r="421" spans="1:19" s="22" customFormat="1" ht="15" x14ac:dyDescent="0.2">
      <c r="A421" s="398"/>
      <c r="B421" s="126"/>
      <c r="C421" s="125"/>
      <c r="D421" s="398"/>
      <c r="E421" s="228"/>
      <c r="G421" s="247"/>
      <c r="H421" s="25"/>
      <c r="I421" s="25"/>
      <c r="J421" s="335"/>
      <c r="K421" s="25"/>
      <c r="L421" s="25"/>
      <c r="M421" s="25"/>
      <c r="N421" s="25"/>
      <c r="O421" s="25"/>
      <c r="P421" s="25"/>
      <c r="Q421" s="25"/>
      <c r="R421" s="116"/>
      <c r="S421" s="116"/>
    </row>
    <row r="422" spans="1:19" s="22" customFormat="1" ht="15" x14ac:dyDescent="0.2">
      <c r="A422" s="398"/>
      <c r="B422" s="126"/>
      <c r="C422" s="125"/>
      <c r="D422" s="398"/>
      <c r="E422" s="228"/>
      <c r="G422" s="247"/>
      <c r="H422" s="25"/>
      <c r="I422" s="25"/>
      <c r="J422" s="335"/>
      <c r="K422" s="25"/>
      <c r="L422" s="25"/>
      <c r="M422" s="25"/>
      <c r="N422" s="25"/>
      <c r="O422" s="25"/>
      <c r="P422" s="25"/>
      <c r="Q422" s="25"/>
      <c r="R422" s="116"/>
      <c r="S422" s="116"/>
    </row>
    <row r="423" spans="1:19" s="22" customFormat="1" ht="15" x14ac:dyDescent="0.2">
      <c r="A423" s="398"/>
      <c r="B423" s="126"/>
      <c r="C423" s="125"/>
      <c r="D423" s="398"/>
      <c r="E423" s="228"/>
      <c r="G423" s="247"/>
      <c r="H423" s="25"/>
      <c r="I423" s="25"/>
      <c r="J423" s="335"/>
      <c r="K423" s="25"/>
      <c r="L423" s="25"/>
      <c r="M423" s="25"/>
      <c r="N423" s="25"/>
      <c r="O423" s="25"/>
      <c r="P423" s="25"/>
      <c r="Q423" s="25"/>
      <c r="R423" s="116"/>
      <c r="S423" s="116"/>
    </row>
    <row r="424" spans="1:19" s="22" customFormat="1" ht="15" x14ac:dyDescent="0.2">
      <c r="A424" s="398"/>
      <c r="B424" s="126"/>
      <c r="C424" s="125"/>
      <c r="D424" s="398"/>
      <c r="E424" s="228"/>
      <c r="G424" s="247"/>
      <c r="H424" s="25"/>
      <c r="I424" s="25"/>
      <c r="J424" s="335"/>
      <c r="K424" s="25"/>
      <c r="L424" s="25"/>
      <c r="M424" s="25"/>
      <c r="N424" s="25"/>
      <c r="O424" s="25"/>
      <c r="P424" s="25"/>
      <c r="Q424" s="25"/>
      <c r="R424" s="116"/>
      <c r="S424" s="116"/>
    </row>
    <row r="425" spans="1:19" s="22" customFormat="1" ht="15" x14ac:dyDescent="0.2">
      <c r="A425" s="398"/>
      <c r="B425" s="126"/>
      <c r="C425" s="125"/>
      <c r="D425" s="398"/>
      <c r="E425" s="228"/>
      <c r="G425" s="247"/>
      <c r="H425" s="25"/>
      <c r="I425" s="25"/>
      <c r="J425" s="335"/>
      <c r="K425" s="25"/>
      <c r="L425" s="25"/>
      <c r="M425" s="25"/>
      <c r="N425" s="25"/>
      <c r="O425" s="25"/>
      <c r="P425" s="25"/>
      <c r="Q425" s="25"/>
      <c r="R425" s="116"/>
      <c r="S425" s="116"/>
    </row>
    <row r="426" spans="1:19" s="22" customFormat="1" ht="15" x14ac:dyDescent="0.2">
      <c r="A426" s="398"/>
      <c r="B426" s="126"/>
      <c r="C426" s="125"/>
      <c r="D426" s="398"/>
      <c r="E426" s="228"/>
      <c r="G426" s="247"/>
      <c r="H426" s="25"/>
      <c r="I426" s="25"/>
      <c r="J426" s="335"/>
      <c r="K426" s="25"/>
      <c r="L426" s="25"/>
      <c r="M426" s="25"/>
      <c r="N426" s="25"/>
      <c r="O426" s="25"/>
      <c r="P426" s="25"/>
      <c r="Q426" s="25"/>
      <c r="R426" s="116"/>
      <c r="S426" s="116"/>
    </row>
    <row r="427" spans="1:19" s="22" customFormat="1" ht="15" x14ac:dyDescent="0.2">
      <c r="A427" s="398"/>
      <c r="B427" s="126"/>
      <c r="C427" s="125"/>
      <c r="D427" s="398"/>
      <c r="E427" s="228"/>
      <c r="G427" s="247"/>
      <c r="H427" s="25"/>
      <c r="I427" s="25"/>
      <c r="J427" s="335"/>
      <c r="K427" s="25"/>
      <c r="L427" s="25"/>
      <c r="M427" s="25"/>
      <c r="N427" s="25"/>
      <c r="O427" s="25"/>
      <c r="P427" s="25"/>
      <c r="Q427" s="25"/>
      <c r="R427" s="116"/>
      <c r="S427" s="116"/>
    </row>
    <row r="428" spans="1:19" s="22" customFormat="1" ht="15" x14ac:dyDescent="0.2">
      <c r="A428" s="398"/>
      <c r="B428" s="126"/>
      <c r="C428" s="125"/>
      <c r="D428" s="398"/>
      <c r="E428" s="228"/>
      <c r="G428" s="247"/>
      <c r="H428" s="25"/>
      <c r="I428" s="25"/>
      <c r="J428" s="335"/>
      <c r="K428" s="25"/>
      <c r="L428" s="25"/>
      <c r="M428" s="25"/>
      <c r="N428" s="25"/>
      <c r="O428" s="25"/>
      <c r="P428" s="25"/>
      <c r="Q428" s="25"/>
      <c r="R428" s="116"/>
      <c r="S428" s="116"/>
    </row>
    <row r="429" spans="1:19" s="22" customFormat="1" ht="15" x14ac:dyDescent="0.2">
      <c r="A429" s="398"/>
      <c r="B429" s="126"/>
      <c r="C429" s="125"/>
      <c r="D429" s="398"/>
      <c r="E429" s="228"/>
      <c r="G429" s="247"/>
      <c r="H429" s="25"/>
      <c r="I429" s="25"/>
      <c r="J429" s="335"/>
      <c r="K429" s="25"/>
      <c r="L429" s="25"/>
      <c r="M429" s="25"/>
      <c r="N429" s="25"/>
      <c r="O429" s="25"/>
      <c r="P429" s="25"/>
      <c r="Q429" s="25"/>
      <c r="R429" s="116"/>
      <c r="S429" s="116"/>
    </row>
    <row r="430" spans="1:19" s="22" customFormat="1" ht="15" x14ac:dyDescent="0.2">
      <c r="A430" s="398"/>
      <c r="B430" s="126"/>
      <c r="C430" s="125"/>
      <c r="D430" s="398"/>
      <c r="E430" s="228"/>
      <c r="G430" s="247"/>
      <c r="H430" s="25"/>
      <c r="I430" s="25"/>
      <c r="J430" s="335"/>
      <c r="K430" s="25"/>
      <c r="L430" s="25"/>
      <c r="M430" s="25"/>
      <c r="N430" s="25"/>
      <c r="O430" s="25"/>
      <c r="P430" s="25"/>
      <c r="Q430" s="25"/>
      <c r="R430" s="116"/>
      <c r="S430" s="116"/>
    </row>
    <row r="431" spans="1:19" s="22" customFormat="1" ht="15" x14ac:dyDescent="0.2">
      <c r="A431" s="398"/>
      <c r="B431" s="126"/>
      <c r="C431" s="125"/>
      <c r="D431" s="398"/>
      <c r="E431" s="228"/>
      <c r="G431" s="247"/>
      <c r="H431" s="25"/>
      <c r="I431" s="25"/>
      <c r="J431" s="335"/>
      <c r="K431" s="25"/>
      <c r="L431" s="25"/>
      <c r="M431" s="25"/>
      <c r="N431" s="25"/>
      <c r="O431" s="25"/>
      <c r="P431" s="25"/>
      <c r="Q431" s="25"/>
      <c r="R431" s="116"/>
      <c r="S431" s="116"/>
    </row>
    <row r="432" spans="1:19" s="22" customFormat="1" ht="15" x14ac:dyDescent="0.2">
      <c r="A432" s="398"/>
      <c r="B432" s="126"/>
      <c r="C432" s="125"/>
      <c r="D432" s="398"/>
      <c r="E432" s="228"/>
      <c r="G432" s="247"/>
      <c r="H432" s="25"/>
      <c r="I432" s="25"/>
      <c r="J432" s="335"/>
      <c r="K432" s="25"/>
      <c r="L432" s="25"/>
      <c r="M432" s="25"/>
      <c r="N432" s="25"/>
      <c r="O432" s="25"/>
      <c r="P432" s="25"/>
      <c r="Q432" s="25"/>
      <c r="R432" s="116"/>
      <c r="S432" s="116"/>
    </row>
    <row r="433" spans="1:19" s="22" customFormat="1" ht="15" x14ac:dyDescent="0.2">
      <c r="A433" s="398"/>
      <c r="B433" s="126"/>
      <c r="C433" s="125"/>
      <c r="D433" s="398"/>
      <c r="E433" s="228"/>
      <c r="G433" s="247"/>
      <c r="H433" s="25"/>
      <c r="I433" s="25"/>
      <c r="J433" s="335"/>
      <c r="K433" s="25"/>
      <c r="L433" s="25"/>
      <c r="M433" s="25"/>
      <c r="N433" s="25"/>
      <c r="O433" s="25"/>
      <c r="P433" s="25"/>
      <c r="Q433" s="25"/>
      <c r="R433" s="116"/>
      <c r="S433" s="116"/>
    </row>
    <row r="434" spans="1:19" s="22" customFormat="1" ht="15" x14ac:dyDescent="0.2">
      <c r="A434" s="398"/>
      <c r="B434" s="126"/>
      <c r="C434" s="125"/>
      <c r="D434" s="398"/>
      <c r="E434" s="228"/>
      <c r="G434" s="247"/>
      <c r="H434" s="25"/>
      <c r="I434" s="25"/>
      <c r="J434" s="335"/>
      <c r="K434" s="25"/>
      <c r="L434" s="25"/>
      <c r="M434" s="25"/>
      <c r="N434" s="25"/>
      <c r="O434" s="25"/>
      <c r="P434" s="25"/>
      <c r="Q434" s="25"/>
      <c r="R434" s="116"/>
      <c r="S434" s="116"/>
    </row>
    <row r="435" spans="1:19" s="22" customFormat="1" ht="15" x14ac:dyDescent="0.2">
      <c r="A435" s="398"/>
      <c r="B435" s="126"/>
      <c r="C435" s="125"/>
      <c r="D435" s="398"/>
      <c r="E435" s="228"/>
      <c r="G435" s="247"/>
      <c r="H435" s="25"/>
      <c r="I435" s="25"/>
      <c r="J435" s="335"/>
      <c r="K435" s="25"/>
      <c r="L435" s="25"/>
      <c r="M435" s="25"/>
      <c r="N435" s="25"/>
      <c r="O435" s="25"/>
      <c r="P435" s="25"/>
      <c r="Q435" s="25"/>
      <c r="R435" s="116"/>
      <c r="S435" s="116"/>
    </row>
    <row r="436" spans="1:19" s="22" customFormat="1" ht="15" x14ac:dyDescent="0.2">
      <c r="A436" s="398"/>
      <c r="B436" s="126"/>
      <c r="C436" s="125"/>
      <c r="D436" s="398"/>
      <c r="E436" s="228"/>
      <c r="G436" s="247"/>
      <c r="H436" s="25"/>
      <c r="I436" s="25"/>
      <c r="J436" s="335"/>
      <c r="K436" s="25"/>
      <c r="L436" s="25"/>
      <c r="M436" s="25"/>
      <c r="N436" s="25"/>
      <c r="O436" s="25"/>
      <c r="P436" s="25"/>
      <c r="Q436" s="25"/>
      <c r="R436" s="116"/>
      <c r="S436" s="116"/>
    </row>
    <row r="437" spans="1:19" s="22" customFormat="1" ht="15" x14ac:dyDescent="0.2">
      <c r="A437" s="398"/>
      <c r="B437" s="126"/>
      <c r="C437" s="125"/>
      <c r="D437" s="398"/>
      <c r="E437" s="228"/>
      <c r="G437" s="247"/>
      <c r="H437" s="25"/>
      <c r="I437" s="25"/>
      <c r="J437" s="335"/>
      <c r="K437" s="25"/>
      <c r="L437" s="25"/>
      <c r="M437" s="25"/>
      <c r="N437" s="25"/>
      <c r="O437" s="25"/>
      <c r="P437" s="25"/>
      <c r="Q437" s="25"/>
      <c r="R437" s="116"/>
      <c r="S437" s="116"/>
    </row>
    <row r="438" spans="1:19" s="22" customFormat="1" ht="15" x14ac:dyDescent="0.2">
      <c r="A438" s="398"/>
      <c r="B438" s="126"/>
      <c r="C438" s="125"/>
      <c r="D438" s="398"/>
      <c r="E438" s="228"/>
      <c r="G438" s="247"/>
      <c r="H438" s="25"/>
      <c r="I438" s="25"/>
      <c r="J438" s="335"/>
      <c r="K438" s="25"/>
      <c r="L438" s="25"/>
      <c r="M438" s="25"/>
      <c r="N438" s="25"/>
      <c r="O438" s="25"/>
      <c r="P438" s="25"/>
      <c r="Q438" s="25"/>
      <c r="R438" s="116"/>
      <c r="S438" s="116"/>
    </row>
    <row r="439" spans="1:19" s="22" customFormat="1" ht="15" x14ac:dyDescent="0.2">
      <c r="A439" s="398"/>
      <c r="B439" s="126"/>
      <c r="C439" s="125"/>
      <c r="D439" s="398"/>
      <c r="E439" s="228"/>
      <c r="G439" s="247"/>
      <c r="H439" s="25"/>
      <c r="I439" s="25"/>
      <c r="J439" s="335"/>
      <c r="K439" s="25"/>
      <c r="L439" s="25"/>
      <c r="M439" s="25"/>
      <c r="N439" s="25"/>
      <c r="O439" s="25"/>
      <c r="P439" s="25"/>
      <c r="Q439" s="25"/>
      <c r="R439" s="116"/>
      <c r="S439" s="116"/>
    </row>
    <row r="440" spans="1:19" s="22" customFormat="1" ht="15" x14ac:dyDescent="0.2">
      <c r="A440" s="398"/>
      <c r="B440" s="126"/>
      <c r="C440" s="125"/>
      <c r="D440" s="398"/>
      <c r="E440" s="228"/>
      <c r="G440" s="247"/>
      <c r="H440" s="25"/>
      <c r="I440" s="25"/>
      <c r="J440" s="335"/>
      <c r="K440" s="25"/>
      <c r="L440" s="25"/>
      <c r="M440" s="25"/>
      <c r="N440" s="25"/>
      <c r="O440" s="25"/>
      <c r="P440" s="25"/>
      <c r="Q440" s="25"/>
      <c r="R440" s="116"/>
      <c r="S440" s="116"/>
    </row>
    <row r="441" spans="1:19" s="22" customFormat="1" ht="15" x14ac:dyDescent="0.2">
      <c r="A441" s="398"/>
      <c r="B441" s="126"/>
      <c r="C441" s="125"/>
      <c r="D441" s="398"/>
      <c r="E441" s="228"/>
      <c r="G441" s="247"/>
      <c r="H441" s="25"/>
      <c r="I441" s="25"/>
      <c r="J441" s="335"/>
      <c r="K441" s="25"/>
      <c r="L441" s="25"/>
      <c r="M441" s="25"/>
      <c r="N441" s="25"/>
      <c r="O441" s="25"/>
      <c r="P441" s="25"/>
      <c r="Q441" s="25"/>
      <c r="R441" s="116"/>
      <c r="S441" s="116"/>
    </row>
    <row r="442" spans="1:19" s="22" customFormat="1" ht="15" x14ac:dyDescent="0.2">
      <c r="A442" s="398"/>
      <c r="B442" s="126"/>
      <c r="C442" s="125"/>
      <c r="D442" s="398"/>
      <c r="E442" s="228"/>
      <c r="G442" s="247"/>
      <c r="H442" s="25"/>
      <c r="I442" s="25"/>
      <c r="J442" s="335"/>
      <c r="K442" s="25"/>
      <c r="L442" s="25"/>
      <c r="M442" s="25"/>
      <c r="N442" s="25"/>
      <c r="O442" s="25"/>
      <c r="P442" s="25"/>
      <c r="Q442" s="25"/>
      <c r="R442" s="116"/>
      <c r="S442" s="116"/>
    </row>
    <row r="443" spans="1:19" s="22" customFormat="1" ht="15" x14ac:dyDescent="0.2">
      <c r="A443" s="398"/>
      <c r="B443" s="126"/>
      <c r="C443" s="125"/>
      <c r="D443" s="398"/>
      <c r="E443" s="228"/>
      <c r="G443" s="247"/>
      <c r="H443" s="25"/>
      <c r="I443" s="25"/>
      <c r="J443" s="335"/>
      <c r="K443" s="25"/>
      <c r="L443" s="25"/>
      <c r="M443" s="25"/>
      <c r="N443" s="25"/>
      <c r="O443" s="25"/>
      <c r="P443" s="25"/>
      <c r="Q443" s="25"/>
      <c r="R443" s="116"/>
      <c r="S443" s="116"/>
    </row>
    <row r="444" spans="1:19" s="22" customFormat="1" ht="15" x14ac:dyDescent="0.2">
      <c r="A444" s="398"/>
      <c r="B444" s="126"/>
      <c r="C444" s="125"/>
      <c r="D444" s="398"/>
      <c r="E444" s="228"/>
      <c r="G444" s="247"/>
      <c r="H444" s="25"/>
      <c r="I444" s="25"/>
      <c r="J444" s="335"/>
      <c r="K444" s="25"/>
      <c r="L444" s="25"/>
      <c r="M444" s="25"/>
      <c r="N444" s="25"/>
      <c r="O444" s="25"/>
      <c r="P444" s="25"/>
      <c r="Q444" s="25"/>
      <c r="R444" s="116"/>
      <c r="S444" s="116"/>
    </row>
    <row r="445" spans="1:19" s="22" customFormat="1" ht="15" x14ac:dyDescent="0.2">
      <c r="A445" s="398"/>
      <c r="B445" s="126"/>
      <c r="C445" s="125"/>
      <c r="D445" s="398"/>
      <c r="E445" s="228"/>
      <c r="G445" s="247"/>
      <c r="H445" s="25"/>
      <c r="I445" s="25"/>
      <c r="J445" s="335"/>
      <c r="K445" s="25"/>
      <c r="L445" s="25"/>
      <c r="M445" s="25"/>
      <c r="N445" s="25"/>
      <c r="O445" s="25"/>
      <c r="P445" s="25"/>
      <c r="Q445" s="25"/>
      <c r="R445" s="116"/>
      <c r="S445" s="116"/>
    </row>
    <row r="446" spans="1:19" s="22" customFormat="1" ht="15" x14ac:dyDescent="0.2">
      <c r="A446" s="398"/>
      <c r="B446" s="126"/>
      <c r="C446" s="125"/>
      <c r="D446" s="398"/>
      <c r="E446" s="228"/>
      <c r="G446" s="247"/>
      <c r="H446" s="25"/>
      <c r="I446" s="25"/>
      <c r="J446" s="335"/>
      <c r="K446" s="25"/>
      <c r="L446" s="25"/>
      <c r="M446" s="25"/>
      <c r="N446" s="25"/>
      <c r="O446" s="25"/>
      <c r="P446" s="25"/>
      <c r="Q446" s="25"/>
      <c r="R446" s="116"/>
      <c r="S446" s="116"/>
    </row>
    <row r="447" spans="1:19" s="22" customFormat="1" ht="15" x14ac:dyDescent="0.2">
      <c r="A447" s="398"/>
      <c r="B447" s="126"/>
      <c r="C447" s="125"/>
      <c r="D447" s="398"/>
      <c r="E447" s="228"/>
      <c r="G447" s="247"/>
      <c r="H447" s="25"/>
      <c r="I447" s="25"/>
      <c r="J447" s="335"/>
      <c r="K447" s="25"/>
      <c r="L447" s="25"/>
      <c r="M447" s="25"/>
      <c r="N447" s="25"/>
      <c r="O447" s="25"/>
      <c r="P447" s="25"/>
      <c r="Q447" s="25"/>
      <c r="R447" s="116"/>
      <c r="S447" s="116"/>
    </row>
    <row r="448" spans="1:19" s="22" customFormat="1" ht="15" x14ac:dyDescent="0.2">
      <c r="A448" s="398"/>
      <c r="B448" s="126"/>
      <c r="C448" s="125"/>
      <c r="D448" s="398"/>
      <c r="E448" s="228"/>
      <c r="G448" s="247"/>
      <c r="H448" s="25"/>
      <c r="I448" s="25"/>
      <c r="J448" s="335"/>
      <c r="K448" s="25"/>
      <c r="L448" s="25"/>
      <c r="M448" s="25"/>
      <c r="N448" s="25"/>
      <c r="O448" s="25"/>
      <c r="P448" s="25"/>
      <c r="Q448" s="25"/>
      <c r="R448" s="116"/>
      <c r="S448" s="116"/>
    </row>
    <row r="449" spans="1:19" s="22" customFormat="1" ht="15" x14ac:dyDescent="0.2">
      <c r="A449" s="398"/>
      <c r="B449" s="126"/>
      <c r="C449" s="125"/>
      <c r="D449" s="398"/>
      <c r="E449" s="228"/>
      <c r="G449" s="247"/>
      <c r="H449" s="25"/>
      <c r="I449" s="25"/>
      <c r="J449" s="335"/>
      <c r="K449" s="25"/>
      <c r="L449" s="25"/>
      <c r="M449" s="25"/>
      <c r="N449" s="25"/>
      <c r="O449" s="25"/>
      <c r="P449" s="25"/>
      <c r="Q449" s="25"/>
      <c r="R449" s="116"/>
      <c r="S449" s="116"/>
    </row>
    <row r="450" spans="1:19" s="22" customFormat="1" ht="15" x14ac:dyDescent="0.2">
      <c r="A450" s="398"/>
      <c r="B450" s="126"/>
      <c r="C450" s="125"/>
      <c r="D450" s="398"/>
      <c r="E450" s="228"/>
      <c r="G450" s="247"/>
      <c r="H450" s="25"/>
      <c r="I450" s="25"/>
      <c r="J450" s="335"/>
      <c r="K450" s="25"/>
      <c r="L450" s="25"/>
      <c r="M450" s="25"/>
      <c r="N450" s="25"/>
      <c r="O450" s="25"/>
      <c r="P450" s="25"/>
      <c r="Q450" s="25"/>
      <c r="R450" s="116"/>
      <c r="S450" s="116"/>
    </row>
    <row r="451" spans="1:19" s="22" customFormat="1" ht="15" x14ac:dyDescent="0.2">
      <c r="A451" s="398"/>
      <c r="B451" s="126"/>
      <c r="C451" s="125"/>
      <c r="D451" s="398"/>
      <c r="E451" s="228"/>
      <c r="G451" s="247"/>
      <c r="H451" s="25"/>
      <c r="I451" s="25"/>
      <c r="J451" s="335"/>
      <c r="K451" s="25"/>
      <c r="L451" s="25"/>
      <c r="M451" s="25"/>
      <c r="N451" s="25"/>
      <c r="O451" s="25"/>
      <c r="P451" s="25"/>
      <c r="Q451" s="25"/>
      <c r="R451" s="116"/>
      <c r="S451" s="116"/>
    </row>
    <row r="452" spans="1:19" s="22" customFormat="1" ht="15" x14ac:dyDescent="0.2">
      <c r="A452" s="398"/>
      <c r="B452" s="126"/>
      <c r="C452" s="125"/>
      <c r="D452" s="398"/>
      <c r="E452" s="228"/>
      <c r="G452" s="247"/>
      <c r="H452" s="25"/>
      <c r="I452" s="25"/>
      <c r="J452" s="335"/>
      <c r="K452" s="25"/>
      <c r="L452" s="25"/>
      <c r="M452" s="25"/>
      <c r="N452" s="25"/>
      <c r="O452" s="25"/>
      <c r="P452" s="25"/>
      <c r="Q452" s="25"/>
      <c r="R452" s="116"/>
      <c r="S452" s="116"/>
    </row>
    <row r="453" spans="1:19" s="22" customFormat="1" ht="15" x14ac:dyDescent="0.2">
      <c r="A453" s="398"/>
      <c r="B453" s="126"/>
      <c r="C453" s="125"/>
      <c r="D453" s="398"/>
      <c r="E453" s="228"/>
      <c r="G453" s="247"/>
      <c r="H453" s="25"/>
      <c r="I453" s="25"/>
      <c r="J453" s="335"/>
      <c r="K453" s="25"/>
      <c r="L453" s="25"/>
      <c r="M453" s="25"/>
      <c r="N453" s="25"/>
      <c r="O453" s="25"/>
      <c r="P453" s="25"/>
      <c r="Q453" s="25"/>
      <c r="R453" s="116"/>
      <c r="S453" s="116"/>
    </row>
    <row r="454" spans="1:19" s="22" customFormat="1" ht="15" x14ac:dyDescent="0.2">
      <c r="A454" s="398"/>
      <c r="B454" s="126"/>
      <c r="C454" s="125"/>
      <c r="D454" s="398"/>
      <c r="E454" s="228"/>
      <c r="G454" s="247"/>
      <c r="H454" s="25"/>
      <c r="I454" s="25"/>
      <c r="J454" s="335"/>
      <c r="K454" s="25"/>
      <c r="L454" s="25"/>
      <c r="M454" s="25"/>
      <c r="N454" s="25"/>
      <c r="O454" s="25"/>
      <c r="P454" s="25"/>
      <c r="Q454" s="25"/>
      <c r="R454" s="116"/>
      <c r="S454" s="116"/>
    </row>
    <row r="455" spans="1:19" s="22" customFormat="1" ht="15" x14ac:dyDescent="0.2">
      <c r="A455" s="398"/>
      <c r="B455" s="126"/>
      <c r="C455" s="125"/>
      <c r="D455" s="398"/>
      <c r="E455" s="228"/>
      <c r="G455" s="247"/>
      <c r="H455" s="25"/>
      <c r="I455" s="25"/>
      <c r="J455" s="335"/>
      <c r="K455" s="25"/>
      <c r="L455" s="25"/>
      <c r="M455" s="25"/>
      <c r="N455" s="25"/>
      <c r="O455" s="25"/>
      <c r="P455" s="25"/>
      <c r="Q455" s="25"/>
      <c r="R455" s="116"/>
      <c r="S455" s="116"/>
    </row>
    <row r="456" spans="1:19" s="22" customFormat="1" ht="15" x14ac:dyDescent="0.2">
      <c r="A456" s="398"/>
      <c r="B456" s="126"/>
      <c r="C456" s="125"/>
      <c r="D456" s="398"/>
      <c r="E456" s="228"/>
      <c r="G456" s="247"/>
      <c r="H456" s="25"/>
      <c r="I456" s="25"/>
      <c r="J456" s="335"/>
      <c r="K456" s="25"/>
      <c r="L456" s="25"/>
      <c r="M456" s="25"/>
      <c r="N456" s="25"/>
      <c r="O456" s="25"/>
      <c r="P456" s="25"/>
      <c r="Q456" s="25"/>
      <c r="R456" s="116"/>
      <c r="S456" s="116"/>
    </row>
    <row r="457" spans="1:19" s="22" customFormat="1" ht="15" x14ac:dyDescent="0.2">
      <c r="A457" s="398"/>
      <c r="B457" s="126"/>
      <c r="C457" s="125"/>
      <c r="D457" s="398"/>
      <c r="E457" s="228"/>
      <c r="G457" s="247"/>
      <c r="H457" s="25"/>
      <c r="I457" s="25"/>
      <c r="J457" s="335"/>
      <c r="K457" s="25"/>
      <c r="L457" s="25"/>
      <c r="M457" s="25"/>
      <c r="N457" s="25"/>
      <c r="O457" s="25"/>
      <c r="P457" s="25"/>
      <c r="Q457" s="25"/>
      <c r="R457" s="116"/>
      <c r="S457" s="116"/>
    </row>
    <row r="458" spans="1:19" s="22" customFormat="1" ht="15" x14ac:dyDescent="0.2">
      <c r="A458" s="398"/>
      <c r="B458" s="126"/>
      <c r="C458" s="125"/>
      <c r="D458" s="398"/>
      <c r="E458" s="228"/>
      <c r="G458" s="247"/>
      <c r="H458" s="25"/>
      <c r="I458" s="25"/>
      <c r="J458" s="335"/>
      <c r="K458" s="25"/>
      <c r="L458" s="25"/>
      <c r="M458" s="25"/>
      <c r="N458" s="25"/>
      <c r="O458" s="25"/>
      <c r="P458" s="25"/>
      <c r="Q458" s="25"/>
      <c r="R458" s="116"/>
      <c r="S458" s="116"/>
    </row>
    <row r="459" spans="1:19" s="22" customFormat="1" ht="15" x14ac:dyDescent="0.2">
      <c r="A459" s="398"/>
      <c r="B459" s="126"/>
      <c r="C459" s="125"/>
      <c r="D459" s="398"/>
      <c r="E459" s="228"/>
      <c r="G459" s="247"/>
      <c r="H459" s="25"/>
      <c r="I459" s="25"/>
      <c r="J459" s="335"/>
      <c r="K459" s="25"/>
      <c r="L459" s="25"/>
      <c r="M459" s="25"/>
      <c r="N459" s="25"/>
      <c r="O459" s="25"/>
      <c r="P459" s="25"/>
      <c r="Q459" s="25"/>
      <c r="R459" s="116"/>
      <c r="S459" s="116"/>
    </row>
    <row r="460" spans="1:19" s="22" customFormat="1" ht="15" x14ac:dyDescent="0.2">
      <c r="A460" s="398"/>
      <c r="B460" s="126"/>
      <c r="C460" s="125"/>
      <c r="D460" s="398"/>
      <c r="E460" s="228"/>
      <c r="G460" s="247"/>
      <c r="H460" s="25"/>
      <c r="I460" s="25"/>
      <c r="J460" s="335"/>
      <c r="K460" s="25"/>
      <c r="L460" s="25"/>
      <c r="M460" s="25"/>
      <c r="N460" s="25"/>
      <c r="O460" s="25"/>
      <c r="P460" s="25"/>
      <c r="Q460" s="25"/>
      <c r="R460" s="116"/>
      <c r="S460" s="116"/>
    </row>
    <row r="461" spans="1:19" s="22" customFormat="1" ht="15" x14ac:dyDescent="0.2">
      <c r="A461" s="398"/>
      <c r="B461" s="126"/>
      <c r="C461" s="125"/>
      <c r="D461" s="398"/>
      <c r="E461" s="228"/>
      <c r="G461" s="247"/>
      <c r="H461" s="25"/>
      <c r="I461" s="25"/>
      <c r="J461" s="335"/>
      <c r="K461" s="25"/>
      <c r="L461" s="25"/>
      <c r="M461" s="25"/>
      <c r="N461" s="25"/>
      <c r="O461" s="25"/>
      <c r="P461" s="25"/>
      <c r="Q461" s="25"/>
      <c r="R461" s="116"/>
      <c r="S461" s="116"/>
    </row>
    <row r="462" spans="1:19" s="22" customFormat="1" ht="15" x14ac:dyDescent="0.2">
      <c r="A462" s="398"/>
      <c r="B462" s="126"/>
      <c r="C462" s="125"/>
      <c r="D462" s="398"/>
      <c r="E462" s="228"/>
      <c r="G462" s="247"/>
      <c r="H462" s="25"/>
      <c r="I462" s="25"/>
      <c r="J462" s="335"/>
      <c r="K462" s="25"/>
      <c r="L462" s="25"/>
      <c r="M462" s="25"/>
      <c r="N462" s="25"/>
      <c r="O462" s="25"/>
      <c r="P462" s="25"/>
      <c r="Q462" s="25"/>
      <c r="R462" s="116"/>
      <c r="S462" s="116"/>
    </row>
    <row r="463" spans="1:19" s="22" customFormat="1" ht="15" x14ac:dyDescent="0.2">
      <c r="A463" s="398"/>
      <c r="B463" s="126"/>
      <c r="C463" s="125"/>
      <c r="D463" s="398"/>
      <c r="E463" s="228"/>
      <c r="G463" s="247"/>
      <c r="H463" s="25"/>
      <c r="I463" s="25"/>
      <c r="J463" s="335"/>
      <c r="K463" s="25"/>
      <c r="L463" s="25"/>
      <c r="M463" s="25"/>
      <c r="N463" s="25"/>
      <c r="O463" s="25"/>
      <c r="P463" s="25"/>
      <c r="Q463" s="25"/>
      <c r="R463" s="116"/>
      <c r="S463" s="116"/>
    </row>
    <row r="464" spans="1:19" s="22" customFormat="1" ht="15" x14ac:dyDescent="0.2">
      <c r="A464" s="398"/>
      <c r="B464" s="126"/>
      <c r="C464" s="125"/>
      <c r="D464" s="398"/>
      <c r="E464" s="228"/>
      <c r="G464" s="247"/>
      <c r="H464" s="25"/>
      <c r="I464" s="25"/>
      <c r="J464" s="335"/>
      <c r="K464" s="25"/>
      <c r="L464" s="25"/>
      <c r="M464" s="25"/>
      <c r="N464" s="25"/>
      <c r="O464" s="25"/>
      <c r="P464" s="25"/>
      <c r="Q464" s="25"/>
      <c r="R464" s="116"/>
      <c r="S464" s="116"/>
    </row>
    <row r="465" spans="1:19" s="22" customFormat="1" ht="15" x14ac:dyDescent="0.2">
      <c r="A465" s="398"/>
      <c r="B465" s="126"/>
      <c r="C465" s="125"/>
      <c r="D465" s="398"/>
      <c r="E465" s="228"/>
      <c r="G465" s="247"/>
      <c r="H465" s="25"/>
      <c r="I465" s="25"/>
      <c r="J465" s="335"/>
      <c r="K465" s="25"/>
      <c r="L465" s="25"/>
      <c r="M465" s="25"/>
      <c r="N465" s="25"/>
      <c r="O465" s="25"/>
      <c r="P465" s="25"/>
      <c r="Q465" s="25"/>
      <c r="R465" s="116"/>
      <c r="S465" s="116"/>
    </row>
    <row r="466" spans="1:19" s="22" customFormat="1" ht="15" x14ac:dyDescent="0.2">
      <c r="A466" s="398"/>
      <c r="B466" s="126"/>
      <c r="C466" s="125"/>
      <c r="D466" s="398"/>
      <c r="E466" s="228"/>
      <c r="G466" s="247"/>
      <c r="H466" s="25"/>
      <c r="I466" s="25"/>
      <c r="J466" s="335"/>
      <c r="K466" s="25"/>
      <c r="L466" s="25"/>
      <c r="M466" s="25"/>
      <c r="N466" s="25"/>
      <c r="O466" s="25"/>
      <c r="P466" s="25"/>
      <c r="Q466" s="25"/>
      <c r="R466" s="116"/>
      <c r="S466" s="116"/>
    </row>
    <row r="467" spans="1:19" s="22" customFormat="1" ht="15" x14ac:dyDescent="0.2">
      <c r="A467" s="398"/>
      <c r="B467" s="126"/>
      <c r="C467" s="125"/>
      <c r="D467" s="398"/>
      <c r="E467" s="228"/>
      <c r="G467" s="247"/>
      <c r="H467" s="25"/>
      <c r="I467" s="25"/>
      <c r="J467" s="335"/>
      <c r="K467" s="25"/>
      <c r="L467" s="25"/>
      <c r="M467" s="25"/>
      <c r="N467" s="25"/>
      <c r="O467" s="25"/>
      <c r="P467" s="25"/>
      <c r="Q467" s="25"/>
      <c r="R467" s="116"/>
      <c r="S467" s="116"/>
    </row>
    <row r="468" spans="1:19" s="22" customFormat="1" ht="15" x14ac:dyDescent="0.2">
      <c r="A468" s="398"/>
      <c r="B468" s="126"/>
      <c r="C468" s="125"/>
      <c r="D468" s="398"/>
      <c r="E468" s="228"/>
      <c r="G468" s="247"/>
      <c r="H468" s="25"/>
      <c r="I468" s="25"/>
      <c r="J468" s="335"/>
      <c r="K468" s="25"/>
      <c r="L468" s="25"/>
      <c r="M468" s="25"/>
      <c r="N468" s="25"/>
      <c r="O468" s="25"/>
      <c r="P468" s="25"/>
      <c r="Q468" s="25"/>
      <c r="R468" s="116"/>
      <c r="S468" s="116"/>
    </row>
    <row r="469" spans="1:19" s="22" customFormat="1" ht="15" x14ac:dyDescent="0.2">
      <c r="A469" s="398"/>
      <c r="B469" s="126"/>
      <c r="C469" s="125"/>
      <c r="D469" s="398"/>
      <c r="E469" s="228"/>
      <c r="G469" s="247"/>
      <c r="H469" s="25"/>
      <c r="I469" s="25"/>
      <c r="J469" s="335"/>
      <c r="K469" s="25"/>
      <c r="L469" s="25"/>
      <c r="M469" s="25"/>
      <c r="N469" s="25"/>
      <c r="O469" s="25"/>
      <c r="P469" s="25"/>
      <c r="Q469" s="25"/>
      <c r="R469" s="116"/>
      <c r="S469" s="116"/>
    </row>
    <row r="470" spans="1:19" s="22" customFormat="1" ht="15" x14ac:dyDescent="0.2">
      <c r="A470" s="398"/>
      <c r="B470" s="126"/>
      <c r="C470" s="125"/>
      <c r="D470" s="398"/>
      <c r="E470" s="228"/>
      <c r="G470" s="247"/>
      <c r="H470" s="25"/>
      <c r="I470" s="25"/>
      <c r="J470" s="335"/>
      <c r="K470" s="25"/>
      <c r="L470" s="25"/>
      <c r="M470" s="25"/>
      <c r="N470" s="25"/>
      <c r="O470" s="25"/>
      <c r="P470" s="25"/>
      <c r="Q470" s="25"/>
      <c r="R470" s="116"/>
      <c r="S470" s="116"/>
    </row>
    <row r="471" spans="1:19" s="22" customFormat="1" ht="15" x14ac:dyDescent="0.2">
      <c r="A471" s="398"/>
      <c r="B471" s="126"/>
      <c r="C471" s="125"/>
      <c r="D471" s="398"/>
      <c r="E471" s="228"/>
      <c r="G471" s="247"/>
      <c r="H471" s="25"/>
      <c r="I471" s="25"/>
      <c r="J471" s="335"/>
      <c r="K471" s="25"/>
      <c r="L471" s="25"/>
      <c r="M471" s="25"/>
      <c r="N471" s="25"/>
      <c r="O471" s="25"/>
      <c r="P471" s="25"/>
      <c r="Q471" s="25"/>
      <c r="R471" s="116"/>
      <c r="S471" s="116"/>
    </row>
    <row r="472" spans="1:19" s="22" customFormat="1" ht="15" x14ac:dyDescent="0.2">
      <c r="A472" s="398"/>
      <c r="B472" s="126"/>
      <c r="C472" s="125"/>
      <c r="D472" s="398"/>
      <c r="E472" s="228"/>
      <c r="G472" s="247"/>
      <c r="H472" s="25"/>
      <c r="I472" s="25"/>
      <c r="J472" s="335"/>
      <c r="K472" s="25"/>
      <c r="L472" s="25"/>
      <c r="M472" s="25"/>
      <c r="N472" s="25"/>
      <c r="O472" s="25"/>
      <c r="P472" s="25"/>
      <c r="Q472" s="25"/>
      <c r="R472" s="116"/>
      <c r="S472" s="116"/>
    </row>
    <row r="473" spans="1:19" s="22" customFormat="1" ht="15" x14ac:dyDescent="0.2">
      <c r="A473" s="398"/>
      <c r="B473" s="126"/>
      <c r="C473" s="125"/>
      <c r="D473" s="398"/>
      <c r="E473" s="228"/>
      <c r="G473" s="247"/>
      <c r="H473" s="25"/>
      <c r="I473" s="25"/>
      <c r="J473" s="335"/>
      <c r="K473" s="25"/>
      <c r="L473" s="25"/>
      <c r="M473" s="25"/>
      <c r="N473" s="25"/>
      <c r="O473" s="25"/>
      <c r="P473" s="25"/>
      <c r="Q473" s="25"/>
      <c r="R473" s="116"/>
      <c r="S473" s="116"/>
    </row>
    <row r="474" spans="1:19" s="22" customFormat="1" ht="15" x14ac:dyDescent="0.2">
      <c r="A474" s="398"/>
      <c r="B474" s="126"/>
      <c r="C474" s="125"/>
      <c r="D474" s="398"/>
      <c r="E474" s="228"/>
      <c r="G474" s="247"/>
      <c r="H474" s="25"/>
      <c r="I474" s="25"/>
      <c r="J474" s="335"/>
      <c r="K474" s="25"/>
      <c r="L474" s="25"/>
      <c r="M474" s="25"/>
      <c r="N474" s="25"/>
      <c r="O474" s="25"/>
      <c r="P474" s="25"/>
      <c r="Q474" s="25"/>
      <c r="R474" s="116"/>
      <c r="S474" s="116"/>
    </row>
    <row r="475" spans="1:19" s="22" customFormat="1" ht="15" x14ac:dyDescent="0.2">
      <c r="A475" s="398"/>
      <c r="B475" s="126"/>
      <c r="C475" s="125"/>
      <c r="D475" s="398"/>
      <c r="E475" s="228"/>
      <c r="G475" s="247"/>
      <c r="H475" s="25"/>
      <c r="I475" s="25"/>
      <c r="J475" s="335"/>
      <c r="K475" s="25"/>
      <c r="L475" s="25"/>
      <c r="M475" s="25"/>
      <c r="N475" s="25"/>
      <c r="O475" s="25"/>
      <c r="P475" s="25"/>
      <c r="Q475" s="25"/>
      <c r="R475" s="116"/>
      <c r="S475" s="116"/>
    </row>
    <row r="476" spans="1:19" s="22" customFormat="1" ht="15" x14ac:dyDescent="0.2">
      <c r="A476" s="398"/>
      <c r="B476" s="126"/>
      <c r="C476" s="125"/>
      <c r="D476" s="398"/>
      <c r="E476" s="228"/>
      <c r="G476" s="247"/>
      <c r="H476" s="25"/>
      <c r="I476" s="25"/>
      <c r="J476" s="335"/>
      <c r="K476" s="25"/>
      <c r="L476" s="25"/>
      <c r="M476" s="25"/>
      <c r="N476" s="25"/>
      <c r="O476" s="25"/>
      <c r="P476" s="25"/>
      <c r="Q476" s="25"/>
      <c r="R476" s="116"/>
      <c r="S476" s="116"/>
    </row>
    <row r="477" spans="1:19" s="22" customFormat="1" ht="15" x14ac:dyDescent="0.2">
      <c r="A477" s="398"/>
      <c r="B477" s="126"/>
      <c r="C477" s="125"/>
      <c r="D477" s="398"/>
      <c r="E477" s="228"/>
      <c r="G477" s="247"/>
      <c r="H477" s="25"/>
      <c r="I477" s="25"/>
      <c r="J477" s="335"/>
      <c r="K477" s="25"/>
      <c r="L477" s="25"/>
      <c r="M477" s="25"/>
      <c r="N477" s="25"/>
      <c r="O477" s="25"/>
      <c r="P477" s="25"/>
      <c r="Q477" s="25"/>
      <c r="R477" s="116"/>
      <c r="S477" s="116"/>
    </row>
    <row r="478" spans="1:19" s="22" customFormat="1" ht="15" x14ac:dyDescent="0.2">
      <c r="A478" s="398"/>
      <c r="B478" s="126"/>
      <c r="C478" s="125"/>
      <c r="D478" s="398"/>
      <c r="E478" s="228"/>
      <c r="G478" s="247"/>
      <c r="H478" s="25"/>
      <c r="I478" s="25"/>
      <c r="J478" s="335"/>
      <c r="K478" s="25"/>
      <c r="L478" s="25"/>
      <c r="M478" s="25"/>
      <c r="N478" s="25"/>
      <c r="O478" s="25"/>
      <c r="P478" s="25"/>
      <c r="Q478" s="25"/>
      <c r="R478" s="116"/>
      <c r="S478" s="116"/>
    </row>
    <row r="479" spans="1:19" s="22" customFormat="1" ht="15" x14ac:dyDescent="0.2">
      <c r="A479" s="398"/>
      <c r="B479" s="126"/>
      <c r="C479" s="125"/>
      <c r="D479" s="398"/>
      <c r="E479" s="228"/>
      <c r="G479" s="247"/>
      <c r="H479" s="25"/>
      <c r="I479" s="25"/>
      <c r="J479" s="335"/>
      <c r="K479" s="25"/>
      <c r="L479" s="25"/>
      <c r="M479" s="25"/>
      <c r="N479" s="25"/>
      <c r="O479" s="25"/>
      <c r="P479" s="25"/>
      <c r="Q479" s="25"/>
      <c r="R479" s="116"/>
      <c r="S479" s="116"/>
    </row>
    <row r="480" spans="1:19" s="22" customFormat="1" ht="15" x14ac:dyDescent="0.2">
      <c r="A480" s="398"/>
      <c r="B480" s="126"/>
      <c r="C480" s="125"/>
      <c r="D480" s="398"/>
      <c r="E480" s="228"/>
      <c r="G480" s="247"/>
      <c r="H480" s="25"/>
      <c r="I480" s="25"/>
      <c r="J480" s="335"/>
      <c r="K480" s="25"/>
      <c r="L480" s="25"/>
      <c r="M480" s="25"/>
      <c r="N480" s="25"/>
      <c r="O480" s="25"/>
      <c r="P480" s="25"/>
      <c r="Q480" s="25"/>
      <c r="R480" s="116"/>
      <c r="S480" s="116"/>
    </row>
    <row r="481" spans="1:19" s="22" customFormat="1" ht="15" x14ac:dyDescent="0.2">
      <c r="A481" s="398"/>
      <c r="B481" s="126"/>
      <c r="C481" s="125"/>
      <c r="D481" s="398"/>
      <c r="E481" s="228"/>
      <c r="G481" s="247"/>
      <c r="H481" s="25"/>
      <c r="I481" s="25"/>
      <c r="J481" s="335"/>
      <c r="K481" s="25"/>
      <c r="L481" s="25"/>
      <c r="M481" s="25"/>
      <c r="N481" s="25"/>
      <c r="O481" s="25"/>
      <c r="P481" s="25"/>
      <c r="Q481" s="25"/>
      <c r="R481" s="116"/>
      <c r="S481" s="116"/>
    </row>
    <row r="482" spans="1:19" s="22" customFormat="1" ht="15" x14ac:dyDescent="0.2">
      <c r="A482" s="398"/>
      <c r="B482" s="126"/>
      <c r="C482" s="125"/>
      <c r="D482" s="398"/>
      <c r="E482" s="228"/>
      <c r="G482" s="247"/>
      <c r="H482" s="25"/>
      <c r="I482" s="25"/>
      <c r="J482" s="335"/>
      <c r="K482" s="25"/>
      <c r="L482" s="25"/>
      <c r="M482" s="25"/>
      <c r="N482" s="25"/>
      <c r="O482" s="25"/>
      <c r="P482" s="25"/>
      <c r="Q482" s="25"/>
      <c r="R482" s="116"/>
      <c r="S482" s="116"/>
    </row>
    <row r="483" spans="1:19" s="22" customFormat="1" ht="15" x14ac:dyDescent="0.2">
      <c r="A483" s="398"/>
      <c r="B483" s="126"/>
      <c r="C483" s="125"/>
      <c r="D483" s="398"/>
      <c r="E483" s="228"/>
      <c r="G483" s="247"/>
      <c r="H483" s="25"/>
      <c r="I483" s="25"/>
      <c r="J483" s="335"/>
      <c r="K483" s="25"/>
      <c r="L483" s="25"/>
      <c r="M483" s="25"/>
      <c r="N483" s="25"/>
      <c r="O483" s="25"/>
      <c r="P483" s="25"/>
      <c r="Q483" s="25"/>
      <c r="R483" s="116"/>
      <c r="S483" s="116"/>
    </row>
    <row r="484" spans="1:19" s="22" customFormat="1" ht="15" x14ac:dyDescent="0.2">
      <c r="A484" s="398"/>
      <c r="B484" s="126"/>
      <c r="C484" s="125"/>
      <c r="D484" s="398"/>
      <c r="E484" s="228"/>
      <c r="G484" s="247"/>
      <c r="H484" s="25"/>
      <c r="I484" s="25"/>
      <c r="J484" s="335"/>
      <c r="K484" s="25"/>
      <c r="L484" s="25"/>
      <c r="M484" s="25"/>
      <c r="N484" s="25"/>
      <c r="O484" s="25"/>
      <c r="P484" s="25"/>
      <c r="Q484" s="25"/>
      <c r="R484" s="116"/>
      <c r="S484" s="116"/>
    </row>
    <row r="485" spans="1:19" s="22" customFormat="1" ht="15" x14ac:dyDescent="0.2">
      <c r="A485" s="398"/>
      <c r="B485" s="126"/>
      <c r="C485" s="125"/>
      <c r="D485" s="398"/>
      <c r="E485" s="228"/>
      <c r="G485" s="247"/>
      <c r="H485" s="25"/>
      <c r="I485" s="25"/>
      <c r="J485" s="335"/>
      <c r="K485" s="25"/>
      <c r="L485" s="25"/>
      <c r="M485" s="25"/>
      <c r="N485" s="25"/>
      <c r="O485" s="25"/>
      <c r="P485" s="25"/>
      <c r="Q485" s="25"/>
      <c r="R485" s="116"/>
      <c r="S485" s="116"/>
    </row>
    <row r="486" spans="1:19" s="22" customFormat="1" ht="15" x14ac:dyDescent="0.2">
      <c r="A486" s="398"/>
      <c r="B486" s="126"/>
      <c r="C486" s="125"/>
      <c r="D486" s="398"/>
      <c r="E486" s="228"/>
      <c r="G486" s="247"/>
      <c r="H486" s="25"/>
      <c r="I486" s="25"/>
      <c r="J486" s="335"/>
      <c r="K486" s="25"/>
      <c r="L486" s="25"/>
      <c r="M486" s="25"/>
      <c r="N486" s="25"/>
      <c r="O486" s="25"/>
      <c r="P486" s="25"/>
      <c r="Q486" s="25"/>
      <c r="R486" s="116"/>
      <c r="S486" s="116"/>
    </row>
    <row r="487" spans="1:19" s="22" customFormat="1" ht="15" x14ac:dyDescent="0.2">
      <c r="A487" s="398"/>
      <c r="B487" s="126"/>
      <c r="C487" s="125"/>
      <c r="D487" s="398"/>
      <c r="E487" s="228"/>
      <c r="G487" s="247"/>
      <c r="H487" s="25"/>
      <c r="I487" s="25"/>
      <c r="J487" s="335"/>
      <c r="K487" s="25"/>
      <c r="L487" s="25"/>
      <c r="M487" s="25"/>
      <c r="N487" s="25"/>
      <c r="O487" s="25"/>
      <c r="P487" s="25"/>
      <c r="Q487" s="25"/>
      <c r="R487" s="116"/>
      <c r="S487" s="116"/>
    </row>
    <row r="488" spans="1:19" s="22" customFormat="1" ht="15" x14ac:dyDescent="0.2">
      <c r="A488" s="398"/>
      <c r="B488" s="126"/>
      <c r="C488" s="125"/>
      <c r="D488" s="398"/>
      <c r="E488" s="228"/>
      <c r="G488" s="247"/>
      <c r="H488" s="25"/>
      <c r="I488" s="25"/>
      <c r="J488" s="335"/>
      <c r="K488" s="25"/>
      <c r="L488" s="25"/>
      <c r="M488" s="25"/>
      <c r="N488" s="25"/>
      <c r="O488" s="25"/>
      <c r="P488" s="25"/>
      <c r="Q488" s="25"/>
      <c r="R488" s="116"/>
      <c r="S488" s="116"/>
    </row>
    <row r="489" spans="1:19" s="22" customFormat="1" ht="15" x14ac:dyDescent="0.2">
      <c r="A489" s="398"/>
      <c r="B489" s="126"/>
      <c r="C489" s="125"/>
      <c r="D489" s="398"/>
      <c r="E489" s="228"/>
      <c r="G489" s="247"/>
      <c r="H489" s="25"/>
      <c r="I489" s="25"/>
      <c r="J489" s="335"/>
      <c r="K489" s="25"/>
      <c r="L489" s="25"/>
      <c r="M489" s="25"/>
      <c r="N489" s="25"/>
      <c r="O489" s="25"/>
      <c r="P489" s="25"/>
      <c r="Q489" s="25"/>
      <c r="R489" s="116"/>
      <c r="S489" s="116"/>
    </row>
    <row r="490" spans="1:19" s="22" customFormat="1" ht="15" x14ac:dyDescent="0.2">
      <c r="A490" s="398"/>
      <c r="B490" s="126"/>
      <c r="C490" s="125"/>
      <c r="D490" s="398"/>
      <c r="E490" s="228"/>
      <c r="G490" s="247"/>
      <c r="H490" s="25"/>
      <c r="I490" s="25"/>
      <c r="J490" s="335"/>
      <c r="K490" s="25"/>
      <c r="L490" s="25"/>
      <c r="M490" s="25"/>
      <c r="N490" s="25"/>
      <c r="O490" s="25"/>
      <c r="P490" s="25"/>
      <c r="Q490" s="25"/>
      <c r="R490" s="116"/>
      <c r="S490" s="116"/>
    </row>
    <row r="491" spans="1:19" s="22" customFormat="1" ht="15" x14ac:dyDescent="0.2">
      <c r="A491" s="398"/>
      <c r="B491" s="126"/>
      <c r="C491" s="125"/>
      <c r="D491" s="398"/>
      <c r="E491" s="228"/>
      <c r="G491" s="247"/>
      <c r="H491" s="25"/>
      <c r="I491" s="25"/>
      <c r="J491" s="335"/>
      <c r="K491" s="25"/>
      <c r="L491" s="25"/>
      <c r="M491" s="25"/>
      <c r="N491" s="25"/>
      <c r="O491" s="25"/>
      <c r="P491" s="25"/>
      <c r="Q491" s="25"/>
      <c r="R491" s="116"/>
      <c r="S491" s="116"/>
    </row>
    <row r="492" spans="1:19" s="22" customFormat="1" ht="15" x14ac:dyDescent="0.2">
      <c r="A492" s="398"/>
      <c r="B492" s="126"/>
      <c r="C492" s="125"/>
      <c r="D492" s="398"/>
      <c r="E492" s="228"/>
      <c r="G492" s="247"/>
      <c r="H492" s="25"/>
      <c r="I492" s="25"/>
      <c r="J492" s="335"/>
      <c r="K492" s="25"/>
      <c r="L492" s="25"/>
      <c r="M492" s="25"/>
      <c r="N492" s="25"/>
      <c r="O492" s="25"/>
      <c r="P492" s="25"/>
      <c r="Q492" s="25"/>
      <c r="R492" s="116"/>
      <c r="S492" s="116"/>
    </row>
    <row r="493" spans="1:19" s="22" customFormat="1" ht="15" x14ac:dyDescent="0.2">
      <c r="A493" s="398"/>
      <c r="B493" s="126"/>
      <c r="C493" s="125"/>
      <c r="D493" s="398"/>
      <c r="E493" s="228"/>
      <c r="G493" s="247"/>
      <c r="H493" s="25"/>
      <c r="I493" s="25"/>
      <c r="J493" s="335"/>
      <c r="K493" s="25"/>
      <c r="L493" s="25"/>
      <c r="M493" s="25"/>
      <c r="N493" s="25"/>
      <c r="O493" s="25"/>
      <c r="P493" s="25"/>
      <c r="Q493" s="25"/>
      <c r="R493" s="116"/>
      <c r="S493" s="116"/>
    </row>
    <row r="494" spans="1:19" s="22" customFormat="1" ht="15" x14ac:dyDescent="0.2">
      <c r="A494" s="398"/>
      <c r="B494" s="126"/>
      <c r="C494" s="125"/>
      <c r="D494" s="398"/>
      <c r="E494" s="228"/>
      <c r="G494" s="247"/>
      <c r="H494" s="25"/>
      <c r="I494" s="25"/>
      <c r="J494" s="335"/>
      <c r="K494" s="25"/>
      <c r="L494" s="25"/>
      <c r="M494" s="25"/>
      <c r="N494" s="25"/>
      <c r="O494" s="25"/>
      <c r="P494" s="25"/>
      <c r="Q494" s="25"/>
      <c r="R494" s="116"/>
      <c r="S494" s="116"/>
    </row>
    <row r="495" spans="1:19" s="22" customFormat="1" ht="15" x14ac:dyDescent="0.2">
      <c r="A495" s="398"/>
      <c r="B495" s="126"/>
      <c r="C495" s="125"/>
      <c r="D495" s="398"/>
      <c r="E495" s="228"/>
      <c r="G495" s="247"/>
      <c r="H495" s="25"/>
      <c r="I495" s="25"/>
      <c r="J495" s="335"/>
      <c r="K495" s="25"/>
      <c r="L495" s="25"/>
      <c r="M495" s="25"/>
      <c r="N495" s="25"/>
      <c r="O495" s="25"/>
      <c r="P495" s="25"/>
      <c r="Q495" s="25"/>
      <c r="R495" s="116"/>
      <c r="S495" s="116"/>
    </row>
    <row r="496" spans="1:19" s="22" customFormat="1" ht="15" x14ac:dyDescent="0.2">
      <c r="A496" s="398"/>
      <c r="B496" s="126"/>
      <c r="C496" s="125"/>
      <c r="D496" s="398"/>
      <c r="E496" s="228"/>
      <c r="G496" s="247"/>
      <c r="H496" s="25"/>
      <c r="I496" s="25"/>
      <c r="J496" s="335"/>
      <c r="K496" s="25"/>
      <c r="L496" s="25"/>
      <c r="M496" s="25"/>
      <c r="N496" s="25"/>
      <c r="O496" s="25"/>
      <c r="P496" s="25"/>
      <c r="Q496" s="25"/>
      <c r="R496" s="116"/>
      <c r="S496" s="116"/>
    </row>
    <row r="497" spans="1:19" s="22" customFormat="1" ht="15" x14ac:dyDescent="0.2">
      <c r="A497" s="398"/>
      <c r="B497" s="126"/>
      <c r="C497" s="125"/>
      <c r="D497" s="398"/>
      <c r="E497" s="228"/>
      <c r="G497" s="247"/>
      <c r="H497" s="25"/>
      <c r="I497" s="25"/>
      <c r="J497" s="335"/>
      <c r="K497" s="25"/>
      <c r="L497" s="25"/>
      <c r="M497" s="25"/>
      <c r="N497" s="25"/>
      <c r="O497" s="25"/>
      <c r="P497" s="25"/>
      <c r="Q497" s="25"/>
      <c r="R497" s="116"/>
      <c r="S497" s="116"/>
    </row>
    <row r="498" spans="1:19" s="22" customFormat="1" ht="15" x14ac:dyDescent="0.2">
      <c r="A498" s="398"/>
      <c r="B498" s="126"/>
      <c r="C498" s="125"/>
      <c r="D498" s="398"/>
      <c r="E498" s="228"/>
      <c r="G498" s="247"/>
      <c r="H498" s="25"/>
      <c r="I498" s="25"/>
      <c r="J498" s="335"/>
      <c r="K498" s="25"/>
      <c r="L498" s="25"/>
      <c r="M498" s="25"/>
      <c r="N498" s="25"/>
      <c r="O498" s="25"/>
      <c r="P498" s="25"/>
      <c r="Q498" s="25"/>
      <c r="R498" s="116"/>
      <c r="S498" s="116"/>
    </row>
    <row r="499" spans="1:19" s="22" customFormat="1" ht="15" x14ac:dyDescent="0.2">
      <c r="A499" s="398"/>
      <c r="B499" s="126"/>
      <c r="C499" s="125"/>
      <c r="D499" s="398"/>
      <c r="E499" s="228"/>
      <c r="G499" s="247"/>
      <c r="H499" s="25"/>
      <c r="I499" s="25"/>
      <c r="J499" s="335"/>
      <c r="K499" s="25"/>
      <c r="L499" s="25"/>
      <c r="M499" s="25"/>
      <c r="N499" s="25"/>
      <c r="O499" s="25"/>
      <c r="P499" s="25"/>
      <c r="Q499" s="25"/>
      <c r="R499" s="116"/>
      <c r="S499" s="116"/>
    </row>
    <row r="500" spans="1:19" s="22" customFormat="1" ht="15" x14ac:dyDescent="0.2">
      <c r="A500" s="398"/>
      <c r="B500" s="126"/>
      <c r="C500" s="125"/>
      <c r="D500" s="398"/>
      <c r="E500" s="228"/>
      <c r="G500" s="247"/>
      <c r="H500" s="25"/>
      <c r="I500" s="25"/>
      <c r="J500" s="335"/>
      <c r="K500" s="25"/>
      <c r="L500" s="25"/>
      <c r="M500" s="25"/>
      <c r="N500" s="25"/>
      <c r="O500" s="25"/>
      <c r="P500" s="25"/>
      <c r="Q500" s="25"/>
      <c r="R500" s="116"/>
      <c r="S500" s="116"/>
    </row>
    <row r="501" spans="1:19" s="22" customFormat="1" ht="15" x14ac:dyDescent="0.2">
      <c r="A501" s="398"/>
      <c r="B501" s="126"/>
      <c r="C501" s="125"/>
      <c r="D501" s="398"/>
      <c r="E501" s="228"/>
      <c r="G501" s="247"/>
      <c r="H501" s="25"/>
      <c r="I501" s="25"/>
      <c r="J501" s="335"/>
      <c r="K501" s="25"/>
      <c r="L501" s="25"/>
      <c r="M501" s="25"/>
      <c r="N501" s="25"/>
      <c r="O501" s="25"/>
      <c r="P501" s="25"/>
      <c r="Q501" s="25"/>
      <c r="R501" s="116"/>
      <c r="S501" s="116"/>
    </row>
    <row r="502" spans="1:19" s="22" customFormat="1" ht="15" x14ac:dyDescent="0.2">
      <c r="A502" s="398"/>
      <c r="B502" s="126"/>
      <c r="C502" s="125"/>
      <c r="D502" s="398"/>
      <c r="E502" s="228"/>
      <c r="G502" s="247"/>
      <c r="H502" s="25"/>
      <c r="I502" s="25"/>
      <c r="J502" s="335"/>
      <c r="K502" s="25"/>
      <c r="L502" s="25"/>
      <c r="M502" s="25"/>
      <c r="N502" s="25"/>
      <c r="O502" s="25"/>
      <c r="P502" s="25"/>
      <c r="Q502" s="25"/>
      <c r="R502" s="116"/>
      <c r="S502" s="116"/>
    </row>
    <row r="503" spans="1:19" s="22" customFormat="1" ht="15" x14ac:dyDescent="0.2">
      <c r="A503" s="398"/>
      <c r="B503" s="126"/>
      <c r="C503" s="125"/>
      <c r="D503" s="398"/>
      <c r="E503" s="228"/>
      <c r="G503" s="247"/>
      <c r="H503" s="25"/>
      <c r="I503" s="25"/>
      <c r="J503" s="335"/>
      <c r="K503" s="25"/>
      <c r="L503" s="25"/>
      <c r="M503" s="25"/>
      <c r="N503" s="25"/>
      <c r="O503" s="25"/>
      <c r="P503" s="25"/>
      <c r="Q503" s="25"/>
      <c r="R503" s="116"/>
      <c r="S503" s="116"/>
    </row>
    <row r="504" spans="1:19" s="22" customFormat="1" ht="15" x14ac:dyDescent="0.2">
      <c r="A504" s="398"/>
      <c r="B504" s="126"/>
      <c r="C504" s="125"/>
      <c r="D504" s="398"/>
      <c r="E504" s="228"/>
      <c r="G504" s="247"/>
      <c r="H504" s="25"/>
      <c r="I504" s="25"/>
      <c r="J504" s="335"/>
      <c r="K504" s="25"/>
      <c r="L504" s="25"/>
      <c r="M504" s="25"/>
      <c r="N504" s="25"/>
      <c r="O504" s="25"/>
      <c r="P504" s="25"/>
      <c r="Q504" s="25"/>
      <c r="R504" s="116"/>
      <c r="S504" s="116"/>
    </row>
    <row r="505" spans="1:19" s="22" customFormat="1" ht="15" x14ac:dyDescent="0.2">
      <c r="A505" s="398"/>
      <c r="B505" s="126"/>
      <c r="C505" s="125"/>
      <c r="D505" s="398"/>
      <c r="E505" s="228"/>
      <c r="G505" s="247"/>
      <c r="H505" s="25"/>
      <c r="I505" s="25"/>
      <c r="J505" s="335"/>
      <c r="K505" s="25"/>
      <c r="L505" s="25"/>
      <c r="M505" s="25"/>
      <c r="N505" s="25"/>
      <c r="O505" s="25"/>
      <c r="P505" s="25"/>
      <c r="Q505" s="25"/>
      <c r="R505" s="116"/>
      <c r="S505" s="116"/>
    </row>
    <row r="506" spans="1:19" s="22" customFormat="1" ht="15" x14ac:dyDescent="0.2">
      <c r="A506" s="398"/>
      <c r="B506" s="126"/>
      <c r="C506" s="125"/>
      <c r="D506" s="398"/>
      <c r="E506" s="228"/>
      <c r="G506" s="247"/>
      <c r="H506" s="25"/>
      <c r="I506" s="25"/>
      <c r="J506" s="335"/>
      <c r="K506" s="25"/>
      <c r="L506" s="25"/>
      <c r="M506" s="25"/>
      <c r="N506" s="25"/>
      <c r="O506" s="25"/>
      <c r="P506" s="25"/>
      <c r="Q506" s="25"/>
      <c r="R506" s="116"/>
      <c r="S506" s="116"/>
    </row>
    <row r="507" spans="1:19" s="22" customFormat="1" ht="15" x14ac:dyDescent="0.2">
      <c r="A507" s="398"/>
      <c r="B507" s="126"/>
      <c r="C507" s="125"/>
      <c r="D507" s="398"/>
      <c r="E507" s="228"/>
      <c r="G507" s="247"/>
      <c r="H507" s="25"/>
      <c r="I507" s="25"/>
      <c r="J507" s="335"/>
      <c r="K507" s="25"/>
      <c r="L507" s="25"/>
      <c r="M507" s="25"/>
      <c r="N507" s="25"/>
      <c r="O507" s="25"/>
      <c r="P507" s="25"/>
      <c r="Q507" s="25"/>
      <c r="R507" s="116"/>
      <c r="S507" s="116"/>
    </row>
    <row r="508" spans="1:19" s="22" customFormat="1" ht="15" x14ac:dyDescent="0.2">
      <c r="A508" s="398"/>
      <c r="B508" s="126"/>
      <c r="C508" s="125"/>
      <c r="D508" s="398"/>
      <c r="E508" s="228"/>
      <c r="G508" s="247"/>
      <c r="H508" s="25"/>
      <c r="I508" s="25"/>
      <c r="J508" s="335"/>
      <c r="K508" s="25"/>
      <c r="L508" s="25"/>
      <c r="M508" s="25"/>
      <c r="N508" s="25"/>
      <c r="O508" s="25"/>
      <c r="P508" s="25"/>
      <c r="Q508" s="25"/>
      <c r="R508" s="116"/>
      <c r="S508" s="116"/>
    </row>
    <row r="509" spans="1:19" s="22" customFormat="1" ht="15" x14ac:dyDescent="0.2">
      <c r="A509" s="398"/>
      <c r="B509" s="126"/>
      <c r="C509" s="125"/>
      <c r="D509" s="398"/>
      <c r="E509" s="228"/>
      <c r="G509" s="247"/>
      <c r="H509" s="25"/>
      <c r="I509" s="25"/>
      <c r="J509" s="335"/>
      <c r="K509" s="25"/>
      <c r="L509" s="25"/>
      <c r="M509" s="25"/>
      <c r="N509" s="25"/>
      <c r="O509" s="25"/>
      <c r="P509" s="25"/>
      <c r="Q509" s="25"/>
      <c r="R509" s="116"/>
      <c r="S509" s="116"/>
    </row>
    <row r="510" spans="1:19" s="22" customFormat="1" ht="15" x14ac:dyDescent="0.2">
      <c r="A510" s="398"/>
      <c r="B510" s="126"/>
      <c r="C510" s="125"/>
      <c r="D510" s="398"/>
      <c r="E510" s="228"/>
      <c r="G510" s="247"/>
      <c r="H510" s="25"/>
      <c r="I510" s="25"/>
      <c r="J510" s="335"/>
      <c r="K510" s="25"/>
      <c r="L510" s="25"/>
      <c r="M510" s="25"/>
      <c r="N510" s="25"/>
      <c r="O510" s="25"/>
      <c r="P510" s="25"/>
      <c r="Q510" s="25"/>
      <c r="R510" s="116"/>
      <c r="S510" s="116"/>
    </row>
    <row r="511" spans="1:19" s="22" customFormat="1" ht="15" x14ac:dyDescent="0.2">
      <c r="A511" s="398"/>
      <c r="B511" s="126"/>
      <c r="C511" s="125"/>
      <c r="D511" s="398"/>
      <c r="E511" s="228"/>
      <c r="G511" s="247"/>
      <c r="H511" s="25"/>
      <c r="I511" s="25"/>
      <c r="J511" s="335"/>
      <c r="K511" s="25"/>
      <c r="L511" s="25"/>
      <c r="M511" s="25"/>
      <c r="N511" s="25"/>
      <c r="O511" s="25"/>
      <c r="P511" s="25"/>
      <c r="Q511" s="25"/>
      <c r="R511" s="116"/>
      <c r="S511" s="116"/>
    </row>
    <row r="512" spans="1:19" s="22" customFormat="1" ht="15" x14ac:dyDescent="0.2">
      <c r="A512" s="398"/>
      <c r="B512" s="126"/>
      <c r="C512" s="125"/>
      <c r="D512" s="398"/>
      <c r="E512" s="228"/>
      <c r="G512" s="247"/>
      <c r="H512" s="25"/>
      <c r="I512" s="25"/>
      <c r="J512" s="335"/>
      <c r="K512" s="25"/>
      <c r="L512" s="25"/>
      <c r="M512" s="25"/>
      <c r="N512" s="25"/>
      <c r="O512" s="25"/>
      <c r="P512" s="25"/>
      <c r="Q512" s="25"/>
      <c r="R512" s="116"/>
      <c r="S512" s="116"/>
    </row>
    <row r="513" spans="1:19" s="22" customFormat="1" ht="15" x14ac:dyDescent="0.2">
      <c r="A513" s="398"/>
      <c r="B513" s="126"/>
      <c r="C513" s="125"/>
      <c r="D513" s="398"/>
      <c r="E513" s="228"/>
      <c r="G513" s="247"/>
      <c r="H513" s="25"/>
      <c r="I513" s="25"/>
      <c r="J513" s="335"/>
      <c r="K513" s="25"/>
      <c r="L513" s="25"/>
      <c r="M513" s="25"/>
      <c r="N513" s="25"/>
      <c r="O513" s="25"/>
      <c r="P513" s="25"/>
      <c r="Q513" s="25"/>
      <c r="R513" s="116"/>
      <c r="S513" s="116"/>
    </row>
    <row r="514" spans="1:19" s="22" customFormat="1" ht="15" x14ac:dyDescent="0.2">
      <c r="A514" s="398"/>
      <c r="B514" s="126"/>
      <c r="C514" s="125"/>
      <c r="D514" s="398"/>
      <c r="E514" s="228"/>
      <c r="G514" s="247"/>
      <c r="H514" s="25"/>
      <c r="I514" s="25"/>
      <c r="J514" s="335"/>
      <c r="K514" s="25"/>
      <c r="L514" s="25"/>
      <c r="M514" s="25"/>
      <c r="N514" s="25"/>
      <c r="O514" s="25"/>
      <c r="P514" s="25"/>
      <c r="Q514" s="25"/>
      <c r="R514" s="116"/>
      <c r="S514" s="116"/>
    </row>
    <row r="515" spans="1:19" s="22" customFormat="1" ht="15" x14ac:dyDescent="0.2">
      <c r="A515" s="398"/>
      <c r="B515" s="126"/>
      <c r="C515" s="125"/>
      <c r="D515" s="398"/>
      <c r="E515" s="228"/>
      <c r="G515" s="247"/>
      <c r="H515" s="25"/>
      <c r="I515" s="25"/>
      <c r="J515" s="335"/>
      <c r="K515" s="25"/>
      <c r="L515" s="25"/>
      <c r="M515" s="25"/>
      <c r="N515" s="25"/>
      <c r="O515" s="25"/>
      <c r="P515" s="25"/>
      <c r="Q515" s="25"/>
      <c r="R515" s="116"/>
      <c r="S515" s="116"/>
    </row>
    <row r="516" spans="1:19" s="22" customFormat="1" ht="15" x14ac:dyDescent="0.2">
      <c r="A516" s="398"/>
      <c r="B516" s="126"/>
      <c r="C516" s="125"/>
      <c r="D516" s="398"/>
      <c r="E516" s="228"/>
      <c r="G516" s="247"/>
      <c r="H516" s="25"/>
      <c r="I516" s="25"/>
      <c r="J516" s="335"/>
      <c r="K516" s="25"/>
      <c r="L516" s="25"/>
      <c r="M516" s="25"/>
      <c r="N516" s="25"/>
      <c r="O516" s="25"/>
      <c r="P516" s="25"/>
      <c r="Q516" s="25"/>
      <c r="R516" s="116"/>
      <c r="S516" s="116"/>
    </row>
    <row r="517" spans="1:19" s="22" customFormat="1" ht="15" x14ac:dyDescent="0.2">
      <c r="A517" s="398"/>
      <c r="B517" s="126"/>
      <c r="C517" s="125"/>
      <c r="D517" s="398"/>
      <c r="E517" s="228"/>
      <c r="G517" s="247"/>
      <c r="H517" s="25"/>
      <c r="I517" s="25"/>
      <c r="J517" s="335"/>
      <c r="K517" s="25"/>
      <c r="L517" s="25"/>
      <c r="M517" s="25"/>
      <c r="N517" s="25"/>
      <c r="O517" s="25"/>
      <c r="P517" s="25"/>
      <c r="Q517" s="25"/>
      <c r="R517" s="116"/>
      <c r="S517" s="116"/>
    </row>
    <row r="518" spans="1:19" s="22" customFormat="1" ht="15" x14ac:dyDescent="0.2">
      <c r="A518" s="398"/>
      <c r="B518" s="126"/>
      <c r="C518" s="125"/>
      <c r="D518" s="398"/>
      <c r="E518" s="228"/>
      <c r="G518" s="247"/>
      <c r="H518" s="25"/>
      <c r="I518" s="25"/>
      <c r="J518" s="335"/>
      <c r="K518" s="25"/>
      <c r="L518" s="25"/>
      <c r="M518" s="25"/>
      <c r="N518" s="25"/>
      <c r="O518" s="25"/>
      <c r="P518" s="25"/>
      <c r="Q518" s="25"/>
      <c r="R518" s="116"/>
      <c r="S518" s="116"/>
    </row>
    <row r="519" spans="1:19" s="22" customFormat="1" ht="15" x14ac:dyDescent="0.2">
      <c r="A519" s="398"/>
      <c r="B519" s="126"/>
      <c r="C519" s="125"/>
      <c r="D519" s="398"/>
      <c r="E519" s="228"/>
      <c r="G519" s="247"/>
      <c r="H519" s="25"/>
      <c r="I519" s="25"/>
      <c r="J519" s="335"/>
      <c r="K519" s="25"/>
      <c r="L519" s="25"/>
      <c r="M519" s="25"/>
      <c r="N519" s="25"/>
      <c r="O519" s="25"/>
      <c r="P519" s="25"/>
      <c r="Q519" s="25"/>
      <c r="R519" s="116"/>
      <c r="S519" s="116"/>
    </row>
    <row r="520" spans="1:19" s="22" customFormat="1" ht="15" x14ac:dyDescent="0.2">
      <c r="A520" s="398"/>
      <c r="B520" s="126"/>
      <c r="C520" s="128"/>
      <c r="D520" s="398"/>
      <c r="E520" s="228"/>
      <c r="G520" s="247"/>
      <c r="H520" s="25"/>
      <c r="I520" s="25"/>
      <c r="J520" s="335"/>
      <c r="K520" s="25"/>
      <c r="L520" s="25"/>
      <c r="M520" s="25"/>
      <c r="N520" s="25"/>
      <c r="O520" s="25"/>
      <c r="P520" s="25"/>
      <c r="Q520" s="25"/>
      <c r="R520" s="116"/>
      <c r="S520" s="116"/>
    </row>
    <row r="521" spans="1:19" s="22" customFormat="1" ht="15" x14ac:dyDescent="0.2">
      <c r="A521" s="398"/>
      <c r="B521" s="126"/>
      <c r="C521" s="128"/>
      <c r="D521" s="398"/>
      <c r="E521" s="228"/>
      <c r="G521" s="247"/>
      <c r="H521" s="25"/>
      <c r="I521" s="25"/>
      <c r="J521" s="335"/>
      <c r="K521" s="25"/>
      <c r="L521" s="25"/>
      <c r="M521" s="25"/>
      <c r="N521" s="25"/>
      <c r="O521" s="25"/>
      <c r="P521" s="25"/>
      <c r="Q521" s="25"/>
      <c r="R521" s="116"/>
      <c r="S521" s="116"/>
    </row>
    <row r="522" spans="1:19" s="22" customFormat="1" ht="15" x14ac:dyDescent="0.2">
      <c r="A522" s="398"/>
      <c r="B522" s="126"/>
      <c r="C522" s="128"/>
      <c r="D522" s="398"/>
      <c r="E522" s="228"/>
      <c r="G522" s="247"/>
      <c r="H522" s="25"/>
      <c r="I522" s="25"/>
      <c r="J522" s="335"/>
      <c r="K522" s="25"/>
      <c r="L522" s="25"/>
      <c r="M522" s="25"/>
      <c r="N522" s="25"/>
      <c r="O522" s="25"/>
      <c r="P522" s="25"/>
      <c r="Q522" s="25"/>
      <c r="R522" s="116"/>
      <c r="S522" s="116"/>
    </row>
    <row r="523" spans="1:19" s="22" customFormat="1" ht="15" x14ac:dyDescent="0.2">
      <c r="A523" s="398"/>
      <c r="B523" s="126"/>
      <c r="C523" s="128"/>
      <c r="D523" s="398"/>
      <c r="E523" s="228"/>
      <c r="G523" s="247"/>
      <c r="H523" s="25"/>
      <c r="I523" s="25"/>
      <c r="J523" s="335"/>
      <c r="K523" s="25"/>
      <c r="L523" s="25"/>
      <c r="M523" s="25"/>
      <c r="N523" s="25"/>
      <c r="O523" s="25"/>
      <c r="P523" s="25"/>
      <c r="Q523" s="25"/>
      <c r="R523" s="116"/>
      <c r="S523" s="116"/>
    </row>
    <row r="524" spans="1:19" s="22" customFormat="1" ht="15" x14ac:dyDescent="0.2">
      <c r="A524" s="398"/>
      <c r="B524" s="126"/>
      <c r="C524" s="128"/>
      <c r="D524" s="398"/>
      <c r="E524" s="228"/>
      <c r="G524" s="247"/>
      <c r="H524" s="25"/>
      <c r="I524" s="25"/>
      <c r="J524" s="335"/>
      <c r="K524" s="25"/>
      <c r="L524" s="25"/>
      <c r="M524" s="25"/>
      <c r="N524" s="25"/>
      <c r="O524" s="25"/>
      <c r="P524" s="25"/>
      <c r="Q524" s="25"/>
      <c r="R524" s="116"/>
      <c r="S524" s="116"/>
    </row>
    <row r="525" spans="1:19" x14ac:dyDescent="0.2">
      <c r="M525" s="25"/>
    </row>
    <row r="526" spans="1:19" x14ac:dyDescent="0.2">
      <c r="M526" s="25"/>
    </row>
    <row r="527" spans="1:19" x14ac:dyDescent="0.2">
      <c r="M527" s="25"/>
    </row>
    <row r="528" spans="1:19" x14ac:dyDescent="0.2">
      <c r="M528" s="25"/>
    </row>
    <row r="529" spans="13:13" x14ac:dyDescent="0.2">
      <c r="M529" s="25"/>
    </row>
    <row r="530" spans="13:13" x14ac:dyDescent="0.2">
      <c r="M530" s="25"/>
    </row>
    <row r="531" spans="13:13" x14ac:dyDescent="0.2">
      <c r="M531" s="25"/>
    </row>
    <row r="532" spans="13:13" x14ac:dyDescent="0.2">
      <c r="M532" s="25"/>
    </row>
    <row r="533" spans="13:13" x14ac:dyDescent="0.2">
      <c r="M533" s="25"/>
    </row>
    <row r="534" spans="13:13" x14ac:dyDescent="0.2">
      <c r="M534" s="25"/>
    </row>
    <row r="535" spans="13:13" x14ac:dyDescent="0.2">
      <c r="M535" s="25"/>
    </row>
  </sheetData>
  <sheetProtection algorithmName="SHA-512" hashValue="1T+2mlB1BCz6dJOX1hKq2e+zqe4IN1aHddzly7BzvXfHDGRH9vYif7dXjxWS/xhBMPc8aMA4wEyq0M3+VQXgzg==" saltValue="Ru24LiZ2o0qMsuopPBk3cw==" spinCount="100000" sheet="1" objects="1" scenarios="1"/>
  <mergeCells count="4">
    <mergeCell ref="U7:U19"/>
    <mergeCell ref="U22:U34"/>
    <mergeCell ref="U86:U98"/>
    <mergeCell ref="U162:U174"/>
  </mergeCells>
  <phoneticPr fontId="15" type="noConversion"/>
  <conditionalFormatting sqref="K6">
    <cfRule type="expression" dxfId="96" priority="26">
      <formula>ABS(I6)&gt;5%</formula>
    </cfRule>
  </conditionalFormatting>
  <conditionalFormatting sqref="K21">
    <cfRule type="expression" dxfId="95" priority="25">
      <formula>ABS(I21)&gt;5%</formula>
    </cfRule>
  </conditionalFormatting>
  <conditionalFormatting sqref="K27">
    <cfRule type="expression" dxfId="94" priority="24">
      <formula>ABS(I27)&gt;5%</formula>
    </cfRule>
  </conditionalFormatting>
  <conditionalFormatting sqref="K30">
    <cfRule type="expression" dxfId="93" priority="23">
      <formula>ABS(I30)&gt;5%</formula>
    </cfRule>
  </conditionalFormatting>
  <conditionalFormatting sqref="K41">
    <cfRule type="expression" dxfId="92" priority="22">
      <formula>ABS(I41)&gt;5%</formula>
    </cfRule>
  </conditionalFormatting>
  <conditionalFormatting sqref="K45">
    <cfRule type="expression" dxfId="91" priority="21">
      <formula>ABS(I45)&gt;5%</formula>
    </cfRule>
  </conditionalFormatting>
  <conditionalFormatting sqref="K54">
    <cfRule type="expression" dxfId="90" priority="20">
      <formula>ABS(I54)&gt;5%</formula>
    </cfRule>
  </conditionalFormatting>
  <conditionalFormatting sqref="K85">
    <cfRule type="expression" dxfId="89" priority="19">
      <formula>ABS(I85)&gt;5%</formula>
    </cfRule>
  </conditionalFormatting>
  <conditionalFormatting sqref="K90">
    <cfRule type="expression" dxfId="88" priority="18">
      <formula>ABS(I90)&gt;5%</formula>
    </cfRule>
  </conditionalFormatting>
  <conditionalFormatting sqref="K155">
    <cfRule type="expression" dxfId="87" priority="17">
      <formula>ABS(I155)&gt;5%</formula>
    </cfRule>
  </conditionalFormatting>
  <conditionalFormatting sqref="K160">
    <cfRule type="expression" dxfId="86" priority="16">
      <formula>ABS(I160)&gt;5%</formula>
    </cfRule>
  </conditionalFormatting>
  <conditionalFormatting sqref="U162:U174">
    <cfRule type="expression" dxfId="85" priority="15">
      <formula>ABS($S$172)&gt;5%</formula>
    </cfRule>
  </conditionalFormatting>
  <conditionalFormatting sqref="U7:U19">
    <cfRule type="expression" dxfId="84" priority="14">
      <formula>ABS(S5)&gt;5%</formula>
    </cfRule>
  </conditionalFormatting>
  <conditionalFormatting sqref="U22:U34">
    <cfRule type="expression" dxfId="83" priority="13">
      <formula>ABS(S20)&gt;5%</formula>
    </cfRule>
  </conditionalFormatting>
  <conditionalFormatting sqref="U86:U98">
    <cfRule type="expression" dxfId="82" priority="12">
      <formula>ABS(S84)&gt;5%</formula>
    </cfRule>
  </conditionalFormatting>
  <conditionalFormatting sqref="P6">
    <cfRule type="expression" dxfId="81" priority="11">
      <formula>ABS(N6)&gt;5%</formula>
    </cfRule>
  </conditionalFormatting>
  <conditionalFormatting sqref="P21">
    <cfRule type="expression" dxfId="80" priority="10">
      <formula>ABS(N21)&gt;5%</formula>
    </cfRule>
  </conditionalFormatting>
  <conditionalFormatting sqref="P27">
    <cfRule type="expression" dxfId="79" priority="9">
      <formula>ABS(N27)&gt;5%</formula>
    </cfRule>
  </conditionalFormatting>
  <conditionalFormatting sqref="P30">
    <cfRule type="expression" dxfId="78" priority="8">
      <formula>ABS(N30)&gt;5%</formula>
    </cfRule>
  </conditionalFormatting>
  <conditionalFormatting sqref="P41">
    <cfRule type="expression" dxfId="77" priority="7">
      <formula>ABS(N41)&gt;5%</formula>
    </cfRule>
  </conditionalFormatting>
  <conditionalFormatting sqref="P45">
    <cfRule type="expression" dxfId="76" priority="6">
      <formula>ABS(N45)&gt;5%</formula>
    </cfRule>
  </conditionalFormatting>
  <conditionalFormatting sqref="P54">
    <cfRule type="expression" dxfId="75" priority="5">
      <formula>ABS(N54)&gt;5%</formula>
    </cfRule>
  </conditionalFormatting>
  <conditionalFormatting sqref="P85">
    <cfRule type="expression" dxfId="74" priority="4">
      <formula>ABS(N85)&gt;5%</formula>
    </cfRule>
  </conditionalFormatting>
  <conditionalFormatting sqref="P90">
    <cfRule type="expression" dxfId="73" priority="3">
      <formula>ABS(N90)&gt;5%</formula>
    </cfRule>
  </conditionalFormatting>
  <conditionalFormatting sqref="P155">
    <cfRule type="expression" dxfId="72" priority="2">
      <formula>ABS(N155)&gt;5%</formula>
    </cfRule>
  </conditionalFormatting>
  <conditionalFormatting sqref="P160">
    <cfRule type="expression" dxfId="71" priority="1">
      <formula>ABS(N160)&gt;5%</formula>
    </cfRule>
  </conditionalFormatting>
  <pageMargins left="0.25" right="0.25" top="0.25" bottom="0.25" header="0.25" footer="0.25"/>
  <pageSetup paperSize="9" scale="58" fitToHeight="3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3"/>
    <pageSetUpPr fitToPage="1"/>
  </sheetPr>
  <dimension ref="A1:CB183"/>
  <sheetViews>
    <sheetView showGridLines="0" zoomScale="85" zoomScaleNormal="85" workbookViewId="0">
      <pane xSplit="6" ySplit="4" topLeftCell="M5" activePane="bottomRight" state="frozen"/>
      <selection sqref="A1:XFD1048576"/>
      <selection pane="topRight" sqref="A1:XFD1048576"/>
      <selection pane="bottomLeft" sqref="A1:XFD1048576"/>
      <selection pane="bottomRight" activeCell="T1" sqref="T1:U1048576"/>
    </sheetView>
  </sheetViews>
  <sheetFormatPr defaultColWidth="7.109375" defaultRowHeight="11.25" outlineLevelRow="1" outlineLevelCol="1" x14ac:dyDescent="0.2"/>
  <cols>
    <col min="1" max="1" width="2.109375" style="19" hidden="1" customWidth="1" outlineLevel="1"/>
    <col min="2" max="2" width="7.88671875" style="129" hidden="1" customWidth="1" outlineLevel="1"/>
    <col min="3" max="3" width="7.88671875" style="128" hidden="1" customWidth="1" outlineLevel="1"/>
    <col min="4" max="4" width="7.88671875" style="255" hidden="1" customWidth="1" outlineLevel="1"/>
    <col min="5" max="5" width="4.77734375" style="214" customWidth="1" collapsed="1"/>
    <col min="6" max="6" width="53.6640625" style="19" customWidth="1"/>
    <col min="7" max="7" width="10.109375" style="19" customWidth="1"/>
    <col min="8" max="8" width="8.77734375" style="20" customWidth="1"/>
    <col min="9" max="9" width="8.33203125" style="20" customWidth="1"/>
    <col min="10" max="10" width="8.77734375" style="20" customWidth="1" outlineLevel="1"/>
    <col min="11" max="11" width="1.77734375" style="20" customWidth="1"/>
    <col min="12" max="12" width="8.77734375" style="20" customWidth="1"/>
    <col min="13" max="13" width="8.33203125" style="20" customWidth="1"/>
    <col min="14" max="14" width="8.77734375" style="20" customWidth="1" outlineLevel="1"/>
    <col min="15" max="15" width="1.77734375" style="20" customWidth="1"/>
    <col min="16" max="16" width="8.77734375" style="20" customWidth="1"/>
    <col min="17" max="17" width="8.33203125" style="20" customWidth="1"/>
    <col min="18" max="18" width="8.77734375" style="20" customWidth="1" outlineLevel="1"/>
    <col min="19" max="19" width="1.77734375" style="20" customWidth="1"/>
    <col min="20" max="21" width="8.77734375" style="20" customWidth="1"/>
    <col min="22" max="22" width="7.109375" style="22"/>
    <col min="23" max="26" width="7.109375" style="22" hidden="1" customWidth="1" outlineLevel="1"/>
    <col min="27" max="27" width="7.109375" style="22" collapsed="1"/>
    <col min="28" max="80" width="7.109375" style="22"/>
    <col min="81" max="16384" width="7.109375" style="19"/>
  </cols>
  <sheetData>
    <row r="1" spans="2:80" s="2" customFormat="1" ht="18.75" x14ac:dyDescent="0.2">
      <c r="B1" s="213" t="e">
        <f>#REF!</f>
        <v>#REF!</v>
      </c>
      <c r="C1" s="26"/>
      <c r="D1" s="249"/>
      <c r="E1" s="207" t="s">
        <v>173</v>
      </c>
      <c r="F1" s="173"/>
      <c r="G1" s="27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</row>
    <row r="2" spans="2:80" s="2" customFormat="1" ht="18.75" x14ac:dyDescent="0.2">
      <c r="B2" s="130"/>
      <c r="C2" s="26"/>
      <c r="D2" s="249"/>
      <c r="E2" s="215" t="s">
        <v>157</v>
      </c>
      <c r="G2" s="28"/>
      <c r="H2" s="174" t="s">
        <v>161</v>
      </c>
      <c r="I2" s="175"/>
      <c r="J2" s="175"/>
      <c r="K2" s="175"/>
      <c r="L2" s="175"/>
      <c r="M2" s="175"/>
      <c r="N2" s="175"/>
      <c r="O2" s="175"/>
      <c r="P2" s="176"/>
      <c r="Q2" s="176"/>
      <c r="R2" s="176"/>
      <c r="S2" s="176"/>
      <c r="T2" s="177" t="s">
        <v>193</v>
      </c>
      <c r="U2" s="177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</row>
    <row r="3" spans="2:80" s="9" customFormat="1" ht="30" x14ac:dyDescent="0.25">
      <c r="B3" s="170" t="s">
        <v>158</v>
      </c>
      <c r="C3" s="29" t="s">
        <v>223</v>
      </c>
      <c r="D3" s="250"/>
      <c r="E3" s="216" t="s">
        <v>159</v>
      </c>
      <c r="F3" s="30" t="s">
        <v>160</v>
      </c>
      <c r="G3" s="31" t="s">
        <v>172</v>
      </c>
      <c r="H3" s="32" t="s">
        <v>180</v>
      </c>
      <c r="I3" s="33" t="s">
        <v>179</v>
      </c>
      <c r="J3" s="34" t="s">
        <v>174</v>
      </c>
      <c r="K3" s="35"/>
      <c r="L3" s="36" t="s">
        <v>181</v>
      </c>
      <c r="M3" s="37" t="s">
        <v>179</v>
      </c>
      <c r="N3" s="38" t="s">
        <v>174</v>
      </c>
      <c r="O3" s="39"/>
      <c r="P3" s="40" t="s">
        <v>166</v>
      </c>
      <c r="Q3" s="41" t="s">
        <v>179</v>
      </c>
      <c r="R3" s="42" t="s">
        <v>174</v>
      </c>
      <c r="S3" s="43"/>
      <c r="T3" s="135" t="s">
        <v>162</v>
      </c>
      <c r="U3" s="136" t="s">
        <v>196</v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</row>
    <row r="4" spans="2:80" s="44" customFormat="1" ht="15" x14ac:dyDescent="0.25">
      <c r="B4" s="171"/>
      <c r="C4" s="45"/>
      <c r="D4" s="217"/>
      <c r="E4" s="217"/>
      <c r="F4" s="46"/>
      <c r="G4" s="47" t="s">
        <v>31</v>
      </c>
      <c r="H4" s="47" t="s">
        <v>44</v>
      </c>
      <c r="I4" s="47" t="s">
        <v>177</v>
      </c>
      <c r="J4" s="47"/>
      <c r="K4" s="47"/>
      <c r="L4" s="47" t="s">
        <v>30</v>
      </c>
      <c r="M4" s="47" t="s">
        <v>178</v>
      </c>
      <c r="N4" s="47"/>
      <c r="O4" s="48"/>
      <c r="P4" s="47" t="s">
        <v>833</v>
      </c>
      <c r="Q4" s="47" t="s">
        <v>858</v>
      </c>
      <c r="R4" s="47"/>
      <c r="S4" s="48"/>
      <c r="T4" s="47" t="s">
        <v>857</v>
      </c>
      <c r="U4" s="47" t="s">
        <v>859</v>
      </c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</row>
    <row r="5" spans="2:80" s="2" customFormat="1" ht="15" customHeight="1" x14ac:dyDescent="0.2">
      <c r="B5" s="162"/>
      <c r="C5" s="49">
        <v>1001</v>
      </c>
      <c r="D5" s="251" t="s">
        <v>31</v>
      </c>
      <c r="E5" s="218">
        <v>1</v>
      </c>
      <c r="F5" s="50" t="s">
        <v>910</v>
      </c>
      <c r="G5" s="51" t="e">
        <f>IF('Main Store'!$G$172=0,0,'Main Store'!G5+#REF!+#REF!+#REF!+#REF!)</f>
        <v>#N/A</v>
      </c>
      <c r="H5" s="51" t="e">
        <f>'Main Store'!H5+#REF!+#REF!+#REF!+#REF!</f>
        <v>#REF!</v>
      </c>
      <c r="I5" s="52" t="e">
        <f>IF(J5=0,0,IF(G5=0,"&gt;100%",H5/G5-1))</f>
        <v>#REF!</v>
      </c>
      <c r="J5" s="51" t="e">
        <f>H5-G5</f>
        <v>#REF!</v>
      </c>
      <c r="K5" s="51"/>
      <c r="L5" s="51" t="e">
        <f>'Main Store'!#REF!+#REF!+#REF!+#REF!+#REF!</f>
        <v>#REF!</v>
      </c>
      <c r="M5" s="52" t="e">
        <f>IF(N5=0,0,IF(H5=0,"&gt;100%",L5/H5-1))</f>
        <v>#REF!</v>
      </c>
      <c r="N5" s="51" t="e">
        <f t="shared" ref="N5:N36" si="0">L5-H5</f>
        <v>#REF!</v>
      </c>
      <c r="O5" s="51"/>
      <c r="P5" s="51" t="e">
        <f>'Main Store'!M5+#REF!+#REF!+#REF!+#REF!</f>
        <v>#REF!</v>
      </c>
      <c r="Q5" s="52" t="e">
        <f>IF(R5=0,0,IF(L5=0,"&gt;100%",P5/L5-1))</f>
        <v>#REF!</v>
      </c>
      <c r="R5" s="51" t="e">
        <f>P5-L5</f>
        <v>#REF!</v>
      </c>
      <c r="S5" s="51"/>
      <c r="T5" s="51">
        <f>T6</f>
        <v>0</v>
      </c>
      <c r="U5" s="51" t="e">
        <f>T5-P5</f>
        <v>#REF!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</row>
    <row r="6" spans="2:80" s="2" customFormat="1" ht="15" customHeight="1" x14ac:dyDescent="0.2">
      <c r="B6" s="163"/>
      <c r="C6" s="53">
        <v>1002</v>
      </c>
      <c r="D6" s="252">
        <v>0</v>
      </c>
      <c r="E6" s="219">
        <v>2</v>
      </c>
      <c r="F6" s="55" t="s">
        <v>124</v>
      </c>
      <c r="G6" s="56" t="e">
        <f>IF('Main Store'!$G$172=0,0,'Main Store'!G6+#REF!+#REF!+#REF!+#REF!)</f>
        <v>#N/A</v>
      </c>
      <c r="H6" s="56" t="e">
        <f>'Main Store'!H6+#REF!+#REF!+#REF!+#REF!</f>
        <v>#REF!</v>
      </c>
      <c r="I6" s="57" t="e">
        <f t="shared" ref="I6:I69" si="1">IF(J6=0,0,IF(G6=0,"&gt;100%",H6/G6-1))</f>
        <v>#REF!</v>
      </c>
      <c r="J6" s="56" t="e">
        <f t="shared" ref="J6:J69" si="2">H6-G6</f>
        <v>#REF!</v>
      </c>
      <c r="K6" s="56"/>
      <c r="L6" s="56" t="e">
        <f>'Main Store'!#REF!+#REF!+#REF!+#REF!+#REF!</f>
        <v>#REF!</v>
      </c>
      <c r="M6" s="57" t="e">
        <f t="shared" ref="M6:M69" si="3">IF(N6=0,0,IF(H6=0,"&gt;100%",L6/H6-1))</f>
        <v>#REF!</v>
      </c>
      <c r="N6" s="56" t="e">
        <f t="shared" si="0"/>
        <v>#REF!</v>
      </c>
      <c r="O6" s="56"/>
      <c r="P6" s="56" t="e">
        <f>'Main Store'!M6+#REF!+#REF!+#REF!+#REF!</f>
        <v>#REF!</v>
      </c>
      <c r="Q6" s="57" t="e">
        <f t="shared" ref="Q6:Q69" si="4">IF(R6=0,0,IF(L6=0,"&gt;100%",P6/L6-1))</f>
        <v>#REF!</v>
      </c>
      <c r="R6" s="56" t="e">
        <f t="shared" ref="R6:R69" si="5">P6-L6</f>
        <v>#REF!</v>
      </c>
      <c r="S6" s="56"/>
      <c r="T6" s="56">
        <f>SUM(T7:T8,T12:T19)</f>
        <v>0</v>
      </c>
      <c r="U6" s="56" t="e">
        <f>T6-P6</f>
        <v>#REF!</v>
      </c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</row>
    <row r="7" spans="2:80" s="2" customFormat="1" ht="15" customHeight="1" outlineLevel="1" x14ac:dyDescent="0.2">
      <c r="B7" s="164">
        <v>6001</v>
      </c>
      <c r="C7" s="58" t="s">
        <v>224</v>
      </c>
      <c r="D7" s="253">
        <v>0.1</v>
      </c>
      <c r="E7" s="220">
        <v>3</v>
      </c>
      <c r="F7" s="61" t="s">
        <v>911</v>
      </c>
      <c r="G7" s="65" t="e">
        <f>IF('Main Store'!$G$172=0,0,'Main Store'!G7+#REF!+#REF!+#REF!+#REF!)</f>
        <v>#N/A</v>
      </c>
      <c r="H7" s="66" t="e">
        <f>'Main Store'!H7+#REF!+#REF!+#REF!+#REF!</f>
        <v>#REF!</v>
      </c>
      <c r="I7" s="91" t="e">
        <f t="shared" si="1"/>
        <v>#REF!</v>
      </c>
      <c r="J7" s="66" t="e">
        <f t="shared" si="2"/>
        <v>#REF!</v>
      </c>
      <c r="K7" s="66"/>
      <c r="L7" s="66" t="e">
        <f>'Main Store'!#REF!+#REF!+#REF!+#REF!+#REF!</f>
        <v>#REF!</v>
      </c>
      <c r="M7" s="91" t="e">
        <f t="shared" si="3"/>
        <v>#REF!</v>
      </c>
      <c r="N7" s="66" t="e">
        <f t="shared" si="0"/>
        <v>#REF!</v>
      </c>
      <c r="O7" s="66"/>
      <c r="P7" s="66" t="e">
        <f>'Main Store'!M7+#REF!+#REF!+#REF!+#REF!</f>
        <v>#REF!</v>
      </c>
      <c r="Q7" s="64" t="e">
        <f t="shared" si="4"/>
        <v>#REF!</v>
      </c>
      <c r="R7" s="65" t="e">
        <f t="shared" si="5"/>
        <v>#REF!</v>
      </c>
      <c r="S7" s="77"/>
      <c r="T7" s="198">
        <f>SUMIF(MSIS!$H:$H,$B$1&amp;B7&amp;1,MSIS!$F:$F)</f>
        <v>0</v>
      </c>
      <c r="U7" s="65" t="e">
        <f t="shared" ref="U7:U36" si="6">T7-P7</f>
        <v>#REF!</v>
      </c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</row>
    <row r="8" spans="2:80" s="2" customFormat="1" ht="15" customHeight="1" outlineLevel="1" x14ac:dyDescent="0.2">
      <c r="B8" s="164">
        <v>6002</v>
      </c>
      <c r="C8" s="58" t="s">
        <v>225</v>
      </c>
      <c r="D8" s="253">
        <v>0.2</v>
      </c>
      <c r="E8" s="220">
        <v>3</v>
      </c>
      <c r="F8" s="61" t="s">
        <v>912</v>
      </c>
      <c r="G8" s="75" t="e">
        <f>IF('Main Store'!$G$172=0,0,'Main Store'!G8+#REF!+#REF!+#REF!+#REF!)</f>
        <v>#N/A</v>
      </c>
      <c r="H8" s="62" t="e">
        <f>'Main Store'!H8+#REF!+#REF!+#REF!+#REF!</f>
        <v>#REF!</v>
      </c>
      <c r="I8" s="68" t="e">
        <f t="shared" si="1"/>
        <v>#REF!</v>
      </c>
      <c r="J8" s="62" t="e">
        <f t="shared" si="2"/>
        <v>#REF!</v>
      </c>
      <c r="K8" s="62"/>
      <c r="L8" s="62" t="e">
        <f>'Main Store'!#REF!+#REF!+#REF!+#REF!+#REF!</f>
        <v>#REF!</v>
      </c>
      <c r="M8" s="68" t="e">
        <f t="shared" si="3"/>
        <v>#REF!</v>
      </c>
      <c r="N8" s="62" t="e">
        <f t="shared" si="0"/>
        <v>#REF!</v>
      </c>
      <c r="O8" s="62"/>
      <c r="P8" s="62" t="e">
        <f>'Main Store'!M8+#REF!+#REF!+#REF!+#REF!</f>
        <v>#REF!</v>
      </c>
      <c r="Q8" s="68" t="e">
        <f t="shared" si="4"/>
        <v>#REF!</v>
      </c>
      <c r="R8" s="62" t="e">
        <f t="shared" si="5"/>
        <v>#REF!</v>
      </c>
      <c r="S8" s="62"/>
      <c r="T8" s="67">
        <f>SUMIF(MSIS!$H:$H,$B$1&amp;B8&amp;1,MSIS!$F:$F)</f>
        <v>0</v>
      </c>
      <c r="U8" s="62" t="e">
        <f t="shared" si="6"/>
        <v>#REF!</v>
      </c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</row>
    <row r="9" spans="2:80" s="2" customFormat="1" ht="15" customHeight="1" outlineLevel="1" x14ac:dyDescent="0.2">
      <c r="B9" s="164"/>
      <c r="C9" s="58" t="s">
        <v>226</v>
      </c>
      <c r="D9" s="253">
        <v>1</v>
      </c>
      <c r="E9" s="220">
        <v>4</v>
      </c>
      <c r="F9" s="69" t="s">
        <v>913</v>
      </c>
      <c r="G9" s="75" t="e">
        <f>IF('Main Store'!$G$172=0,0,'Main Store'!G9+#REF!+#REF!+#REF!+#REF!)</f>
        <v>#N/A</v>
      </c>
      <c r="H9" s="62" t="e">
        <f>'Main Store'!H9+#REF!+#REF!+#REF!+#REF!</f>
        <v>#REF!</v>
      </c>
      <c r="I9" s="68" t="e">
        <f>IF(J9=0,0,IF(G9=0,"&gt;100%",H9/G9-1))</f>
        <v>#REF!</v>
      </c>
      <c r="J9" s="62" t="e">
        <f t="shared" si="2"/>
        <v>#REF!</v>
      </c>
      <c r="K9" s="62"/>
      <c r="L9" s="62" t="e">
        <f>'Main Store'!#REF!+#REF!+#REF!+#REF!+#REF!</f>
        <v>#REF!</v>
      </c>
      <c r="M9" s="68" t="e">
        <f t="shared" si="3"/>
        <v>#REF!</v>
      </c>
      <c r="N9" s="62" t="e">
        <f t="shared" si="0"/>
        <v>#REF!</v>
      </c>
      <c r="O9" s="62"/>
      <c r="P9" s="62" t="e">
        <f>'Main Store'!M9+#REF!+#REF!+#REF!+#REF!</f>
        <v>#REF!</v>
      </c>
      <c r="Q9" s="71" t="e">
        <f t="shared" si="4"/>
        <v>#REF!</v>
      </c>
      <c r="R9" s="72" t="e">
        <f t="shared" si="5"/>
        <v>#REF!</v>
      </c>
      <c r="S9" s="73"/>
      <c r="T9" s="199"/>
      <c r="U9" s="72" t="e">
        <f t="shared" si="6"/>
        <v>#REF!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</row>
    <row r="10" spans="2:80" s="2" customFormat="1" ht="15" customHeight="1" outlineLevel="1" x14ac:dyDescent="0.2">
      <c r="B10" s="165"/>
      <c r="C10" s="58" t="s">
        <v>227</v>
      </c>
      <c r="D10" s="253">
        <v>2</v>
      </c>
      <c r="E10" s="220">
        <v>4</v>
      </c>
      <c r="F10" s="69" t="s">
        <v>914</v>
      </c>
      <c r="G10" s="75" t="e">
        <f>IF('Main Store'!$G$172=0,0,'Main Store'!G10+#REF!+#REF!+#REF!+#REF!)</f>
        <v>#N/A</v>
      </c>
      <c r="H10" s="62" t="e">
        <f>'Main Store'!H10+#REF!+#REF!+#REF!+#REF!</f>
        <v>#REF!</v>
      </c>
      <c r="I10" s="68" t="e">
        <f t="shared" si="1"/>
        <v>#REF!</v>
      </c>
      <c r="J10" s="62" t="e">
        <f t="shared" si="2"/>
        <v>#REF!</v>
      </c>
      <c r="K10" s="62"/>
      <c r="L10" s="62" t="e">
        <f>'Main Store'!#REF!+#REF!+#REF!+#REF!+#REF!</f>
        <v>#REF!</v>
      </c>
      <c r="M10" s="68" t="e">
        <f t="shared" si="3"/>
        <v>#REF!</v>
      </c>
      <c r="N10" s="62" t="e">
        <f t="shared" si="0"/>
        <v>#REF!</v>
      </c>
      <c r="O10" s="62"/>
      <c r="P10" s="62" t="e">
        <f>'Main Store'!M10+#REF!+#REF!+#REF!+#REF!</f>
        <v>#REF!</v>
      </c>
      <c r="Q10" s="64" t="e">
        <f t="shared" si="4"/>
        <v>#REF!</v>
      </c>
      <c r="R10" s="65" t="e">
        <f t="shared" si="5"/>
        <v>#REF!</v>
      </c>
      <c r="S10" s="75"/>
      <c r="T10" s="200"/>
      <c r="U10" s="65" t="e">
        <f t="shared" si="6"/>
        <v>#REF!</v>
      </c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</row>
    <row r="11" spans="2:80" s="2" customFormat="1" ht="15" customHeight="1" outlineLevel="1" x14ac:dyDescent="0.2">
      <c r="B11" s="165"/>
      <c r="C11" s="58" t="s">
        <v>228</v>
      </c>
      <c r="D11" s="253">
        <v>3</v>
      </c>
      <c r="E11" s="220">
        <v>4</v>
      </c>
      <c r="F11" s="69" t="s">
        <v>915</v>
      </c>
      <c r="G11" s="75" t="e">
        <f>IF('Main Store'!$G$172=0,0,'Main Store'!G11+#REF!+#REF!+#REF!+#REF!)</f>
        <v>#N/A</v>
      </c>
      <c r="H11" s="62" t="e">
        <f>'Main Store'!H11+#REF!+#REF!+#REF!+#REF!</f>
        <v>#REF!</v>
      </c>
      <c r="I11" s="68" t="e">
        <f t="shared" si="1"/>
        <v>#REF!</v>
      </c>
      <c r="J11" s="62" t="e">
        <f t="shared" si="2"/>
        <v>#REF!</v>
      </c>
      <c r="K11" s="62"/>
      <c r="L11" s="62" t="e">
        <f>'Main Store'!#REF!+#REF!+#REF!+#REF!+#REF!</f>
        <v>#REF!</v>
      </c>
      <c r="M11" s="68" t="e">
        <f t="shared" si="3"/>
        <v>#REF!</v>
      </c>
      <c r="N11" s="62" t="e">
        <f t="shared" si="0"/>
        <v>#REF!</v>
      </c>
      <c r="O11" s="62"/>
      <c r="P11" s="62" t="e">
        <f>'Main Store'!M11+#REF!+#REF!+#REF!+#REF!</f>
        <v>#REF!</v>
      </c>
      <c r="Q11" s="64" t="e">
        <f t="shared" si="4"/>
        <v>#REF!</v>
      </c>
      <c r="R11" s="65" t="e">
        <f t="shared" si="5"/>
        <v>#REF!</v>
      </c>
      <c r="S11" s="77"/>
      <c r="T11" s="201"/>
      <c r="U11" s="65" t="e">
        <f t="shared" si="6"/>
        <v>#REF!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</row>
    <row r="12" spans="2:80" s="2" customFormat="1" ht="15" customHeight="1" outlineLevel="1" x14ac:dyDescent="0.2">
      <c r="B12" s="165">
        <v>6003</v>
      </c>
      <c r="C12" s="58" t="s">
        <v>229</v>
      </c>
      <c r="D12" s="253">
        <v>0.3</v>
      </c>
      <c r="E12" s="220">
        <v>3</v>
      </c>
      <c r="F12" s="61" t="s">
        <v>916</v>
      </c>
      <c r="G12" s="65" t="e">
        <f>IF('Main Store'!$G$172=0,0,'Main Store'!G12+#REF!+#REF!+#REF!+#REF!)</f>
        <v>#N/A</v>
      </c>
      <c r="H12" s="72" t="e">
        <f>'Main Store'!H12+#REF!+#REF!+#REF!+#REF!</f>
        <v>#REF!</v>
      </c>
      <c r="I12" s="71" t="e">
        <f t="shared" si="1"/>
        <v>#REF!</v>
      </c>
      <c r="J12" s="72" t="e">
        <f t="shared" si="2"/>
        <v>#REF!</v>
      </c>
      <c r="K12" s="72"/>
      <c r="L12" s="72" t="e">
        <f>'Main Store'!#REF!+#REF!+#REF!+#REF!+#REF!</f>
        <v>#REF!</v>
      </c>
      <c r="M12" s="71" t="e">
        <f t="shared" si="3"/>
        <v>#REF!</v>
      </c>
      <c r="N12" s="72" t="e">
        <f t="shared" si="0"/>
        <v>#REF!</v>
      </c>
      <c r="O12" s="72"/>
      <c r="P12" s="72" t="e">
        <f>'Main Store'!M12+#REF!+#REF!+#REF!+#REF!</f>
        <v>#REF!</v>
      </c>
      <c r="Q12" s="64" t="e">
        <f t="shared" si="4"/>
        <v>#REF!</v>
      </c>
      <c r="R12" s="65" t="e">
        <f t="shared" si="5"/>
        <v>#REF!</v>
      </c>
      <c r="S12" s="73"/>
      <c r="T12" s="204">
        <f>SUMIF(MSIS!$H:$H,$B$1&amp;B12&amp;1,MSIS!$F:$F)</f>
        <v>0</v>
      </c>
      <c r="U12" s="65" t="e">
        <f t="shared" si="6"/>
        <v>#REF!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</row>
    <row r="13" spans="2:80" s="2" customFormat="1" ht="15" customHeight="1" outlineLevel="1" x14ac:dyDescent="0.2">
      <c r="B13" s="165">
        <v>6004</v>
      </c>
      <c r="C13" s="58" t="s">
        <v>230</v>
      </c>
      <c r="D13" s="253">
        <v>0.4</v>
      </c>
      <c r="E13" s="220">
        <v>3</v>
      </c>
      <c r="F13" s="61" t="s">
        <v>917</v>
      </c>
      <c r="G13" s="65" t="e">
        <f>IF('Main Store'!$G$172=0,0,'Main Store'!G13+#REF!+#REF!+#REF!+#REF!)</f>
        <v>#N/A</v>
      </c>
      <c r="H13" s="65" t="e">
        <f>'Main Store'!H13+#REF!+#REF!+#REF!+#REF!</f>
        <v>#REF!</v>
      </c>
      <c r="I13" s="64" t="e">
        <f t="shared" si="1"/>
        <v>#REF!</v>
      </c>
      <c r="J13" s="65" t="e">
        <f t="shared" si="2"/>
        <v>#REF!</v>
      </c>
      <c r="K13" s="65"/>
      <c r="L13" s="65" t="e">
        <f>'Main Store'!#REF!+#REF!+#REF!+#REF!+#REF!</f>
        <v>#REF!</v>
      </c>
      <c r="M13" s="64" t="e">
        <f t="shared" si="3"/>
        <v>#REF!</v>
      </c>
      <c r="N13" s="65" t="e">
        <f t="shared" si="0"/>
        <v>#REF!</v>
      </c>
      <c r="O13" s="65"/>
      <c r="P13" s="65" t="e">
        <f>'Main Store'!M13+#REF!+#REF!+#REF!+#REF!</f>
        <v>#REF!</v>
      </c>
      <c r="Q13" s="64" t="e">
        <f t="shared" si="4"/>
        <v>#REF!</v>
      </c>
      <c r="R13" s="65" t="e">
        <f t="shared" si="5"/>
        <v>#REF!</v>
      </c>
      <c r="S13" s="75"/>
      <c r="T13" s="204">
        <f>SUMIF(MSIS!$H:$H,$B$1&amp;B13&amp;1,MSIS!$F:$F)</f>
        <v>0</v>
      </c>
      <c r="U13" s="65" t="e">
        <f t="shared" si="6"/>
        <v>#REF!</v>
      </c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</row>
    <row r="14" spans="2:80" s="2" customFormat="1" ht="15" customHeight="1" outlineLevel="1" x14ac:dyDescent="0.2">
      <c r="B14" s="165">
        <v>6005</v>
      </c>
      <c r="C14" s="58" t="s">
        <v>231</v>
      </c>
      <c r="D14" s="253">
        <v>0.5</v>
      </c>
      <c r="E14" s="220">
        <v>3</v>
      </c>
      <c r="F14" s="61" t="s">
        <v>918</v>
      </c>
      <c r="G14" s="65" t="e">
        <f>IF('Main Store'!$G$172=0,0,'Main Store'!G14+#REF!+#REF!+#REF!+#REF!)</f>
        <v>#N/A</v>
      </c>
      <c r="H14" s="65" t="e">
        <f>'Main Store'!H14+#REF!+#REF!+#REF!+#REF!</f>
        <v>#REF!</v>
      </c>
      <c r="I14" s="64" t="e">
        <f t="shared" si="1"/>
        <v>#REF!</v>
      </c>
      <c r="J14" s="65" t="e">
        <f t="shared" si="2"/>
        <v>#REF!</v>
      </c>
      <c r="K14" s="65"/>
      <c r="L14" s="65" t="e">
        <f>'Main Store'!#REF!+#REF!+#REF!+#REF!+#REF!</f>
        <v>#REF!</v>
      </c>
      <c r="M14" s="64" t="e">
        <f t="shared" si="3"/>
        <v>#REF!</v>
      </c>
      <c r="N14" s="65" t="e">
        <f t="shared" si="0"/>
        <v>#REF!</v>
      </c>
      <c r="O14" s="65"/>
      <c r="P14" s="65" t="e">
        <f>'Main Store'!M14+#REF!+#REF!+#REF!+#REF!</f>
        <v>#REF!</v>
      </c>
      <c r="Q14" s="64" t="e">
        <f t="shared" si="4"/>
        <v>#REF!</v>
      </c>
      <c r="R14" s="65" t="e">
        <f t="shared" si="5"/>
        <v>#REF!</v>
      </c>
      <c r="S14" s="75"/>
      <c r="T14" s="204">
        <f>SUMIF(MSIS!$H:$H,$B$1&amp;B14&amp;1,MSIS!$F:$F)</f>
        <v>0</v>
      </c>
      <c r="U14" s="65" t="e">
        <f t="shared" si="6"/>
        <v>#REF!</v>
      </c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</row>
    <row r="15" spans="2:80" s="2" customFormat="1" ht="15" customHeight="1" outlineLevel="1" x14ac:dyDescent="0.2">
      <c r="B15" s="165">
        <v>6006</v>
      </c>
      <c r="C15" s="58" t="s">
        <v>232</v>
      </c>
      <c r="D15" s="253">
        <v>0.6</v>
      </c>
      <c r="E15" s="220">
        <v>3</v>
      </c>
      <c r="F15" s="61" t="s">
        <v>919</v>
      </c>
      <c r="G15" s="65" t="e">
        <f>IF('Main Store'!$G$172=0,0,'Main Store'!G15+#REF!+#REF!+#REF!+#REF!)</f>
        <v>#N/A</v>
      </c>
      <c r="H15" s="65" t="e">
        <f>'Main Store'!H15+#REF!+#REF!+#REF!+#REF!</f>
        <v>#REF!</v>
      </c>
      <c r="I15" s="64" t="e">
        <f t="shared" si="1"/>
        <v>#REF!</v>
      </c>
      <c r="J15" s="65" t="e">
        <f t="shared" si="2"/>
        <v>#REF!</v>
      </c>
      <c r="K15" s="65"/>
      <c r="L15" s="65" t="e">
        <f>'Main Store'!#REF!+#REF!+#REF!+#REF!+#REF!</f>
        <v>#REF!</v>
      </c>
      <c r="M15" s="64" t="e">
        <f t="shared" si="3"/>
        <v>#REF!</v>
      </c>
      <c r="N15" s="65" t="e">
        <f t="shared" si="0"/>
        <v>#REF!</v>
      </c>
      <c r="O15" s="65"/>
      <c r="P15" s="65" t="e">
        <f>'Main Store'!M15+#REF!+#REF!+#REF!+#REF!</f>
        <v>#REF!</v>
      </c>
      <c r="Q15" s="64" t="e">
        <f t="shared" si="4"/>
        <v>#REF!</v>
      </c>
      <c r="R15" s="65" t="e">
        <f t="shared" si="5"/>
        <v>#REF!</v>
      </c>
      <c r="S15" s="75"/>
      <c r="T15" s="204">
        <f>SUMIF(MSIS!$H:$H,$B$1&amp;B15&amp;1,MSIS!$F:$F)</f>
        <v>0</v>
      </c>
      <c r="U15" s="65" t="e">
        <f t="shared" si="6"/>
        <v>#REF!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</row>
    <row r="16" spans="2:80" s="2" customFormat="1" ht="15" customHeight="1" outlineLevel="1" x14ac:dyDescent="0.2">
      <c r="B16" s="165">
        <v>6007</v>
      </c>
      <c r="C16" s="58" t="s">
        <v>233</v>
      </c>
      <c r="D16" s="253">
        <v>0.7</v>
      </c>
      <c r="E16" s="220">
        <v>3</v>
      </c>
      <c r="F16" s="61" t="s">
        <v>920</v>
      </c>
      <c r="G16" s="65" t="e">
        <f>IF('Main Store'!$G$172=0,0,'Main Store'!G16+#REF!+#REF!+#REF!+#REF!)</f>
        <v>#N/A</v>
      </c>
      <c r="H16" s="81" t="e">
        <f>'Main Store'!H16+#REF!+#REF!+#REF!+#REF!</f>
        <v>#REF!</v>
      </c>
      <c r="I16" s="80" t="e">
        <f t="shared" si="1"/>
        <v>#REF!</v>
      </c>
      <c r="J16" s="81" t="e">
        <f t="shared" si="2"/>
        <v>#REF!</v>
      </c>
      <c r="K16" s="81"/>
      <c r="L16" s="81" t="e">
        <f>'Main Store'!#REF!+#REF!+#REF!+#REF!+#REF!</f>
        <v>#REF!</v>
      </c>
      <c r="M16" s="80" t="e">
        <f t="shared" si="3"/>
        <v>#REF!</v>
      </c>
      <c r="N16" s="81" t="e">
        <f t="shared" si="0"/>
        <v>#REF!</v>
      </c>
      <c r="O16" s="65"/>
      <c r="P16" s="81" t="e">
        <f>'Main Store'!M16+#REF!+#REF!+#REF!+#REF!</f>
        <v>#REF!</v>
      </c>
      <c r="Q16" s="80" t="e">
        <f t="shared" si="4"/>
        <v>#REF!</v>
      </c>
      <c r="R16" s="81" t="e">
        <f t="shared" si="5"/>
        <v>#REF!</v>
      </c>
      <c r="S16" s="137"/>
      <c r="T16" s="204">
        <f>SUMIF(MSIS!$H:$H,$B$1&amp;B16&amp;1,MSIS!$F:$F)</f>
        <v>0</v>
      </c>
      <c r="U16" s="81" t="e">
        <f t="shared" si="6"/>
        <v>#REF!</v>
      </c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</row>
    <row r="17" spans="2:80" s="2" customFormat="1" ht="15" customHeight="1" outlineLevel="1" x14ac:dyDescent="0.2">
      <c r="B17" s="165" t="s">
        <v>167</v>
      </c>
      <c r="C17" s="58" t="s">
        <v>234</v>
      </c>
      <c r="D17" s="253">
        <v>0.8</v>
      </c>
      <c r="E17" s="220">
        <v>3</v>
      </c>
      <c r="F17" s="61" t="s">
        <v>165</v>
      </c>
      <c r="G17" s="65" t="e">
        <f>IF('Main Store'!$G$172=0,0,'Main Store'!G17+#REF!+#REF!+#REF!+#REF!)</f>
        <v>#N/A</v>
      </c>
      <c r="H17" s="81" t="e">
        <f>'Main Store'!H17+#REF!+#REF!+#REF!+#REF!</f>
        <v>#REF!</v>
      </c>
      <c r="I17" s="80" t="e">
        <f t="shared" si="1"/>
        <v>#REF!</v>
      </c>
      <c r="J17" s="81" t="e">
        <f t="shared" si="2"/>
        <v>#REF!</v>
      </c>
      <c r="K17" s="81"/>
      <c r="L17" s="81" t="e">
        <f>'Main Store'!#REF!+#REF!+#REF!+#REF!+#REF!</f>
        <v>#REF!</v>
      </c>
      <c r="M17" s="80" t="e">
        <f t="shared" si="3"/>
        <v>#REF!</v>
      </c>
      <c r="N17" s="81" t="e">
        <f t="shared" si="0"/>
        <v>#REF!</v>
      </c>
      <c r="O17" s="65"/>
      <c r="P17" s="81" t="e">
        <f>'Main Store'!M17+#REF!+#REF!+#REF!+#REF!</f>
        <v>#REF!</v>
      </c>
      <c r="Q17" s="80" t="e">
        <f t="shared" si="4"/>
        <v>#REF!</v>
      </c>
      <c r="R17" s="81" t="e">
        <f t="shared" si="5"/>
        <v>#REF!</v>
      </c>
      <c r="S17" s="137"/>
      <c r="T17" s="204">
        <f>SUMIF(MSIS!$H:$H,$B$1&amp;B17&amp;1,MSIS!$F:$F)</f>
        <v>0</v>
      </c>
      <c r="U17" s="81" t="e">
        <f t="shared" si="6"/>
        <v>#REF!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</row>
    <row r="18" spans="2:80" s="2" customFormat="1" ht="15" customHeight="1" outlineLevel="1" x14ac:dyDescent="0.2">
      <c r="B18" s="165" t="s">
        <v>151</v>
      </c>
      <c r="C18" s="58" t="s">
        <v>235</v>
      </c>
      <c r="D18" s="253">
        <v>0.9</v>
      </c>
      <c r="E18" s="220">
        <v>3</v>
      </c>
      <c r="F18" s="61" t="s">
        <v>921</v>
      </c>
      <c r="G18" s="65" t="e">
        <f>IF('Main Store'!$G$172=0,0,'Main Store'!G18+#REF!+#REF!+#REF!+#REF!)</f>
        <v>#N/A</v>
      </c>
      <c r="H18" s="81" t="e">
        <f>'Main Store'!H18+#REF!+#REF!+#REF!+#REF!</f>
        <v>#REF!</v>
      </c>
      <c r="I18" s="80" t="e">
        <f t="shared" si="1"/>
        <v>#REF!</v>
      </c>
      <c r="J18" s="81" t="e">
        <f t="shared" si="2"/>
        <v>#REF!</v>
      </c>
      <c r="K18" s="81"/>
      <c r="L18" s="81" t="e">
        <f>'Main Store'!#REF!+#REF!+#REF!+#REF!+#REF!</f>
        <v>#REF!</v>
      </c>
      <c r="M18" s="80" t="e">
        <f t="shared" si="3"/>
        <v>#REF!</v>
      </c>
      <c r="N18" s="81" t="e">
        <f t="shared" si="0"/>
        <v>#REF!</v>
      </c>
      <c r="O18" s="65"/>
      <c r="P18" s="81" t="e">
        <f>'Main Store'!M18+#REF!+#REF!+#REF!+#REF!</f>
        <v>#REF!</v>
      </c>
      <c r="Q18" s="80" t="e">
        <f t="shared" si="4"/>
        <v>#REF!</v>
      </c>
      <c r="R18" s="81" t="e">
        <f t="shared" si="5"/>
        <v>#REF!</v>
      </c>
      <c r="S18" s="137"/>
      <c r="T18" s="204">
        <f>SUMIF(MSIS!$H:$H,$B$1&amp;B18&amp;1,MSIS!$F:$F)</f>
        <v>0</v>
      </c>
      <c r="U18" s="81" t="e">
        <f t="shared" si="6"/>
        <v>#REF!</v>
      </c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</row>
    <row r="19" spans="2:80" s="2" customFormat="1" ht="15" customHeight="1" outlineLevel="1" x14ac:dyDescent="0.2">
      <c r="B19" s="165" t="s">
        <v>68</v>
      </c>
      <c r="C19" s="58" t="s">
        <v>236</v>
      </c>
      <c r="D19" s="253">
        <v>0.1</v>
      </c>
      <c r="E19" s="220">
        <v>3</v>
      </c>
      <c r="F19" s="61" t="s">
        <v>922</v>
      </c>
      <c r="G19" s="65" t="e">
        <f>IF('Main Store'!$G$172=0,0,'Main Store'!G19+#REF!+#REF!+#REF!+#REF!)</f>
        <v>#N/A</v>
      </c>
      <c r="H19" s="83" t="e">
        <f>'Main Store'!H19+#REF!+#REF!+#REF!+#REF!</f>
        <v>#REF!</v>
      </c>
      <c r="I19" s="84" t="e">
        <f t="shared" si="1"/>
        <v>#REF!</v>
      </c>
      <c r="J19" s="83" t="e">
        <f t="shared" si="2"/>
        <v>#REF!</v>
      </c>
      <c r="K19" s="83"/>
      <c r="L19" s="83" t="e">
        <f>'Main Store'!#REF!+#REF!+#REF!+#REF!+#REF!</f>
        <v>#REF!</v>
      </c>
      <c r="M19" s="84" t="e">
        <f t="shared" si="3"/>
        <v>#REF!</v>
      </c>
      <c r="N19" s="83" t="e">
        <f t="shared" si="0"/>
        <v>#REF!</v>
      </c>
      <c r="O19" s="66"/>
      <c r="P19" s="83" t="e">
        <f>'Main Store'!M19+#REF!+#REF!+#REF!+#REF!</f>
        <v>#REF!</v>
      </c>
      <c r="Q19" s="84" t="e">
        <f t="shared" si="4"/>
        <v>#REF!</v>
      </c>
      <c r="R19" s="83" t="e">
        <f t="shared" si="5"/>
        <v>#REF!</v>
      </c>
      <c r="S19" s="138"/>
      <c r="T19" s="204">
        <f>SUMIF(MSIS!$H:$H,$B$1&amp;B19&amp;1,MSIS!$F:$F)</f>
        <v>0</v>
      </c>
      <c r="U19" s="83" t="e">
        <f t="shared" si="6"/>
        <v>#REF!</v>
      </c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</row>
    <row r="20" spans="2:80" s="2" customFormat="1" ht="15" customHeight="1" x14ac:dyDescent="0.2">
      <c r="B20" s="162"/>
      <c r="C20" s="49" t="s">
        <v>237</v>
      </c>
      <c r="D20" s="251" t="s">
        <v>44</v>
      </c>
      <c r="E20" s="221">
        <v>1</v>
      </c>
      <c r="F20" s="85" t="s">
        <v>923</v>
      </c>
      <c r="G20" s="86" t="e">
        <f>IF('Main Store'!$G$172=0,0,'Main Store'!G20+#REF!+#REF!+#REF!+#REF!)</f>
        <v>#N/A</v>
      </c>
      <c r="H20" s="86" t="e">
        <f>'Main Store'!H20+#REF!+#REF!+#REF!+#REF!</f>
        <v>#REF!</v>
      </c>
      <c r="I20" s="87" t="e">
        <f t="shared" si="1"/>
        <v>#REF!</v>
      </c>
      <c r="J20" s="86" t="e">
        <f t="shared" si="2"/>
        <v>#REF!</v>
      </c>
      <c r="K20" s="86"/>
      <c r="L20" s="86" t="e">
        <f>'Main Store'!#REF!+#REF!+#REF!+#REF!+#REF!</f>
        <v>#REF!</v>
      </c>
      <c r="M20" s="87" t="e">
        <f t="shared" si="3"/>
        <v>#REF!</v>
      </c>
      <c r="N20" s="86" t="e">
        <f t="shared" si="0"/>
        <v>#REF!</v>
      </c>
      <c r="O20" s="86"/>
      <c r="P20" s="86" t="e">
        <f>'Main Store'!M20+#REF!+#REF!+#REF!+#REF!</f>
        <v>#REF!</v>
      </c>
      <c r="Q20" s="87" t="e">
        <f t="shared" si="4"/>
        <v>#REF!</v>
      </c>
      <c r="R20" s="86" t="e">
        <f t="shared" si="5"/>
        <v>#REF!</v>
      </c>
      <c r="S20" s="86"/>
      <c r="T20" s="86">
        <f>SUM(T21,T27,T30,T41,T45,T54)</f>
        <v>0</v>
      </c>
      <c r="U20" s="86" t="e">
        <f t="shared" si="6"/>
        <v>#REF!</v>
      </c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</row>
    <row r="21" spans="2:80" s="2" customFormat="1" ht="15" customHeight="1" x14ac:dyDescent="0.2">
      <c r="B21" s="163"/>
      <c r="C21" s="53" t="s">
        <v>238</v>
      </c>
      <c r="D21" s="252">
        <v>1</v>
      </c>
      <c r="E21" s="219">
        <v>2</v>
      </c>
      <c r="F21" s="55" t="s">
        <v>924</v>
      </c>
      <c r="G21" s="56" t="e">
        <f>IF('Main Store'!$G$172=0,0,'Main Store'!G21+#REF!+#REF!+#REF!+#REF!)</f>
        <v>#N/A</v>
      </c>
      <c r="H21" s="88" t="e">
        <f>'Main Store'!H21+#REF!+#REF!+#REF!+#REF!</f>
        <v>#REF!</v>
      </c>
      <c r="I21" s="139" t="e">
        <f t="shared" si="1"/>
        <v>#REF!</v>
      </c>
      <c r="J21" s="88" t="e">
        <f t="shared" si="2"/>
        <v>#REF!</v>
      </c>
      <c r="K21" s="88"/>
      <c r="L21" s="88" t="e">
        <f>'Main Store'!#REF!+#REF!+#REF!+#REF!+#REF!</f>
        <v>#REF!</v>
      </c>
      <c r="M21" s="139" t="e">
        <f t="shared" si="3"/>
        <v>#REF!</v>
      </c>
      <c r="N21" s="88" t="e">
        <f t="shared" si="0"/>
        <v>#REF!</v>
      </c>
      <c r="O21" s="88"/>
      <c r="P21" s="88" t="e">
        <f>'Main Store'!M21+#REF!+#REF!+#REF!+#REF!</f>
        <v>#REF!</v>
      </c>
      <c r="Q21" s="57" t="e">
        <f t="shared" si="4"/>
        <v>#REF!</v>
      </c>
      <c r="R21" s="56" t="e">
        <f t="shared" si="5"/>
        <v>#REF!</v>
      </c>
      <c r="S21" s="88"/>
      <c r="T21" s="88">
        <f>SUM(T22,T25:T26)</f>
        <v>0</v>
      </c>
      <c r="U21" s="56" t="e">
        <f t="shared" si="6"/>
        <v>#REF!</v>
      </c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</row>
    <row r="22" spans="2:80" s="2" customFormat="1" ht="15" customHeight="1" outlineLevel="1" x14ac:dyDescent="0.2">
      <c r="B22" s="164"/>
      <c r="C22" s="58" t="s">
        <v>239</v>
      </c>
      <c r="D22" s="253">
        <v>1.1000000000000001</v>
      </c>
      <c r="E22" s="220">
        <v>3</v>
      </c>
      <c r="F22" s="61" t="s">
        <v>925</v>
      </c>
      <c r="G22" s="73" t="e">
        <f>IF('Main Store'!$G$172=0,0,'Main Store'!G22+#REF!+#REF!+#REF!+#REF!)</f>
        <v>#N/A</v>
      </c>
      <c r="H22" s="62" t="e">
        <f>'Main Store'!H22+#REF!+#REF!+#REF!+#REF!</f>
        <v>#REF!</v>
      </c>
      <c r="I22" s="68" t="e">
        <f t="shared" si="1"/>
        <v>#REF!</v>
      </c>
      <c r="J22" s="62" t="e">
        <f t="shared" si="2"/>
        <v>#REF!</v>
      </c>
      <c r="K22" s="62"/>
      <c r="L22" s="62" t="e">
        <f>'Main Store'!#REF!+#REF!+#REF!+#REF!+#REF!</f>
        <v>#REF!</v>
      </c>
      <c r="M22" s="68" t="e">
        <f t="shared" si="3"/>
        <v>#REF!</v>
      </c>
      <c r="N22" s="62" t="e">
        <f t="shared" si="0"/>
        <v>#REF!</v>
      </c>
      <c r="O22" s="62"/>
      <c r="P22" s="62" t="e">
        <f>'Main Store'!M22+#REF!+#REF!+#REF!+#REF!</f>
        <v>#REF!</v>
      </c>
      <c r="Q22" s="71" t="e">
        <f t="shared" si="4"/>
        <v>#REF!</v>
      </c>
      <c r="R22" s="72" t="e">
        <f t="shared" si="5"/>
        <v>#REF!</v>
      </c>
      <c r="S22" s="73"/>
      <c r="T22" s="89">
        <f>SUM(T23:T24)</f>
        <v>0</v>
      </c>
      <c r="U22" s="72" t="e">
        <f t="shared" si="6"/>
        <v>#REF!</v>
      </c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</row>
    <row r="23" spans="2:80" s="2" customFormat="1" ht="15" customHeight="1" outlineLevel="1" x14ac:dyDescent="0.2">
      <c r="B23" s="164" t="s">
        <v>168</v>
      </c>
      <c r="C23" s="58" t="s">
        <v>240</v>
      </c>
      <c r="D23" s="253" t="s">
        <v>169</v>
      </c>
      <c r="E23" s="220">
        <v>4</v>
      </c>
      <c r="F23" s="61" t="s">
        <v>164</v>
      </c>
      <c r="G23" s="73" t="e">
        <f>IF('Main Store'!$G$172=0,0,'Main Store'!G23+#REF!+#REF!+#REF!+#REF!)</f>
        <v>#N/A</v>
      </c>
      <c r="H23" s="62" t="e">
        <f>'Main Store'!H23+#REF!+#REF!+#REF!+#REF!</f>
        <v>#REF!</v>
      </c>
      <c r="I23" s="68" t="e">
        <f t="shared" si="1"/>
        <v>#REF!</v>
      </c>
      <c r="J23" s="62" t="e">
        <f t="shared" si="2"/>
        <v>#REF!</v>
      </c>
      <c r="K23" s="62"/>
      <c r="L23" s="62" t="e">
        <f>'Main Store'!#REF!+#REF!+#REF!+#REF!+#REF!</f>
        <v>#REF!</v>
      </c>
      <c r="M23" s="68" t="e">
        <f t="shared" si="3"/>
        <v>#REF!</v>
      </c>
      <c r="N23" s="62" t="e">
        <f t="shared" si="0"/>
        <v>#REF!</v>
      </c>
      <c r="O23" s="62"/>
      <c r="P23" s="62" t="e">
        <f>'Main Store'!M23+#REF!+#REF!+#REF!+#REF!</f>
        <v>#REF!</v>
      </c>
      <c r="Q23" s="64" t="e">
        <f t="shared" si="4"/>
        <v>#REF!</v>
      </c>
      <c r="R23" s="65" t="e">
        <f t="shared" si="5"/>
        <v>#REF!</v>
      </c>
      <c r="S23" s="73"/>
      <c r="T23" s="199">
        <f>SUMIF(MSIS!$H:$H,$B$1&amp;B23&amp;1,MSIS!$F:$F)</f>
        <v>0</v>
      </c>
      <c r="U23" s="65" t="e">
        <f t="shared" si="6"/>
        <v>#REF!</v>
      </c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</row>
    <row r="24" spans="2:80" s="2" customFormat="1" ht="15" customHeight="1" outlineLevel="1" x14ac:dyDescent="0.2">
      <c r="B24" s="164" t="s">
        <v>168</v>
      </c>
      <c r="C24" s="58" t="s">
        <v>241</v>
      </c>
      <c r="D24" s="253" t="s">
        <v>170</v>
      </c>
      <c r="E24" s="220">
        <v>4</v>
      </c>
      <c r="F24" s="61" t="s">
        <v>163</v>
      </c>
      <c r="G24" s="73" t="e">
        <f>IF('Main Store'!$G$172=0,0,'Main Store'!G24+#REF!+#REF!+#REF!+#REF!)</f>
        <v>#N/A</v>
      </c>
      <c r="H24" s="62" t="e">
        <f>'Main Store'!H24+#REF!+#REF!+#REF!+#REF!</f>
        <v>#REF!</v>
      </c>
      <c r="I24" s="68" t="e">
        <f t="shared" si="1"/>
        <v>#REF!</v>
      </c>
      <c r="J24" s="62" t="e">
        <f t="shared" si="2"/>
        <v>#REF!</v>
      </c>
      <c r="K24" s="62"/>
      <c r="L24" s="62" t="e">
        <f>'Main Store'!#REF!+#REF!+#REF!+#REF!+#REF!</f>
        <v>#REF!</v>
      </c>
      <c r="M24" s="68" t="e">
        <f t="shared" si="3"/>
        <v>#REF!</v>
      </c>
      <c r="N24" s="62" t="e">
        <f t="shared" si="0"/>
        <v>#REF!</v>
      </c>
      <c r="O24" s="62"/>
      <c r="P24" s="62" t="e">
        <f>'Main Store'!M24+#REF!+#REF!+#REF!+#REF!</f>
        <v>#REF!</v>
      </c>
      <c r="Q24" s="64" t="e">
        <f t="shared" si="4"/>
        <v>#REF!</v>
      </c>
      <c r="R24" s="81" t="e">
        <f t="shared" si="5"/>
        <v>#REF!</v>
      </c>
      <c r="S24" s="77"/>
      <c r="T24" s="201"/>
      <c r="U24" s="81" t="e">
        <f t="shared" si="6"/>
        <v>#REF!</v>
      </c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</row>
    <row r="25" spans="2:80" s="2" customFormat="1" ht="15" customHeight="1" outlineLevel="1" x14ac:dyDescent="0.2">
      <c r="B25" s="164">
        <v>1120</v>
      </c>
      <c r="C25" s="58" t="s">
        <v>242</v>
      </c>
      <c r="D25" s="253">
        <v>1.2</v>
      </c>
      <c r="E25" s="220">
        <v>3</v>
      </c>
      <c r="F25" s="61" t="s">
        <v>926</v>
      </c>
      <c r="G25" s="72" t="e">
        <f>IF('Main Store'!$G$172=0,0,'Main Store'!G25+#REF!+#REF!+#REF!+#REF!)</f>
        <v>#N/A</v>
      </c>
      <c r="H25" s="72" t="e">
        <f>'Main Store'!H25+#REF!+#REF!+#REF!+#REF!</f>
        <v>#REF!</v>
      </c>
      <c r="I25" s="71" t="e">
        <f t="shared" si="1"/>
        <v>#REF!</v>
      </c>
      <c r="J25" s="72" t="e">
        <f t="shared" si="2"/>
        <v>#REF!</v>
      </c>
      <c r="K25" s="72"/>
      <c r="L25" s="72" t="e">
        <f>'Main Store'!#REF!+#REF!+#REF!+#REF!+#REF!</f>
        <v>#REF!</v>
      </c>
      <c r="M25" s="71" t="e">
        <f t="shared" si="3"/>
        <v>#REF!</v>
      </c>
      <c r="N25" s="72" t="e">
        <f t="shared" si="0"/>
        <v>#REF!</v>
      </c>
      <c r="O25" s="72"/>
      <c r="P25" s="72" t="e">
        <f>'Main Store'!M25+#REF!+#REF!+#REF!+#REF!</f>
        <v>#REF!</v>
      </c>
      <c r="Q25" s="64" t="e">
        <f t="shared" si="4"/>
        <v>#REF!</v>
      </c>
      <c r="R25" s="65" t="e">
        <f t="shared" si="5"/>
        <v>#REF!</v>
      </c>
      <c r="S25" s="73"/>
      <c r="T25" s="202">
        <f>SUMIF(MSIS!$H:$H,$B$1&amp;B25&amp;1,MSIS!$F:$F)</f>
        <v>0</v>
      </c>
      <c r="U25" s="65" t="e">
        <f t="shared" si="6"/>
        <v>#REF!</v>
      </c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</row>
    <row r="26" spans="2:80" s="2" customFormat="1" ht="15" customHeight="1" outlineLevel="1" x14ac:dyDescent="0.2">
      <c r="B26" s="164">
        <v>1130</v>
      </c>
      <c r="C26" s="58" t="s">
        <v>243</v>
      </c>
      <c r="D26" s="253">
        <v>1.3</v>
      </c>
      <c r="E26" s="220">
        <v>3</v>
      </c>
      <c r="F26" s="61" t="s">
        <v>927</v>
      </c>
      <c r="G26" s="131" t="e">
        <f>IF('Main Store'!$G$172=0,0,'Main Store'!G26+#REF!+#REF!+#REF!+#REF!)</f>
        <v>#N/A</v>
      </c>
      <c r="H26" s="66" t="e">
        <f>'Main Store'!H26+#REF!+#REF!+#REF!+#REF!</f>
        <v>#REF!</v>
      </c>
      <c r="I26" s="91" t="e">
        <f t="shared" si="1"/>
        <v>#REF!</v>
      </c>
      <c r="J26" s="66" t="e">
        <f t="shared" si="2"/>
        <v>#REF!</v>
      </c>
      <c r="K26" s="66"/>
      <c r="L26" s="66" t="e">
        <f>'Main Store'!#REF!+#REF!+#REF!+#REF!+#REF!</f>
        <v>#REF!</v>
      </c>
      <c r="M26" s="91" t="e">
        <f t="shared" si="3"/>
        <v>#REF!</v>
      </c>
      <c r="N26" s="66" t="e">
        <f t="shared" si="0"/>
        <v>#REF!</v>
      </c>
      <c r="O26" s="66"/>
      <c r="P26" s="66" t="e">
        <f>'Main Store'!M26+#REF!+#REF!+#REF!+#REF!</f>
        <v>#REF!</v>
      </c>
      <c r="Q26" s="91" t="e">
        <f t="shared" si="4"/>
        <v>#REF!</v>
      </c>
      <c r="R26" s="66" t="e">
        <f t="shared" si="5"/>
        <v>#REF!</v>
      </c>
      <c r="S26" s="77"/>
      <c r="T26" s="202">
        <f>SUMIF(MSIS!$H:$H,$B$1&amp;B26&amp;1,MSIS!$F:$F)</f>
        <v>0</v>
      </c>
      <c r="U26" s="66" t="e">
        <f t="shared" si="6"/>
        <v>#REF!</v>
      </c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</row>
    <row r="27" spans="2:80" s="2" customFormat="1" ht="15" customHeight="1" x14ac:dyDescent="0.2">
      <c r="B27" s="163"/>
      <c r="C27" s="53" t="s">
        <v>244</v>
      </c>
      <c r="D27" s="252">
        <v>2</v>
      </c>
      <c r="E27" s="222">
        <v>2</v>
      </c>
      <c r="F27" s="92" t="s">
        <v>928</v>
      </c>
      <c r="G27" s="140" t="e">
        <f>IF('Main Store'!$G$172=0,0,'Main Store'!G27+#REF!+#REF!+#REF!+#REF!)</f>
        <v>#N/A</v>
      </c>
      <c r="H27" s="93" t="e">
        <f>'Main Store'!H27+#REF!+#REF!+#REF!+#REF!</f>
        <v>#REF!</v>
      </c>
      <c r="I27" s="94" t="e">
        <f t="shared" si="1"/>
        <v>#REF!</v>
      </c>
      <c r="J27" s="93" t="e">
        <f t="shared" si="2"/>
        <v>#REF!</v>
      </c>
      <c r="K27" s="93"/>
      <c r="L27" s="93" t="e">
        <f>'Main Store'!#REF!+#REF!+#REF!+#REF!+#REF!</f>
        <v>#REF!</v>
      </c>
      <c r="M27" s="94" t="e">
        <f t="shared" si="3"/>
        <v>#REF!</v>
      </c>
      <c r="N27" s="93" t="e">
        <f t="shared" si="0"/>
        <v>#REF!</v>
      </c>
      <c r="O27" s="93"/>
      <c r="P27" s="93" t="e">
        <f>'Main Store'!M27+#REF!+#REF!+#REF!+#REF!</f>
        <v>#REF!</v>
      </c>
      <c r="Q27" s="94" t="e">
        <f t="shared" si="4"/>
        <v>#REF!</v>
      </c>
      <c r="R27" s="93" t="e">
        <f t="shared" si="5"/>
        <v>#REF!</v>
      </c>
      <c r="S27" s="93"/>
      <c r="T27" s="93">
        <f>SUM(T28:T29)</f>
        <v>0</v>
      </c>
      <c r="U27" s="93" t="e">
        <f t="shared" si="6"/>
        <v>#REF!</v>
      </c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</row>
    <row r="28" spans="2:80" s="2" customFormat="1" ht="15" customHeight="1" outlineLevel="1" x14ac:dyDescent="0.2">
      <c r="B28" s="164">
        <v>1210</v>
      </c>
      <c r="C28" s="58" t="s">
        <v>245</v>
      </c>
      <c r="D28" s="253">
        <v>2.1</v>
      </c>
      <c r="E28" s="220">
        <v>3</v>
      </c>
      <c r="F28" s="61" t="s">
        <v>929</v>
      </c>
      <c r="G28" s="72" t="e">
        <f>IF('Main Store'!$G$172=0,0,'Main Store'!G28+#REF!+#REF!+#REF!+#REF!)</f>
        <v>#N/A</v>
      </c>
      <c r="H28" s="72" t="e">
        <f>'Main Store'!H28+#REF!+#REF!+#REF!+#REF!</f>
        <v>#REF!</v>
      </c>
      <c r="I28" s="71" t="e">
        <f t="shared" si="1"/>
        <v>#REF!</v>
      </c>
      <c r="J28" s="72" t="e">
        <f t="shared" si="2"/>
        <v>#REF!</v>
      </c>
      <c r="K28" s="72"/>
      <c r="L28" s="72" t="e">
        <f>'Main Store'!#REF!+#REF!+#REF!+#REF!+#REF!</f>
        <v>#REF!</v>
      </c>
      <c r="M28" s="71" t="e">
        <f t="shared" si="3"/>
        <v>#REF!</v>
      </c>
      <c r="N28" s="72" t="e">
        <f t="shared" si="0"/>
        <v>#REF!</v>
      </c>
      <c r="O28" s="72"/>
      <c r="P28" s="72" t="e">
        <f>'Main Store'!M28+#REF!+#REF!+#REF!+#REF!</f>
        <v>#REF!</v>
      </c>
      <c r="Q28" s="71" t="e">
        <f t="shared" si="4"/>
        <v>#REF!</v>
      </c>
      <c r="R28" s="72" t="e">
        <f t="shared" si="5"/>
        <v>#REF!</v>
      </c>
      <c r="S28" s="73"/>
      <c r="T28" s="202">
        <f>SUMIF(MSIS!$H:$H,$B$1&amp;B28&amp;1,MSIS!$F:$F)</f>
        <v>0</v>
      </c>
      <c r="U28" s="72" t="e">
        <f t="shared" si="6"/>
        <v>#REF!</v>
      </c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</row>
    <row r="29" spans="2:80" s="2" customFormat="1" ht="15" customHeight="1" outlineLevel="1" x14ac:dyDescent="0.2">
      <c r="B29" s="164">
        <v>1220</v>
      </c>
      <c r="C29" s="58" t="s">
        <v>246</v>
      </c>
      <c r="D29" s="253">
        <v>2.2000000000000002</v>
      </c>
      <c r="E29" s="220">
        <v>3</v>
      </c>
      <c r="F29" s="61" t="s">
        <v>930</v>
      </c>
      <c r="G29" s="66" t="e">
        <f>IF('Main Store'!$G$172=0,0,'Main Store'!G29+#REF!+#REF!+#REF!+#REF!)</f>
        <v>#N/A</v>
      </c>
      <c r="H29" s="66" t="e">
        <f>'Main Store'!H29+#REF!+#REF!+#REF!+#REF!</f>
        <v>#REF!</v>
      </c>
      <c r="I29" s="91" t="e">
        <f t="shared" si="1"/>
        <v>#REF!</v>
      </c>
      <c r="J29" s="66" t="e">
        <f t="shared" si="2"/>
        <v>#REF!</v>
      </c>
      <c r="K29" s="66"/>
      <c r="L29" s="66" t="e">
        <f>'Main Store'!#REF!+#REF!+#REF!+#REF!+#REF!</f>
        <v>#REF!</v>
      </c>
      <c r="M29" s="91" t="e">
        <f t="shared" si="3"/>
        <v>#REF!</v>
      </c>
      <c r="N29" s="66" t="e">
        <f t="shared" si="0"/>
        <v>#REF!</v>
      </c>
      <c r="O29" s="66"/>
      <c r="P29" s="66" t="e">
        <f>'Main Store'!M29+#REF!+#REF!+#REF!+#REF!</f>
        <v>#REF!</v>
      </c>
      <c r="Q29" s="91" t="e">
        <f t="shared" si="4"/>
        <v>#REF!</v>
      </c>
      <c r="R29" s="66" t="e">
        <f t="shared" si="5"/>
        <v>#REF!</v>
      </c>
      <c r="S29" s="77"/>
      <c r="T29" s="202">
        <f>SUMIF(MSIS!$H:$H,$B$1&amp;B29&amp;1,MSIS!$F:$F)</f>
        <v>0</v>
      </c>
      <c r="U29" s="66" t="e">
        <f t="shared" si="6"/>
        <v>#REF!</v>
      </c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</row>
    <row r="30" spans="2:80" s="2" customFormat="1" ht="15" customHeight="1" x14ac:dyDescent="0.2">
      <c r="B30" s="163"/>
      <c r="C30" s="53" t="s">
        <v>247</v>
      </c>
      <c r="D30" s="252">
        <v>3</v>
      </c>
      <c r="E30" s="222">
        <v>2</v>
      </c>
      <c r="F30" s="92" t="s">
        <v>931</v>
      </c>
      <c r="G30" s="140" t="e">
        <f>IF('Main Store'!$G$172=0,0,'Main Store'!G30+#REF!+#REF!+#REF!+#REF!)</f>
        <v>#N/A</v>
      </c>
      <c r="H30" s="141" t="e">
        <f>'Main Store'!H30+#REF!+#REF!+#REF!+#REF!</f>
        <v>#REF!</v>
      </c>
      <c r="I30" s="142" t="e">
        <f t="shared" si="1"/>
        <v>#REF!</v>
      </c>
      <c r="J30" s="141" t="e">
        <f t="shared" si="2"/>
        <v>#REF!</v>
      </c>
      <c r="K30" s="141"/>
      <c r="L30" s="141" t="e">
        <f>'Main Store'!#REF!+#REF!+#REF!+#REF!+#REF!</f>
        <v>#REF!</v>
      </c>
      <c r="M30" s="142" t="e">
        <f t="shared" si="3"/>
        <v>#REF!</v>
      </c>
      <c r="N30" s="141" t="e">
        <f t="shared" si="0"/>
        <v>#REF!</v>
      </c>
      <c r="O30" s="141"/>
      <c r="P30" s="141" t="e">
        <f>'Main Store'!M30+#REF!+#REF!+#REF!+#REF!</f>
        <v>#REF!</v>
      </c>
      <c r="Q30" s="94" t="e">
        <f t="shared" si="4"/>
        <v>#REF!</v>
      </c>
      <c r="R30" s="93" t="e">
        <f t="shared" si="5"/>
        <v>#REF!</v>
      </c>
      <c r="S30" s="93"/>
      <c r="T30" s="93">
        <f>SUM(T31,T36:T40)</f>
        <v>0</v>
      </c>
      <c r="U30" s="93" t="e">
        <f t="shared" si="6"/>
        <v>#REF!</v>
      </c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</row>
    <row r="31" spans="2:80" s="2" customFormat="1" ht="15" customHeight="1" outlineLevel="1" x14ac:dyDescent="0.2">
      <c r="B31" s="164"/>
      <c r="C31" s="58" t="s">
        <v>248</v>
      </c>
      <c r="D31" s="253">
        <v>3.1</v>
      </c>
      <c r="E31" s="220">
        <v>3</v>
      </c>
      <c r="F31" s="61" t="s">
        <v>932</v>
      </c>
      <c r="G31" s="131" t="e">
        <f>IF('Main Store'!$G$172=0,0,'Main Store'!G31+#REF!+#REF!+#REF!+#REF!)</f>
        <v>#N/A</v>
      </c>
      <c r="H31" s="62" t="e">
        <f>'Main Store'!H31+#REF!+#REF!+#REF!+#REF!</f>
        <v>#REF!</v>
      </c>
      <c r="I31" s="68" t="e">
        <f t="shared" si="1"/>
        <v>#REF!</v>
      </c>
      <c r="J31" s="62" t="e">
        <f t="shared" si="2"/>
        <v>#REF!</v>
      </c>
      <c r="K31" s="62"/>
      <c r="L31" s="62" t="e">
        <f>'Main Store'!#REF!+#REF!+#REF!+#REF!+#REF!</f>
        <v>#REF!</v>
      </c>
      <c r="M31" s="68" t="e">
        <f t="shared" si="3"/>
        <v>#REF!</v>
      </c>
      <c r="N31" s="62" t="e">
        <f t="shared" si="0"/>
        <v>#REF!</v>
      </c>
      <c r="O31" s="62"/>
      <c r="P31" s="62" t="e">
        <f>'Main Store'!M31+#REF!+#REF!+#REF!+#REF!</f>
        <v>#REF!</v>
      </c>
      <c r="Q31" s="68" t="e">
        <f t="shared" si="4"/>
        <v>#REF!</v>
      </c>
      <c r="R31" s="62" t="e">
        <f t="shared" si="5"/>
        <v>#REF!</v>
      </c>
      <c r="S31" s="62"/>
      <c r="T31" s="67">
        <f>SUM(T32:T35)</f>
        <v>0</v>
      </c>
      <c r="U31" s="62" t="e">
        <f t="shared" si="6"/>
        <v>#REF!</v>
      </c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</row>
    <row r="32" spans="2:80" s="2" customFormat="1" ht="15" customHeight="1" outlineLevel="1" x14ac:dyDescent="0.2">
      <c r="B32" s="164">
        <v>1311</v>
      </c>
      <c r="C32" s="58" t="s">
        <v>249</v>
      </c>
      <c r="D32" s="253" t="s">
        <v>32</v>
      </c>
      <c r="E32" s="220">
        <v>4</v>
      </c>
      <c r="F32" s="69" t="s">
        <v>933</v>
      </c>
      <c r="G32" s="131" t="e">
        <f>IF('Main Store'!$G$172=0,0,'Main Store'!G32+#REF!+#REF!+#REF!+#REF!)</f>
        <v>#N/A</v>
      </c>
      <c r="H32" s="62" t="e">
        <f>'Main Store'!H32+#REF!+#REF!+#REF!+#REF!</f>
        <v>#REF!</v>
      </c>
      <c r="I32" s="68" t="e">
        <f t="shared" si="1"/>
        <v>#REF!</v>
      </c>
      <c r="J32" s="62" t="e">
        <f t="shared" si="2"/>
        <v>#REF!</v>
      </c>
      <c r="K32" s="62"/>
      <c r="L32" s="62" t="e">
        <f>'Main Store'!#REF!+#REF!+#REF!+#REF!+#REF!</f>
        <v>#REF!</v>
      </c>
      <c r="M32" s="68" t="e">
        <f t="shared" si="3"/>
        <v>#REF!</v>
      </c>
      <c r="N32" s="62" t="e">
        <f t="shared" si="0"/>
        <v>#REF!</v>
      </c>
      <c r="O32" s="62"/>
      <c r="P32" s="62" t="e">
        <f>'Main Store'!M32+#REF!+#REF!+#REF!+#REF!</f>
        <v>#REF!</v>
      </c>
      <c r="Q32" s="71" t="e">
        <f t="shared" si="4"/>
        <v>#REF!</v>
      </c>
      <c r="R32" s="72" t="e">
        <f t="shared" si="5"/>
        <v>#REF!</v>
      </c>
      <c r="S32" s="73"/>
      <c r="T32" s="199">
        <f>SUMIF(MSIS!$H:$H,$B$1&amp;B32&amp;1,MSIS!$F:$F)</f>
        <v>0</v>
      </c>
      <c r="U32" s="72" t="e">
        <f t="shared" si="6"/>
        <v>#REF!</v>
      </c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</row>
    <row r="33" spans="2:80" s="2" customFormat="1" ht="15" customHeight="1" outlineLevel="1" x14ac:dyDescent="0.2">
      <c r="B33" s="164">
        <v>1312</v>
      </c>
      <c r="C33" s="58" t="s">
        <v>250</v>
      </c>
      <c r="D33" s="253" t="s">
        <v>33</v>
      </c>
      <c r="E33" s="220">
        <v>4</v>
      </c>
      <c r="F33" s="69" t="s">
        <v>934</v>
      </c>
      <c r="G33" s="131" t="e">
        <f>IF('Main Store'!$G$172=0,0,'Main Store'!G33+#REF!+#REF!+#REF!+#REF!)</f>
        <v>#N/A</v>
      </c>
      <c r="H33" s="62" t="e">
        <f>'Main Store'!H33+#REF!+#REF!+#REF!+#REF!</f>
        <v>#REF!</v>
      </c>
      <c r="I33" s="68" t="e">
        <f t="shared" si="1"/>
        <v>#REF!</v>
      </c>
      <c r="J33" s="62" t="e">
        <f t="shared" si="2"/>
        <v>#REF!</v>
      </c>
      <c r="K33" s="62"/>
      <c r="L33" s="62" t="e">
        <f>'Main Store'!#REF!+#REF!+#REF!+#REF!+#REF!</f>
        <v>#REF!</v>
      </c>
      <c r="M33" s="68" t="e">
        <f t="shared" si="3"/>
        <v>#REF!</v>
      </c>
      <c r="N33" s="62" t="e">
        <f t="shared" si="0"/>
        <v>#REF!</v>
      </c>
      <c r="O33" s="62"/>
      <c r="P33" s="62" t="e">
        <f>'Main Store'!M33+#REF!+#REF!+#REF!+#REF!</f>
        <v>#REF!</v>
      </c>
      <c r="Q33" s="64" t="e">
        <f t="shared" si="4"/>
        <v>#REF!</v>
      </c>
      <c r="R33" s="65" t="e">
        <f t="shared" si="5"/>
        <v>#REF!</v>
      </c>
      <c r="S33" s="75"/>
      <c r="T33" s="199">
        <f>SUMIF(MSIS!$H:$H,$B$1&amp;B33&amp;1,MSIS!$F:$F)</f>
        <v>0</v>
      </c>
      <c r="U33" s="65" t="e">
        <f t="shared" si="6"/>
        <v>#REF!</v>
      </c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</row>
    <row r="34" spans="2:80" s="2" customFormat="1" ht="15" customHeight="1" outlineLevel="1" x14ac:dyDescent="0.2">
      <c r="B34" s="164">
        <v>1313</v>
      </c>
      <c r="C34" s="58" t="s">
        <v>251</v>
      </c>
      <c r="D34" s="253" t="s">
        <v>34</v>
      </c>
      <c r="E34" s="220">
        <v>4</v>
      </c>
      <c r="F34" s="69" t="s">
        <v>935</v>
      </c>
      <c r="G34" s="131" t="e">
        <f>IF('Main Store'!$G$172=0,0,'Main Store'!G34+#REF!+#REF!+#REF!+#REF!)</f>
        <v>#N/A</v>
      </c>
      <c r="H34" s="62" t="e">
        <f>'Main Store'!H34+#REF!+#REF!+#REF!+#REF!</f>
        <v>#REF!</v>
      </c>
      <c r="I34" s="68" t="e">
        <f t="shared" si="1"/>
        <v>#REF!</v>
      </c>
      <c r="J34" s="62" t="e">
        <f t="shared" si="2"/>
        <v>#REF!</v>
      </c>
      <c r="K34" s="62"/>
      <c r="L34" s="62" t="e">
        <f>'Main Store'!#REF!+#REF!+#REF!+#REF!+#REF!</f>
        <v>#REF!</v>
      </c>
      <c r="M34" s="68" t="e">
        <f t="shared" si="3"/>
        <v>#REF!</v>
      </c>
      <c r="N34" s="62" t="e">
        <f t="shared" si="0"/>
        <v>#REF!</v>
      </c>
      <c r="O34" s="62"/>
      <c r="P34" s="62" t="e">
        <f>'Main Store'!M34+#REF!+#REF!+#REF!+#REF!</f>
        <v>#REF!</v>
      </c>
      <c r="Q34" s="64" t="e">
        <f t="shared" si="4"/>
        <v>#REF!</v>
      </c>
      <c r="R34" s="65" t="e">
        <f t="shared" si="5"/>
        <v>#REF!</v>
      </c>
      <c r="S34" s="75"/>
      <c r="T34" s="199">
        <f>SUMIF(MSIS!$H:$H,$B$1&amp;B34&amp;1,MSIS!$F:$F)</f>
        <v>0</v>
      </c>
      <c r="U34" s="65" t="e">
        <f t="shared" si="6"/>
        <v>#REF!</v>
      </c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</row>
    <row r="35" spans="2:80" s="2" customFormat="1" ht="15" customHeight="1" outlineLevel="1" x14ac:dyDescent="0.2">
      <c r="B35" s="164">
        <v>1314</v>
      </c>
      <c r="C35" s="58" t="s">
        <v>252</v>
      </c>
      <c r="D35" s="253" t="s">
        <v>35</v>
      </c>
      <c r="E35" s="220">
        <v>4</v>
      </c>
      <c r="F35" s="69" t="s">
        <v>936</v>
      </c>
      <c r="G35" s="131" t="e">
        <f>IF('Main Store'!$G$172=0,0,'Main Store'!G35+#REF!+#REF!+#REF!+#REF!)</f>
        <v>#N/A</v>
      </c>
      <c r="H35" s="62" t="e">
        <f>'Main Store'!H35+#REF!+#REF!+#REF!+#REF!</f>
        <v>#REF!</v>
      </c>
      <c r="I35" s="68" t="e">
        <f t="shared" si="1"/>
        <v>#REF!</v>
      </c>
      <c r="J35" s="62" t="e">
        <f t="shared" si="2"/>
        <v>#REF!</v>
      </c>
      <c r="K35" s="62"/>
      <c r="L35" s="62" t="e">
        <f>'Main Store'!#REF!+#REF!+#REF!+#REF!+#REF!</f>
        <v>#REF!</v>
      </c>
      <c r="M35" s="68" t="e">
        <f t="shared" si="3"/>
        <v>#REF!</v>
      </c>
      <c r="N35" s="62" t="e">
        <f t="shared" si="0"/>
        <v>#REF!</v>
      </c>
      <c r="O35" s="62"/>
      <c r="P35" s="62" t="e">
        <f>'Main Store'!M35+#REF!+#REF!+#REF!+#REF!</f>
        <v>#REF!</v>
      </c>
      <c r="Q35" s="64" t="e">
        <f t="shared" si="4"/>
        <v>#REF!</v>
      </c>
      <c r="R35" s="65" t="e">
        <f t="shared" si="5"/>
        <v>#REF!</v>
      </c>
      <c r="S35" s="77"/>
      <c r="T35" s="201">
        <f>SUMIF(MSIS!$H:$H,$B$1&amp;B35&amp;1,MSIS!$F:$F)</f>
        <v>0</v>
      </c>
      <c r="U35" s="65" t="e">
        <f t="shared" si="6"/>
        <v>#REF!</v>
      </c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</row>
    <row r="36" spans="2:80" s="2" customFormat="1" ht="15" customHeight="1" outlineLevel="1" x14ac:dyDescent="0.2">
      <c r="B36" s="165">
        <v>1320</v>
      </c>
      <c r="C36" s="58" t="s">
        <v>253</v>
      </c>
      <c r="D36" s="253">
        <v>3.2</v>
      </c>
      <c r="E36" s="220">
        <v>3</v>
      </c>
      <c r="F36" s="61" t="s">
        <v>937</v>
      </c>
      <c r="G36" s="131" t="e">
        <f>IF('Main Store'!$G$172=0,0,'Main Store'!G36+#REF!+#REF!+#REF!+#REF!)</f>
        <v>#N/A</v>
      </c>
      <c r="H36" s="72" t="e">
        <f>'Main Store'!H36+#REF!+#REF!+#REF!+#REF!</f>
        <v>#REF!</v>
      </c>
      <c r="I36" s="71" t="e">
        <f t="shared" si="1"/>
        <v>#REF!</v>
      </c>
      <c r="J36" s="72" t="e">
        <f t="shared" si="2"/>
        <v>#REF!</v>
      </c>
      <c r="K36" s="72"/>
      <c r="L36" s="72" t="e">
        <f>'Main Store'!#REF!+#REF!+#REF!+#REF!+#REF!</f>
        <v>#REF!</v>
      </c>
      <c r="M36" s="71" t="e">
        <f t="shared" si="3"/>
        <v>#REF!</v>
      </c>
      <c r="N36" s="72" t="e">
        <f t="shared" si="0"/>
        <v>#REF!</v>
      </c>
      <c r="O36" s="72"/>
      <c r="P36" s="72" t="e">
        <f>'Main Store'!M36+#REF!+#REF!+#REF!+#REF!</f>
        <v>#REF!</v>
      </c>
      <c r="Q36" s="64" t="e">
        <f t="shared" si="4"/>
        <v>#REF!</v>
      </c>
      <c r="R36" s="65" t="e">
        <f t="shared" si="5"/>
        <v>#REF!</v>
      </c>
      <c r="S36" s="73"/>
      <c r="T36" s="202">
        <f>SUMIF(MSIS!$H:$H,$B$1&amp;B36&amp;1,MSIS!$F:$F)</f>
        <v>0</v>
      </c>
      <c r="U36" s="65" t="e">
        <f t="shared" si="6"/>
        <v>#REF!</v>
      </c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</row>
    <row r="37" spans="2:80" s="2" customFormat="1" ht="15" customHeight="1" outlineLevel="1" x14ac:dyDescent="0.2">
      <c r="B37" s="165">
        <v>1330</v>
      </c>
      <c r="C37" s="58" t="s">
        <v>254</v>
      </c>
      <c r="D37" s="253">
        <v>3.3</v>
      </c>
      <c r="E37" s="220">
        <v>3</v>
      </c>
      <c r="F37" s="61" t="s">
        <v>938</v>
      </c>
      <c r="G37" s="131" t="e">
        <f>IF('Main Store'!$G$172=0,0,'Main Store'!G37+#REF!+#REF!+#REF!+#REF!)</f>
        <v>#N/A</v>
      </c>
      <c r="H37" s="65" t="e">
        <f>'Main Store'!H37+#REF!+#REF!+#REF!+#REF!</f>
        <v>#REF!</v>
      </c>
      <c r="I37" s="64" t="e">
        <f t="shared" si="1"/>
        <v>#REF!</v>
      </c>
      <c r="J37" s="65" t="e">
        <f t="shared" si="2"/>
        <v>#REF!</v>
      </c>
      <c r="K37" s="65"/>
      <c r="L37" s="65" t="e">
        <f>'Main Store'!#REF!+#REF!+#REF!+#REF!+#REF!</f>
        <v>#REF!</v>
      </c>
      <c r="M37" s="64" t="e">
        <f t="shared" si="3"/>
        <v>#REF!</v>
      </c>
      <c r="N37" s="65" t="e">
        <f t="shared" ref="N37:N68" si="7">L37-H37</f>
        <v>#REF!</v>
      </c>
      <c r="O37" s="65"/>
      <c r="P37" s="65" t="e">
        <f>'Main Store'!M37+#REF!+#REF!+#REF!+#REF!</f>
        <v>#REF!</v>
      </c>
      <c r="Q37" s="64" t="e">
        <f t="shared" si="4"/>
        <v>#REF!</v>
      </c>
      <c r="R37" s="65" t="e">
        <f t="shared" si="5"/>
        <v>#REF!</v>
      </c>
      <c r="S37" s="75"/>
      <c r="T37" s="202">
        <f>SUMIF(MSIS!$H:$H,$B$1&amp;B37&amp;1,MSIS!$F:$F)</f>
        <v>0</v>
      </c>
      <c r="U37" s="65" t="e">
        <f t="shared" ref="U37:U68" si="8">T37-P37</f>
        <v>#REF!</v>
      </c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</row>
    <row r="38" spans="2:80" s="2" customFormat="1" ht="15" customHeight="1" outlineLevel="1" x14ac:dyDescent="0.2">
      <c r="B38" s="165">
        <v>1340</v>
      </c>
      <c r="C38" s="58" t="s">
        <v>255</v>
      </c>
      <c r="D38" s="253">
        <v>3.4</v>
      </c>
      <c r="E38" s="220">
        <v>3</v>
      </c>
      <c r="F38" s="61" t="s">
        <v>939</v>
      </c>
      <c r="G38" s="131" t="e">
        <f>IF('Main Store'!$G$172=0,0,'Main Store'!G38+#REF!+#REF!+#REF!+#REF!)</f>
        <v>#N/A</v>
      </c>
      <c r="H38" s="65" t="e">
        <f>'Main Store'!H38+#REF!+#REF!+#REF!+#REF!</f>
        <v>#REF!</v>
      </c>
      <c r="I38" s="64" t="e">
        <f t="shared" si="1"/>
        <v>#REF!</v>
      </c>
      <c r="J38" s="65" t="e">
        <f t="shared" si="2"/>
        <v>#REF!</v>
      </c>
      <c r="K38" s="65"/>
      <c r="L38" s="65" t="e">
        <f>'Main Store'!#REF!+#REF!+#REF!+#REF!+#REF!</f>
        <v>#REF!</v>
      </c>
      <c r="M38" s="64" t="e">
        <f t="shared" si="3"/>
        <v>#REF!</v>
      </c>
      <c r="N38" s="65" t="e">
        <f t="shared" si="7"/>
        <v>#REF!</v>
      </c>
      <c r="O38" s="65"/>
      <c r="P38" s="65" t="e">
        <f>'Main Store'!M38+#REF!+#REF!+#REF!+#REF!</f>
        <v>#REF!</v>
      </c>
      <c r="Q38" s="64" t="e">
        <f t="shared" si="4"/>
        <v>#REF!</v>
      </c>
      <c r="R38" s="65" t="e">
        <f t="shared" si="5"/>
        <v>#REF!</v>
      </c>
      <c r="S38" s="75"/>
      <c r="T38" s="202">
        <f>SUMIF(MSIS!$H:$H,$B$1&amp;B38&amp;1,MSIS!$F:$F)</f>
        <v>0</v>
      </c>
      <c r="U38" s="65" t="e">
        <f t="shared" si="8"/>
        <v>#REF!</v>
      </c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</row>
    <row r="39" spans="2:80" s="2" customFormat="1" ht="15" customHeight="1" outlineLevel="1" x14ac:dyDescent="0.2">
      <c r="B39" s="165">
        <v>1350</v>
      </c>
      <c r="C39" s="58" t="s">
        <v>256</v>
      </c>
      <c r="D39" s="253">
        <v>3.5</v>
      </c>
      <c r="E39" s="220">
        <v>3</v>
      </c>
      <c r="F39" s="61" t="s">
        <v>940</v>
      </c>
      <c r="G39" s="131" t="e">
        <f>IF('Main Store'!$G$172=0,0,'Main Store'!G39+#REF!+#REF!+#REF!+#REF!)</f>
        <v>#N/A</v>
      </c>
      <c r="H39" s="65" t="e">
        <f>'Main Store'!H39+#REF!+#REF!+#REF!+#REF!</f>
        <v>#REF!</v>
      </c>
      <c r="I39" s="64" t="e">
        <f t="shared" si="1"/>
        <v>#REF!</v>
      </c>
      <c r="J39" s="65" t="e">
        <f t="shared" si="2"/>
        <v>#REF!</v>
      </c>
      <c r="K39" s="65"/>
      <c r="L39" s="65" t="e">
        <f>'Main Store'!#REF!+#REF!+#REF!+#REF!+#REF!</f>
        <v>#REF!</v>
      </c>
      <c r="M39" s="64" t="e">
        <f t="shared" si="3"/>
        <v>#REF!</v>
      </c>
      <c r="N39" s="65" t="e">
        <f t="shared" si="7"/>
        <v>#REF!</v>
      </c>
      <c r="O39" s="65"/>
      <c r="P39" s="65" t="e">
        <f>'Main Store'!M39+#REF!+#REF!+#REF!+#REF!</f>
        <v>#REF!</v>
      </c>
      <c r="Q39" s="64" t="e">
        <f t="shared" si="4"/>
        <v>#REF!</v>
      </c>
      <c r="R39" s="65" t="e">
        <f t="shared" si="5"/>
        <v>#REF!</v>
      </c>
      <c r="S39" s="75"/>
      <c r="T39" s="202">
        <f>SUMIF(MSIS!$H:$H,$B$1&amp;B39&amp;1,MSIS!$F:$F)</f>
        <v>0</v>
      </c>
      <c r="U39" s="65" t="e">
        <f t="shared" si="8"/>
        <v>#REF!</v>
      </c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</row>
    <row r="40" spans="2:80" s="2" customFormat="1" ht="15" customHeight="1" outlineLevel="1" x14ac:dyDescent="0.2">
      <c r="B40" s="165">
        <v>1360</v>
      </c>
      <c r="C40" s="58" t="s">
        <v>257</v>
      </c>
      <c r="D40" s="253">
        <v>3.6</v>
      </c>
      <c r="E40" s="220">
        <v>3</v>
      </c>
      <c r="F40" s="61" t="s">
        <v>941</v>
      </c>
      <c r="G40" s="131" t="e">
        <f>IF('Main Store'!$G$172=0,0,'Main Store'!G40+#REF!+#REF!+#REF!+#REF!)</f>
        <v>#N/A</v>
      </c>
      <c r="H40" s="66" t="e">
        <f>'Main Store'!H40+#REF!+#REF!+#REF!+#REF!</f>
        <v>#REF!</v>
      </c>
      <c r="I40" s="91" t="e">
        <f t="shared" si="1"/>
        <v>#REF!</v>
      </c>
      <c r="J40" s="66" t="e">
        <f t="shared" si="2"/>
        <v>#REF!</v>
      </c>
      <c r="K40" s="66"/>
      <c r="L40" s="66" t="e">
        <f>'Main Store'!#REF!+#REF!+#REF!+#REF!+#REF!</f>
        <v>#REF!</v>
      </c>
      <c r="M40" s="91" t="e">
        <f t="shared" si="3"/>
        <v>#REF!</v>
      </c>
      <c r="N40" s="66" t="e">
        <f t="shared" si="7"/>
        <v>#REF!</v>
      </c>
      <c r="O40" s="66"/>
      <c r="P40" s="66" t="e">
        <f>'Main Store'!M40+#REF!+#REF!+#REF!+#REF!</f>
        <v>#REF!</v>
      </c>
      <c r="Q40" s="91" t="e">
        <f t="shared" si="4"/>
        <v>#REF!</v>
      </c>
      <c r="R40" s="66" t="e">
        <f t="shared" si="5"/>
        <v>#REF!</v>
      </c>
      <c r="S40" s="77"/>
      <c r="T40" s="202">
        <f>SUMIF(MSIS!$H:$H,$B$1&amp;B40&amp;1,MSIS!$F:$F)</f>
        <v>0</v>
      </c>
      <c r="U40" s="66" t="e">
        <f t="shared" si="8"/>
        <v>#REF!</v>
      </c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</row>
    <row r="41" spans="2:80" s="2" customFormat="1" ht="15" customHeight="1" x14ac:dyDescent="0.2">
      <c r="B41" s="163"/>
      <c r="C41" s="53" t="s">
        <v>258</v>
      </c>
      <c r="D41" s="252">
        <v>4</v>
      </c>
      <c r="E41" s="222">
        <v>2</v>
      </c>
      <c r="F41" s="92" t="s">
        <v>942</v>
      </c>
      <c r="G41" s="140" t="e">
        <f>IF('Main Store'!$G$172=0,0,'Main Store'!G41+#REF!+#REF!+#REF!+#REF!)</f>
        <v>#N/A</v>
      </c>
      <c r="H41" s="93" t="e">
        <f>'Main Store'!H41+#REF!+#REF!+#REF!+#REF!</f>
        <v>#REF!</v>
      </c>
      <c r="I41" s="94" t="e">
        <f t="shared" si="1"/>
        <v>#REF!</v>
      </c>
      <c r="J41" s="93" t="e">
        <f t="shared" si="2"/>
        <v>#REF!</v>
      </c>
      <c r="K41" s="93"/>
      <c r="L41" s="93" t="e">
        <f>'Main Store'!#REF!+#REF!+#REF!+#REF!+#REF!</f>
        <v>#REF!</v>
      </c>
      <c r="M41" s="94" t="e">
        <f t="shared" si="3"/>
        <v>#REF!</v>
      </c>
      <c r="N41" s="93" t="e">
        <f t="shared" si="7"/>
        <v>#REF!</v>
      </c>
      <c r="O41" s="93"/>
      <c r="P41" s="93" t="e">
        <f>'Main Store'!M41+#REF!+#REF!+#REF!+#REF!</f>
        <v>#REF!</v>
      </c>
      <c r="Q41" s="94" t="e">
        <f t="shared" si="4"/>
        <v>#REF!</v>
      </c>
      <c r="R41" s="93" t="e">
        <f t="shared" si="5"/>
        <v>#REF!</v>
      </c>
      <c r="S41" s="93"/>
      <c r="T41" s="93">
        <f>SUM(T42:T44)</f>
        <v>0</v>
      </c>
      <c r="U41" s="93" t="e">
        <f t="shared" si="8"/>
        <v>#REF!</v>
      </c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</row>
    <row r="42" spans="2:80" s="2" customFormat="1" ht="15" customHeight="1" outlineLevel="1" x14ac:dyDescent="0.2">
      <c r="B42" s="164">
        <v>1410</v>
      </c>
      <c r="C42" s="58" t="s">
        <v>259</v>
      </c>
      <c r="D42" s="253">
        <v>4.0999999999999996</v>
      </c>
      <c r="E42" s="220">
        <v>3</v>
      </c>
      <c r="F42" s="61" t="s">
        <v>943</v>
      </c>
      <c r="G42" s="131" t="e">
        <f>IF('Main Store'!$G$172=0,0,'Main Store'!G42+#REF!+#REF!+#REF!+#REF!)</f>
        <v>#N/A</v>
      </c>
      <c r="H42" s="72" t="e">
        <f>'Main Store'!H42+#REF!+#REF!+#REF!+#REF!</f>
        <v>#REF!</v>
      </c>
      <c r="I42" s="71" t="e">
        <f t="shared" si="1"/>
        <v>#REF!</v>
      </c>
      <c r="J42" s="72" t="e">
        <f t="shared" si="2"/>
        <v>#REF!</v>
      </c>
      <c r="K42" s="72"/>
      <c r="L42" s="72" t="e">
        <f>'Main Store'!#REF!+#REF!+#REF!+#REF!+#REF!</f>
        <v>#REF!</v>
      </c>
      <c r="M42" s="71" t="e">
        <f t="shared" si="3"/>
        <v>#REF!</v>
      </c>
      <c r="N42" s="72" t="e">
        <f t="shared" si="7"/>
        <v>#REF!</v>
      </c>
      <c r="O42" s="72"/>
      <c r="P42" s="72" t="e">
        <f>'Main Store'!M42+#REF!+#REF!+#REF!+#REF!</f>
        <v>#REF!</v>
      </c>
      <c r="Q42" s="71" t="e">
        <f t="shared" si="4"/>
        <v>#REF!</v>
      </c>
      <c r="R42" s="72" t="e">
        <f t="shared" si="5"/>
        <v>#REF!</v>
      </c>
      <c r="S42" s="73"/>
      <c r="T42" s="202">
        <f>SUMIF(MSIS!$H:$H,$B$1&amp;B42&amp;1,MSIS!$F:$F)</f>
        <v>0</v>
      </c>
      <c r="U42" s="72" t="e">
        <f t="shared" si="8"/>
        <v>#REF!</v>
      </c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</row>
    <row r="43" spans="2:80" s="2" customFormat="1" ht="15" customHeight="1" outlineLevel="1" x14ac:dyDescent="0.2">
      <c r="B43" s="164">
        <v>1420</v>
      </c>
      <c r="C43" s="58" t="s">
        <v>260</v>
      </c>
      <c r="D43" s="253">
        <v>4.2</v>
      </c>
      <c r="E43" s="220">
        <v>3</v>
      </c>
      <c r="F43" s="61" t="s">
        <v>944</v>
      </c>
      <c r="G43" s="131" t="e">
        <f>IF('Main Store'!$G$172=0,0,'Main Store'!G43+#REF!+#REF!+#REF!+#REF!)</f>
        <v>#N/A</v>
      </c>
      <c r="H43" s="65" t="e">
        <f>'Main Store'!H43+#REF!+#REF!+#REF!+#REF!</f>
        <v>#REF!</v>
      </c>
      <c r="I43" s="64" t="e">
        <f t="shared" si="1"/>
        <v>#REF!</v>
      </c>
      <c r="J43" s="65" t="e">
        <f t="shared" si="2"/>
        <v>#REF!</v>
      </c>
      <c r="K43" s="65"/>
      <c r="L43" s="65" t="e">
        <f>'Main Store'!#REF!+#REF!+#REF!+#REF!+#REF!</f>
        <v>#REF!</v>
      </c>
      <c r="M43" s="64" t="e">
        <f t="shared" si="3"/>
        <v>#REF!</v>
      </c>
      <c r="N43" s="65" t="e">
        <f t="shared" si="7"/>
        <v>#REF!</v>
      </c>
      <c r="O43" s="65"/>
      <c r="P43" s="65" t="e">
        <f>'Main Store'!M43+#REF!+#REF!+#REF!+#REF!</f>
        <v>#REF!</v>
      </c>
      <c r="Q43" s="64" t="e">
        <f t="shared" si="4"/>
        <v>#REF!</v>
      </c>
      <c r="R43" s="65" t="e">
        <f t="shared" si="5"/>
        <v>#REF!</v>
      </c>
      <c r="S43" s="75"/>
      <c r="T43" s="202">
        <f>SUMIF(MSIS!$H:$H,$B$1&amp;B43&amp;1,MSIS!$F:$F)</f>
        <v>0</v>
      </c>
      <c r="U43" s="65" t="e">
        <f t="shared" si="8"/>
        <v>#REF!</v>
      </c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</row>
    <row r="44" spans="2:80" s="2" customFormat="1" ht="15" customHeight="1" outlineLevel="1" x14ac:dyDescent="0.2">
      <c r="B44" s="164">
        <v>1430</v>
      </c>
      <c r="C44" s="58" t="s">
        <v>261</v>
      </c>
      <c r="D44" s="253">
        <v>4.3</v>
      </c>
      <c r="E44" s="220">
        <v>3</v>
      </c>
      <c r="F44" s="61" t="s">
        <v>945</v>
      </c>
      <c r="G44" s="131" t="e">
        <f>IF('Main Store'!$G$172=0,0,'Main Store'!G44+#REF!+#REF!+#REF!+#REF!)</f>
        <v>#N/A</v>
      </c>
      <c r="H44" s="66" t="e">
        <f>'Main Store'!H44+#REF!+#REF!+#REF!+#REF!</f>
        <v>#REF!</v>
      </c>
      <c r="I44" s="91" t="e">
        <f t="shared" si="1"/>
        <v>#REF!</v>
      </c>
      <c r="J44" s="66" t="e">
        <f t="shared" si="2"/>
        <v>#REF!</v>
      </c>
      <c r="K44" s="66"/>
      <c r="L44" s="66" t="e">
        <f>'Main Store'!#REF!+#REF!+#REF!+#REF!+#REF!</f>
        <v>#REF!</v>
      </c>
      <c r="M44" s="91" t="e">
        <f t="shared" si="3"/>
        <v>#REF!</v>
      </c>
      <c r="N44" s="66" t="e">
        <f t="shared" si="7"/>
        <v>#REF!</v>
      </c>
      <c r="O44" s="66"/>
      <c r="P44" s="66" t="e">
        <f>'Main Store'!M44+#REF!+#REF!+#REF!+#REF!</f>
        <v>#REF!</v>
      </c>
      <c r="Q44" s="91" t="e">
        <f t="shared" si="4"/>
        <v>#REF!</v>
      </c>
      <c r="R44" s="66" t="e">
        <f t="shared" si="5"/>
        <v>#REF!</v>
      </c>
      <c r="S44" s="77"/>
      <c r="T44" s="202">
        <f>SUMIF(MSIS!$H:$H,$B$1&amp;B44&amp;1,MSIS!$F:$F)</f>
        <v>0</v>
      </c>
      <c r="U44" s="66" t="e">
        <f t="shared" si="8"/>
        <v>#REF!</v>
      </c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</row>
    <row r="45" spans="2:80" s="2" customFormat="1" ht="15" customHeight="1" x14ac:dyDescent="0.2">
      <c r="B45" s="163"/>
      <c r="C45" s="53" t="s">
        <v>262</v>
      </c>
      <c r="D45" s="252">
        <v>5</v>
      </c>
      <c r="E45" s="222">
        <v>2</v>
      </c>
      <c r="F45" s="92" t="s">
        <v>946</v>
      </c>
      <c r="G45" s="140" t="e">
        <f>IF('Main Store'!$G$172=0,0,'Main Store'!G45+#REF!+#REF!+#REF!+#REF!)</f>
        <v>#N/A</v>
      </c>
      <c r="H45" s="93" t="e">
        <f>'Main Store'!H45+#REF!+#REF!+#REF!+#REF!</f>
        <v>#REF!</v>
      </c>
      <c r="I45" s="94" t="e">
        <f t="shared" si="1"/>
        <v>#REF!</v>
      </c>
      <c r="J45" s="93" t="e">
        <f t="shared" si="2"/>
        <v>#REF!</v>
      </c>
      <c r="K45" s="93"/>
      <c r="L45" s="93" t="e">
        <f>'Main Store'!#REF!+#REF!+#REF!+#REF!+#REF!</f>
        <v>#REF!</v>
      </c>
      <c r="M45" s="94" t="e">
        <f t="shared" si="3"/>
        <v>#REF!</v>
      </c>
      <c r="N45" s="93" t="e">
        <f t="shared" si="7"/>
        <v>#REF!</v>
      </c>
      <c r="O45" s="93"/>
      <c r="P45" s="93" t="e">
        <f>'Main Store'!M45+#REF!+#REF!+#REF!+#REF!</f>
        <v>#REF!</v>
      </c>
      <c r="Q45" s="94" t="e">
        <f t="shared" si="4"/>
        <v>#REF!</v>
      </c>
      <c r="R45" s="93" t="e">
        <f t="shared" si="5"/>
        <v>#REF!</v>
      </c>
      <c r="S45" s="93"/>
      <c r="T45" s="93">
        <f>SUM(T46:T53)</f>
        <v>0</v>
      </c>
      <c r="U45" s="93" t="e">
        <f t="shared" si="8"/>
        <v>#REF!</v>
      </c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</row>
    <row r="46" spans="2:80" s="2" customFormat="1" ht="15" customHeight="1" outlineLevel="1" x14ac:dyDescent="0.2">
      <c r="B46" s="164">
        <v>1510</v>
      </c>
      <c r="C46" s="58" t="s">
        <v>263</v>
      </c>
      <c r="D46" s="253">
        <v>5.0999999999999996</v>
      </c>
      <c r="E46" s="220">
        <v>3</v>
      </c>
      <c r="F46" s="61" t="s">
        <v>947</v>
      </c>
      <c r="G46" s="132" t="e">
        <f>IF('Main Store'!$G$172=0,0,'Main Store'!G46+#REF!+#REF!+#REF!+#REF!)</f>
        <v>#N/A</v>
      </c>
      <c r="H46" s="72" t="e">
        <f>'Main Store'!H46+#REF!+#REF!+#REF!+#REF!</f>
        <v>#REF!</v>
      </c>
      <c r="I46" s="71" t="e">
        <f t="shared" si="1"/>
        <v>#REF!</v>
      </c>
      <c r="J46" s="72" t="e">
        <f t="shared" si="2"/>
        <v>#REF!</v>
      </c>
      <c r="K46" s="72"/>
      <c r="L46" s="72" t="e">
        <f>'Main Store'!#REF!+#REF!+#REF!+#REF!+#REF!</f>
        <v>#REF!</v>
      </c>
      <c r="M46" s="71" t="e">
        <f t="shared" si="3"/>
        <v>#REF!</v>
      </c>
      <c r="N46" s="72" t="e">
        <f t="shared" si="7"/>
        <v>#REF!</v>
      </c>
      <c r="O46" s="72"/>
      <c r="P46" s="72" t="e">
        <f>'Main Store'!M46+#REF!+#REF!+#REF!+#REF!</f>
        <v>#REF!</v>
      </c>
      <c r="Q46" s="71" t="e">
        <f t="shared" si="4"/>
        <v>#REF!</v>
      </c>
      <c r="R46" s="72" t="e">
        <f t="shared" si="5"/>
        <v>#REF!</v>
      </c>
      <c r="S46" s="73"/>
      <c r="T46" s="202">
        <f>SUMIF(MSIS!$H:$H,$B$1&amp;B46&amp;1,MSIS!$F:$F)</f>
        <v>0</v>
      </c>
      <c r="U46" s="72" t="e">
        <f t="shared" si="8"/>
        <v>#REF!</v>
      </c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</row>
    <row r="47" spans="2:80" s="2" customFormat="1" ht="15" customHeight="1" outlineLevel="1" x14ac:dyDescent="0.2">
      <c r="B47" s="164">
        <v>1520</v>
      </c>
      <c r="C47" s="58" t="s">
        <v>264</v>
      </c>
      <c r="D47" s="253">
        <v>5.2</v>
      </c>
      <c r="E47" s="220">
        <v>3</v>
      </c>
      <c r="F47" s="61" t="s">
        <v>948</v>
      </c>
      <c r="G47" s="133" t="e">
        <f>IF('Main Store'!$G$172=0,0,'Main Store'!G47+#REF!+#REF!+#REF!+#REF!)</f>
        <v>#N/A</v>
      </c>
      <c r="H47" s="65" t="e">
        <f>'Main Store'!H47+#REF!+#REF!+#REF!+#REF!</f>
        <v>#REF!</v>
      </c>
      <c r="I47" s="64" t="e">
        <f t="shared" si="1"/>
        <v>#REF!</v>
      </c>
      <c r="J47" s="65" t="e">
        <f t="shared" si="2"/>
        <v>#REF!</v>
      </c>
      <c r="K47" s="65"/>
      <c r="L47" s="65" t="e">
        <f>'Main Store'!#REF!+#REF!+#REF!+#REF!+#REF!</f>
        <v>#REF!</v>
      </c>
      <c r="M47" s="64" t="e">
        <f t="shared" si="3"/>
        <v>#REF!</v>
      </c>
      <c r="N47" s="65" t="e">
        <f t="shared" si="7"/>
        <v>#REF!</v>
      </c>
      <c r="O47" s="65"/>
      <c r="P47" s="65" t="e">
        <f>'Main Store'!M47+#REF!+#REF!+#REF!+#REF!</f>
        <v>#REF!</v>
      </c>
      <c r="Q47" s="64" t="e">
        <f t="shared" si="4"/>
        <v>#REF!</v>
      </c>
      <c r="R47" s="65" t="e">
        <f t="shared" si="5"/>
        <v>#REF!</v>
      </c>
      <c r="S47" s="75"/>
      <c r="T47" s="202">
        <f>SUMIF(MSIS!$H:$H,$B$1&amp;B47&amp;1,MSIS!$F:$F)</f>
        <v>0</v>
      </c>
      <c r="U47" s="65" t="e">
        <f t="shared" si="8"/>
        <v>#REF!</v>
      </c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</row>
    <row r="48" spans="2:80" s="2" customFormat="1" ht="15" customHeight="1" outlineLevel="1" x14ac:dyDescent="0.2">
      <c r="B48" s="164">
        <v>1530</v>
      </c>
      <c r="C48" s="58" t="s">
        <v>265</v>
      </c>
      <c r="D48" s="253">
        <v>5.3</v>
      </c>
      <c r="E48" s="220">
        <v>3</v>
      </c>
      <c r="F48" s="61" t="s">
        <v>949</v>
      </c>
      <c r="G48" s="133" t="e">
        <f>IF('Main Store'!$G$172=0,0,'Main Store'!G48+#REF!+#REF!+#REF!+#REF!)</f>
        <v>#N/A</v>
      </c>
      <c r="H48" s="65" t="e">
        <f>'Main Store'!H48+#REF!+#REF!+#REF!+#REF!</f>
        <v>#REF!</v>
      </c>
      <c r="I48" s="64" t="e">
        <f t="shared" si="1"/>
        <v>#REF!</v>
      </c>
      <c r="J48" s="65" t="e">
        <f t="shared" si="2"/>
        <v>#REF!</v>
      </c>
      <c r="K48" s="65"/>
      <c r="L48" s="65" t="e">
        <f>'Main Store'!#REF!+#REF!+#REF!+#REF!+#REF!</f>
        <v>#REF!</v>
      </c>
      <c r="M48" s="64" t="e">
        <f t="shared" si="3"/>
        <v>#REF!</v>
      </c>
      <c r="N48" s="65" t="e">
        <f t="shared" si="7"/>
        <v>#REF!</v>
      </c>
      <c r="O48" s="65"/>
      <c r="P48" s="65" t="e">
        <f>'Main Store'!M48+#REF!+#REF!+#REF!+#REF!</f>
        <v>#REF!</v>
      </c>
      <c r="Q48" s="64" t="e">
        <f t="shared" si="4"/>
        <v>#REF!</v>
      </c>
      <c r="R48" s="65" t="e">
        <f t="shared" si="5"/>
        <v>#REF!</v>
      </c>
      <c r="S48" s="75"/>
      <c r="T48" s="202">
        <f>SUMIF(MSIS!$H:$H,$B$1&amp;B48&amp;1,MSIS!$F:$F)</f>
        <v>0</v>
      </c>
      <c r="U48" s="65" t="e">
        <f t="shared" si="8"/>
        <v>#REF!</v>
      </c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</row>
    <row r="49" spans="2:80" s="2" customFormat="1" ht="15" customHeight="1" outlineLevel="1" x14ac:dyDescent="0.2">
      <c r="B49" s="164" t="s">
        <v>0</v>
      </c>
      <c r="C49" s="58" t="s">
        <v>266</v>
      </c>
      <c r="D49" s="253">
        <v>5.4</v>
      </c>
      <c r="E49" s="220">
        <v>3</v>
      </c>
      <c r="F49" s="61" t="s">
        <v>950</v>
      </c>
      <c r="G49" s="133" t="e">
        <f>IF('Main Store'!$G$172=0,0,'Main Store'!G49+#REF!+#REF!+#REF!+#REF!)</f>
        <v>#N/A</v>
      </c>
      <c r="H49" s="65" t="e">
        <f>'Main Store'!H49+#REF!+#REF!+#REF!+#REF!</f>
        <v>#REF!</v>
      </c>
      <c r="I49" s="64" t="e">
        <f t="shared" si="1"/>
        <v>#REF!</v>
      </c>
      <c r="J49" s="65" t="e">
        <f t="shared" si="2"/>
        <v>#REF!</v>
      </c>
      <c r="K49" s="65"/>
      <c r="L49" s="65" t="e">
        <f>'Main Store'!#REF!+#REF!+#REF!+#REF!+#REF!</f>
        <v>#REF!</v>
      </c>
      <c r="M49" s="64" t="e">
        <f t="shared" si="3"/>
        <v>#REF!</v>
      </c>
      <c r="N49" s="65" t="e">
        <f t="shared" si="7"/>
        <v>#REF!</v>
      </c>
      <c r="O49" s="65"/>
      <c r="P49" s="65" t="e">
        <f>'Main Store'!M49+#REF!+#REF!+#REF!+#REF!</f>
        <v>#REF!</v>
      </c>
      <c r="Q49" s="64" t="e">
        <f t="shared" si="4"/>
        <v>#REF!</v>
      </c>
      <c r="R49" s="65" t="e">
        <f t="shared" si="5"/>
        <v>#REF!</v>
      </c>
      <c r="S49" s="75"/>
      <c r="T49" s="202">
        <f>SUMIF(MSIS!$H:$H,$B$1&amp;B49&amp;1,MSIS!$F:$F)</f>
        <v>0</v>
      </c>
      <c r="U49" s="65" t="e">
        <f t="shared" si="8"/>
        <v>#REF!</v>
      </c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</row>
    <row r="50" spans="2:80" s="2" customFormat="1" ht="15" customHeight="1" outlineLevel="1" x14ac:dyDescent="0.2">
      <c r="B50" s="164" t="s">
        <v>79</v>
      </c>
      <c r="C50" s="58" t="s">
        <v>267</v>
      </c>
      <c r="D50" s="253">
        <v>5.5</v>
      </c>
      <c r="E50" s="220">
        <v>3</v>
      </c>
      <c r="F50" s="61" t="s">
        <v>951</v>
      </c>
      <c r="G50" s="133" t="e">
        <f>IF('Main Store'!$G$172=0,0,'Main Store'!G50+#REF!+#REF!+#REF!+#REF!)</f>
        <v>#N/A</v>
      </c>
      <c r="H50" s="65" t="e">
        <f>'Main Store'!H50+#REF!+#REF!+#REF!+#REF!</f>
        <v>#REF!</v>
      </c>
      <c r="I50" s="64" t="e">
        <f t="shared" si="1"/>
        <v>#REF!</v>
      </c>
      <c r="J50" s="65" t="e">
        <f t="shared" si="2"/>
        <v>#REF!</v>
      </c>
      <c r="K50" s="65"/>
      <c r="L50" s="65" t="e">
        <f>'Main Store'!#REF!+#REF!+#REF!+#REF!+#REF!</f>
        <v>#REF!</v>
      </c>
      <c r="M50" s="64" t="e">
        <f t="shared" si="3"/>
        <v>#REF!</v>
      </c>
      <c r="N50" s="65" t="e">
        <f t="shared" si="7"/>
        <v>#REF!</v>
      </c>
      <c r="O50" s="65"/>
      <c r="P50" s="65" t="e">
        <f>'Main Store'!M50+#REF!+#REF!+#REF!+#REF!</f>
        <v>#REF!</v>
      </c>
      <c r="Q50" s="64" t="e">
        <f t="shared" si="4"/>
        <v>#REF!</v>
      </c>
      <c r="R50" s="65" t="e">
        <f t="shared" si="5"/>
        <v>#REF!</v>
      </c>
      <c r="S50" s="75"/>
      <c r="T50" s="202">
        <f>SUMIF(MSIS!$H:$H,$B$1&amp;B50&amp;1,MSIS!$F:$F)</f>
        <v>0</v>
      </c>
      <c r="U50" s="65" t="e">
        <f t="shared" si="8"/>
        <v>#REF!</v>
      </c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</row>
    <row r="51" spans="2:80" s="2" customFormat="1" ht="15" customHeight="1" outlineLevel="1" x14ac:dyDescent="0.2">
      <c r="B51" s="164" t="s">
        <v>80</v>
      </c>
      <c r="C51" s="58" t="s">
        <v>268</v>
      </c>
      <c r="D51" s="253">
        <v>5.6</v>
      </c>
      <c r="E51" s="220">
        <v>3</v>
      </c>
      <c r="F51" s="61" t="s">
        <v>952</v>
      </c>
      <c r="G51" s="133" t="e">
        <f>IF('Main Store'!$G$172=0,0,'Main Store'!G51+#REF!+#REF!+#REF!+#REF!)</f>
        <v>#N/A</v>
      </c>
      <c r="H51" s="65" t="e">
        <f>'Main Store'!H51+#REF!+#REF!+#REF!+#REF!</f>
        <v>#REF!</v>
      </c>
      <c r="I51" s="64" t="e">
        <f t="shared" si="1"/>
        <v>#REF!</v>
      </c>
      <c r="J51" s="65" t="e">
        <f t="shared" si="2"/>
        <v>#REF!</v>
      </c>
      <c r="K51" s="65"/>
      <c r="L51" s="65" t="e">
        <f>'Main Store'!#REF!+#REF!+#REF!+#REF!+#REF!</f>
        <v>#REF!</v>
      </c>
      <c r="M51" s="64" t="e">
        <f t="shared" si="3"/>
        <v>#REF!</v>
      </c>
      <c r="N51" s="65" t="e">
        <f t="shared" si="7"/>
        <v>#REF!</v>
      </c>
      <c r="O51" s="65"/>
      <c r="P51" s="65" t="e">
        <f>'Main Store'!M51+#REF!+#REF!+#REF!+#REF!</f>
        <v>#REF!</v>
      </c>
      <c r="Q51" s="64" t="e">
        <f t="shared" si="4"/>
        <v>#REF!</v>
      </c>
      <c r="R51" s="65" t="e">
        <f t="shared" si="5"/>
        <v>#REF!</v>
      </c>
      <c r="S51" s="75"/>
      <c r="T51" s="202">
        <f>SUMIF(MSIS!$H:$H,$B$1&amp;B51&amp;1,MSIS!$F:$F)</f>
        <v>0</v>
      </c>
      <c r="U51" s="65" t="e">
        <f t="shared" si="8"/>
        <v>#REF!</v>
      </c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</row>
    <row r="52" spans="2:80" s="2" customFormat="1" ht="15" customHeight="1" outlineLevel="1" x14ac:dyDescent="0.2">
      <c r="B52" s="164" t="s">
        <v>81</v>
      </c>
      <c r="C52" s="58" t="s">
        <v>269</v>
      </c>
      <c r="D52" s="253">
        <v>5.7</v>
      </c>
      <c r="E52" s="220">
        <v>3</v>
      </c>
      <c r="F52" s="61" t="s">
        <v>953</v>
      </c>
      <c r="G52" s="133" t="e">
        <f>IF('Main Store'!$G$172=0,0,'Main Store'!G52+#REF!+#REF!+#REF!+#REF!)</f>
        <v>#N/A</v>
      </c>
      <c r="H52" s="65" t="e">
        <f>'Main Store'!H52+#REF!+#REF!+#REF!+#REF!</f>
        <v>#REF!</v>
      </c>
      <c r="I52" s="64" t="e">
        <f t="shared" si="1"/>
        <v>#REF!</v>
      </c>
      <c r="J52" s="65" t="e">
        <f t="shared" si="2"/>
        <v>#REF!</v>
      </c>
      <c r="K52" s="65"/>
      <c r="L52" s="65" t="e">
        <f>'Main Store'!#REF!+#REF!+#REF!+#REF!+#REF!</f>
        <v>#REF!</v>
      </c>
      <c r="M52" s="64" t="e">
        <f t="shared" si="3"/>
        <v>#REF!</v>
      </c>
      <c r="N52" s="65" t="e">
        <f t="shared" si="7"/>
        <v>#REF!</v>
      </c>
      <c r="O52" s="65"/>
      <c r="P52" s="65" t="e">
        <f>'Main Store'!M52+#REF!+#REF!+#REF!+#REF!</f>
        <v>#REF!</v>
      </c>
      <c r="Q52" s="64" t="e">
        <f t="shared" si="4"/>
        <v>#REF!</v>
      </c>
      <c r="R52" s="65" t="e">
        <f t="shared" si="5"/>
        <v>#REF!</v>
      </c>
      <c r="S52" s="75"/>
      <c r="T52" s="202">
        <f>SUMIF(MSIS!$H:$H,$B$1&amp;B52&amp;1,MSIS!$F:$F)</f>
        <v>0</v>
      </c>
      <c r="U52" s="65" t="e">
        <f t="shared" si="8"/>
        <v>#REF!</v>
      </c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</row>
    <row r="53" spans="2:80" s="2" customFormat="1" ht="15" customHeight="1" outlineLevel="1" x14ac:dyDescent="0.2">
      <c r="B53" s="165">
        <v>1540</v>
      </c>
      <c r="C53" s="58" t="s">
        <v>270</v>
      </c>
      <c r="D53" s="253">
        <v>5.8</v>
      </c>
      <c r="E53" s="220">
        <v>3</v>
      </c>
      <c r="F53" s="61" t="s">
        <v>954</v>
      </c>
      <c r="G53" s="134" t="e">
        <f>IF('Main Store'!$G$172=0,0,'Main Store'!G53+#REF!+#REF!+#REF!+#REF!)</f>
        <v>#N/A</v>
      </c>
      <c r="H53" s="66" t="e">
        <f>'Main Store'!H53+#REF!+#REF!+#REF!+#REF!</f>
        <v>#REF!</v>
      </c>
      <c r="I53" s="91" t="e">
        <f t="shared" si="1"/>
        <v>#REF!</v>
      </c>
      <c r="J53" s="66" t="e">
        <f t="shared" si="2"/>
        <v>#REF!</v>
      </c>
      <c r="K53" s="66"/>
      <c r="L53" s="66" t="e">
        <f>'Main Store'!#REF!+#REF!+#REF!+#REF!+#REF!</f>
        <v>#REF!</v>
      </c>
      <c r="M53" s="91" t="e">
        <f t="shared" si="3"/>
        <v>#REF!</v>
      </c>
      <c r="N53" s="66" t="e">
        <f t="shared" si="7"/>
        <v>#REF!</v>
      </c>
      <c r="O53" s="66"/>
      <c r="P53" s="66" t="e">
        <f>'Main Store'!M53+#REF!+#REF!+#REF!+#REF!</f>
        <v>#REF!</v>
      </c>
      <c r="Q53" s="91" t="e">
        <f t="shared" si="4"/>
        <v>#REF!</v>
      </c>
      <c r="R53" s="66" t="e">
        <f t="shared" si="5"/>
        <v>#REF!</v>
      </c>
      <c r="S53" s="77"/>
      <c r="T53" s="202">
        <f>SUMIF(MSIS!$H:$H,$B$1&amp;B53&amp;1,MSIS!$F:$F)</f>
        <v>0</v>
      </c>
      <c r="U53" s="66" t="e">
        <f t="shared" si="8"/>
        <v>#REF!</v>
      </c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</row>
    <row r="54" spans="2:80" s="2" customFormat="1" ht="15" customHeight="1" x14ac:dyDescent="0.2">
      <c r="B54" s="163"/>
      <c r="C54" s="53" t="s">
        <v>271</v>
      </c>
      <c r="D54" s="252">
        <v>6</v>
      </c>
      <c r="E54" s="222">
        <v>2</v>
      </c>
      <c r="F54" s="92" t="s">
        <v>955</v>
      </c>
      <c r="G54" s="140" t="e">
        <f>IF('Main Store'!$G$172=0,0,'Main Store'!G54+#REF!+#REF!+#REF!+#REF!)</f>
        <v>#N/A</v>
      </c>
      <c r="H54" s="93" t="e">
        <f>'Main Store'!H54+#REF!+#REF!+#REF!+#REF!</f>
        <v>#REF!</v>
      </c>
      <c r="I54" s="94" t="e">
        <f t="shared" si="1"/>
        <v>#REF!</v>
      </c>
      <c r="J54" s="93" t="e">
        <f t="shared" si="2"/>
        <v>#REF!</v>
      </c>
      <c r="K54" s="93"/>
      <c r="L54" s="93" t="e">
        <f>'Main Store'!#REF!+#REF!+#REF!+#REF!+#REF!</f>
        <v>#REF!</v>
      </c>
      <c r="M54" s="94" t="e">
        <f t="shared" si="3"/>
        <v>#REF!</v>
      </c>
      <c r="N54" s="93" t="e">
        <f t="shared" si="7"/>
        <v>#REF!</v>
      </c>
      <c r="O54" s="93"/>
      <c r="P54" s="93" t="e">
        <f>'Main Store'!M54+#REF!+#REF!+#REF!+#REF!</f>
        <v>#REF!</v>
      </c>
      <c r="Q54" s="94" t="e">
        <f t="shared" si="4"/>
        <v>#REF!</v>
      </c>
      <c r="R54" s="93" t="e">
        <f t="shared" si="5"/>
        <v>#REF!</v>
      </c>
      <c r="S54" s="93"/>
      <c r="T54" s="93">
        <f>SUM(T55,T76,T81:T83)</f>
        <v>0</v>
      </c>
      <c r="U54" s="93" t="e">
        <f t="shared" si="8"/>
        <v>#REF!</v>
      </c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</row>
    <row r="55" spans="2:80" s="2" customFormat="1" ht="15" customHeight="1" outlineLevel="1" x14ac:dyDescent="0.2">
      <c r="B55" s="164"/>
      <c r="C55" s="58" t="s">
        <v>272</v>
      </c>
      <c r="D55" s="253">
        <v>6.1</v>
      </c>
      <c r="E55" s="220">
        <v>3</v>
      </c>
      <c r="F55" s="61" t="s">
        <v>902</v>
      </c>
      <c r="G55" s="131" t="e">
        <f>IF('Main Store'!$G$172=0,0,'Main Store'!G55+#REF!+#REF!+#REF!+#REF!)</f>
        <v>#N/A</v>
      </c>
      <c r="H55" s="62" t="e">
        <f>'Main Store'!H55+#REF!+#REF!+#REF!+#REF!</f>
        <v>#REF!</v>
      </c>
      <c r="I55" s="68" t="e">
        <f t="shared" si="1"/>
        <v>#REF!</v>
      </c>
      <c r="J55" s="62" t="e">
        <f t="shared" si="2"/>
        <v>#REF!</v>
      </c>
      <c r="K55" s="62"/>
      <c r="L55" s="62" t="e">
        <f>'Main Store'!#REF!+#REF!+#REF!+#REF!+#REF!</f>
        <v>#REF!</v>
      </c>
      <c r="M55" s="68" t="e">
        <f t="shared" si="3"/>
        <v>#REF!</v>
      </c>
      <c r="N55" s="62" t="e">
        <f t="shared" si="7"/>
        <v>#REF!</v>
      </c>
      <c r="O55" s="62"/>
      <c r="P55" s="62" t="e">
        <f>'Main Store'!M55+#REF!+#REF!+#REF!+#REF!</f>
        <v>#REF!</v>
      </c>
      <c r="Q55" s="68" t="e">
        <f t="shared" si="4"/>
        <v>#REF!</v>
      </c>
      <c r="R55" s="62" t="e">
        <f t="shared" si="5"/>
        <v>#REF!</v>
      </c>
      <c r="S55" s="62"/>
      <c r="T55" s="62">
        <f>SUM(T56,T67:T71,T74:T75)</f>
        <v>0</v>
      </c>
      <c r="U55" s="62" t="e">
        <f t="shared" si="8"/>
        <v>#REF!</v>
      </c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</row>
    <row r="56" spans="2:80" s="2" customFormat="1" ht="15" customHeight="1" outlineLevel="1" x14ac:dyDescent="0.2">
      <c r="B56" s="164" t="s">
        <v>1</v>
      </c>
      <c r="C56" s="58" t="s">
        <v>273</v>
      </c>
      <c r="D56" s="253" t="s">
        <v>36</v>
      </c>
      <c r="E56" s="220">
        <v>4</v>
      </c>
      <c r="F56" s="69" t="s">
        <v>1038</v>
      </c>
      <c r="G56" s="131" t="e">
        <f>IF('Main Store'!$G$172=0,0,'Main Store'!G56+#REF!+#REF!+#REF!+#REF!)</f>
        <v>#N/A</v>
      </c>
      <c r="H56" s="62" t="e">
        <f>'Main Store'!H56+#REF!+#REF!+#REF!+#REF!</f>
        <v>#REF!</v>
      </c>
      <c r="I56" s="68" t="e">
        <f t="shared" si="1"/>
        <v>#REF!</v>
      </c>
      <c r="J56" s="62" t="e">
        <f t="shared" si="2"/>
        <v>#REF!</v>
      </c>
      <c r="K56" s="62"/>
      <c r="L56" s="62" t="e">
        <f>'Main Store'!#REF!+#REF!+#REF!+#REF!+#REF!</f>
        <v>#REF!</v>
      </c>
      <c r="M56" s="68" t="e">
        <f t="shared" si="3"/>
        <v>#REF!</v>
      </c>
      <c r="N56" s="62" t="e">
        <f t="shared" si="7"/>
        <v>#REF!</v>
      </c>
      <c r="O56" s="62"/>
      <c r="P56" s="62" t="e">
        <f>'Main Store'!M56+#REF!+#REF!+#REF!+#REF!</f>
        <v>#REF!</v>
      </c>
      <c r="Q56" s="68" t="e">
        <f t="shared" si="4"/>
        <v>#REF!</v>
      </c>
      <c r="R56" s="62" t="e">
        <f t="shared" si="5"/>
        <v>#REF!</v>
      </c>
      <c r="S56" s="62"/>
      <c r="T56" s="154">
        <f>SUMIF(MSIS!$H:$H,$B$1&amp;B56&amp;1,MSIS!$F:$F)</f>
        <v>0</v>
      </c>
      <c r="U56" s="62" t="e">
        <f t="shared" si="8"/>
        <v>#REF!</v>
      </c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</row>
    <row r="57" spans="2:80" s="2" customFormat="1" ht="15" customHeight="1" outlineLevel="1" x14ac:dyDescent="0.2">
      <c r="B57" s="164"/>
      <c r="C57" s="58" t="s">
        <v>274</v>
      </c>
      <c r="D57" s="253">
        <v>0</v>
      </c>
      <c r="E57" s="220">
        <v>5</v>
      </c>
      <c r="F57" s="95" t="s">
        <v>889</v>
      </c>
      <c r="G57" s="131" t="e">
        <f>IF('Main Store'!$G$172=0,0,'Main Store'!G57+#REF!+#REF!+#REF!+#REF!)</f>
        <v>#N/A</v>
      </c>
      <c r="H57" s="62" t="e">
        <f>'Main Store'!H57+#REF!+#REF!+#REF!+#REF!</f>
        <v>#REF!</v>
      </c>
      <c r="I57" s="68" t="e">
        <f t="shared" si="1"/>
        <v>#REF!</v>
      </c>
      <c r="J57" s="62" t="e">
        <f t="shared" si="2"/>
        <v>#REF!</v>
      </c>
      <c r="K57" s="62"/>
      <c r="L57" s="62" t="e">
        <f>'Main Store'!#REF!+#REF!+#REF!+#REF!+#REF!</f>
        <v>#REF!</v>
      </c>
      <c r="M57" s="68" t="e">
        <f t="shared" si="3"/>
        <v>#REF!</v>
      </c>
      <c r="N57" s="62" t="e">
        <f t="shared" si="7"/>
        <v>#REF!</v>
      </c>
      <c r="O57" s="62"/>
      <c r="P57" s="62" t="e">
        <f>'Main Store'!M57+#REF!+#REF!+#REF!+#REF!</f>
        <v>#REF!</v>
      </c>
      <c r="Q57" s="71" t="e">
        <f t="shared" si="4"/>
        <v>#REF!</v>
      </c>
      <c r="R57" s="72" t="e">
        <f t="shared" si="5"/>
        <v>#REF!</v>
      </c>
      <c r="S57" s="73"/>
      <c r="T57" s="199"/>
      <c r="U57" s="72" t="e">
        <f t="shared" si="8"/>
        <v>#REF!</v>
      </c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</row>
    <row r="58" spans="2:80" s="2" customFormat="1" ht="15" customHeight="1" outlineLevel="1" x14ac:dyDescent="0.2">
      <c r="B58" s="164"/>
      <c r="C58" s="58" t="s">
        <v>275</v>
      </c>
      <c r="D58" s="253">
        <v>1</v>
      </c>
      <c r="E58" s="220">
        <v>5</v>
      </c>
      <c r="F58" s="95" t="s">
        <v>1039</v>
      </c>
      <c r="G58" s="131" t="e">
        <f>IF('Main Store'!$G$172=0,0,'Main Store'!G58+#REF!+#REF!+#REF!+#REF!)</f>
        <v>#N/A</v>
      </c>
      <c r="H58" s="62" t="e">
        <f>'Main Store'!H58+#REF!+#REF!+#REF!+#REF!</f>
        <v>#REF!</v>
      </c>
      <c r="I58" s="68" t="e">
        <f t="shared" si="1"/>
        <v>#REF!</v>
      </c>
      <c r="J58" s="62" t="e">
        <f t="shared" si="2"/>
        <v>#REF!</v>
      </c>
      <c r="K58" s="62"/>
      <c r="L58" s="62" t="e">
        <f>'Main Store'!#REF!+#REF!+#REF!+#REF!+#REF!</f>
        <v>#REF!</v>
      </c>
      <c r="M58" s="68" t="e">
        <f t="shared" si="3"/>
        <v>#REF!</v>
      </c>
      <c r="N58" s="62" t="e">
        <f t="shared" si="7"/>
        <v>#REF!</v>
      </c>
      <c r="O58" s="62"/>
      <c r="P58" s="62" t="e">
        <f>'Main Store'!M58+#REF!+#REF!+#REF!+#REF!</f>
        <v>#REF!</v>
      </c>
      <c r="Q58" s="64" t="e">
        <f t="shared" si="4"/>
        <v>#REF!</v>
      </c>
      <c r="R58" s="65" t="e">
        <f t="shared" si="5"/>
        <v>#REF!</v>
      </c>
      <c r="S58" s="75"/>
      <c r="T58" s="200"/>
      <c r="U58" s="65" t="e">
        <f t="shared" si="8"/>
        <v>#REF!</v>
      </c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</row>
    <row r="59" spans="2:80" s="2" customFormat="1" ht="15" customHeight="1" outlineLevel="1" x14ac:dyDescent="0.2">
      <c r="B59" s="164"/>
      <c r="C59" s="58" t="s">
        <v>276</v>
      </c>
      <c r="D59" s="253">
        <v>2</v>
      </c>
      <c r="E59" s="220">
        <v>5</v>
      </c>
      <c r="F59" s="95" t="s">
        <v>890</v>
      </c>
      <c r="G59" s="131" t="e">
        <f>IF('Main Store'!$G$172=0,0,'Main Store'!G59+#REF!+#REF!+#REF!+#REF!)</f>
        <v>#N/A</v>
      </c>
      <c r="H59" s="62" t="e">
        <f>'Main Store'!H59+#REF!+#REF!+#REF!+#REF!</f>
        <v>#REF!</v>
      </c>
      <c r="I59" s="68" t="e">
        <f t="shared" si="1"/>
        <v>#REF!</v>
      </c>
      <c r="J59" s="62" t="e">
        <f t="shared" si="2"/>
        <v>#REF!</v>
      </c>
      <c r="K59" s="62"/>
      <c r="L59" s="62" t="e">
        <f>'Main Store'!#REF!+#REF!+#REF!+#REF!+#REF!</f>
        <v>#REF!</v>
      </c>
      <c r="M59" s="68" t="e">
        <f t="shared" si="3"/>
        <v>#REF!</v>
      </c>
      <c r="N59" s="62" t="e">
        <f t="shared" si="7"/>
        <v>#REF!</v>
      </c>
      <c r="O59" s="62"/>
      <c r="P59" s="62" t="e">
        <f>'Main Store'!M59+#REF!+#REF!+#REF!+#REF!</f>
        <v>#REF!</v>
      </c>
      <c r="Q59" s="64" t="e">
        <f t="shared" si="4"/>
        <v>#REF!</v>
      </c>
      <c r="R59" s="65" t="e">
        <f t="shared" si="5"/>
        <v>#REF!</v>
      </c>
      <c r="S59" s="75"/>
      <c r="T59" s="200"/>
      <c r="U59" s="65" t="e">
        <f t="shared" si="8"/>
        <v>#REF!</v>
      </c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</row>
    <row r="60" spans="2:80" s="2" customFormat="1" ht="15" customHeight="1" outlineLevel="1" x14ac:dyDescent="0.2">
      <c r="B60" s="164"/>
      <c r="C60" s="58" t="s">
        <v>277</v>
      </c>
      <c r="D60" s="253">
        <v>3</v>
      </c>
      <c r="E60" s="220">
        <v>5</v>
      </c>
      <c r="F60" s="95" t="s">
        <v>891</v>
      </c>
      <c r="G60" s="131" t="e">
        <f>IF('Main Store'!$G$172=0,0,'Main Store'!G60+#REF!+#REF!+#REF!+#REF!)</f>
        <v>#N/A</v>
      </c>
      <c r="H60" s="62" t="e">
        <f>'Main Store'!H60+#REF!+#REF!+#REF!+#REF!</f>
        <v>#REF!</v>
      </c>
      <c r="I60" s="68" t="e">
        <f t="shared" si="1"/>
        <v>#REF!</v>
      </c>
      <c r="J60" s="62" t="e">
        <f t="shared" si="2"/>
        <v>#REF!</v>
      </c>
      <c r="K60" s="62"/>
      <c r="L60" s="62" t="e">
        <f>'Main Store'!#REF!+#REF!+#REF!+#REF!+#REF!</f>
        <v>#REF!</v>
      </c>
      <c r="M60" s="68" t="e">
        <f t="shared" si="3"/>
        <v>#REF!</v>
      </c>
      <c r="N60" s="62" t="e">
        <f t="shared" si="7"/>
        <v>#REF!</v>
      </c>
      <c r="O60" s="62"/>
      <c r="P60" s="62" t="e">
        <f>'Main Store'!M60+#REF!+#REF!+#REF!+#REF!</f>
        <v>#REF!</v>
      </c>
      <c r="Q60" s="64" t="e">
        <f t="shared" si="4"/>
        <v>#REF!</v>
      </c>
      <c r="R60" s="65" t="e">
        <f t="shared" si="5"/>
        <v>#REF!</v>
      </c>
      <c r="S60" s="75"/>
      <c r="T60" s="200"/>
      <c r="U60" s="65" t="e">
        <f t="shared" si="8"/>
        <v>#REF!</v>
      </c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</row>
    <row r="61" spans="2:80" s="2" customFormat="1" ht="15" customHeight="1" outlineLevel="1" x14ac:dyDescent="0.2">
      <c r="B61" s="164"/>
      <c r="C61" s="58" t="s">
        <v>278</v>
      </c>
      <c r="D61" s="253">
        <v>4</v>
      </c>
      <c r="E61" s="220">
        <v>5</v>
      </c>
      <c r="F61" s="95" t="s">
        <v>892</v>
      </c>
      <c r="G61" s="131" t="e">
        <f>IF('Main Store'!$G$172=0,0,'Main Store'!G61+#REF!+#REF!+#REF!+#REF!)</f>
        <v>#N/A</v>
      </c>
      <c r="H61" s="62" t="e">
        <f>'Main Store'!H61+#REF!+#REF!+#REF!+#REF!</f>
        <v>#REF!</v>
      </c>
      <c r="I61" s="68" t="e">
        <f t="shared" si="1"/>
        <v>#REF!</v>
      </c>
      <c r="J61" s="62" t="e">
        <f t="shared" si="2"/>
        <v>#REF!</v>
      </c>
      <c r="K61" s="62"/>
      <c r="L61" s="62" t="e">
        <f>'Main Store'!#REF!+#REF!+#REF!+#REF!+#REF!</f>
        <v>#REF!</v>
      </c>
      <c r="M61" s="68" t="e">
        <f t="shared" si="3"/>
        <v>#REF!</v>
      </c>
      <c r="N61" s="62" t="e">
        <f t="shared" si="7"/>
        <v>#REF!</v>
      </c>
      <c r="O61" s="62"/>
      <c r="P61" s="62" t="e">
        <f>'Main Store'!M61+#REF!+#REF!+#REF!+#REF!</f>
        <v>#REF!</v>
      </c>
      <c r="Q61" s="64" t="e">
        <f t="shared" si="4"/>
        <v>#REF!</v>
      </c>
      <c r="R61" s="65" t="e">
        <f t="shared" si="5"/>
        <v>#REF!</v>
      </c>
      <c r="S61" s="75"/>
      <c r="T61" s="200"/>
      <c r="U61" s="65" t="e">
        <f t="shared" si="8"/>
        <v>#REF!</v>
      </c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</row>
    <row r="62" spans="2:80" s="2" customFormat="1" ht="15" customHeight="1" outlineLevel="1" x14ac:dyDescent="0.2">
      <c r="B62" s="164"/>
      <c r="C62" s="58" t="s">
        <v>279</v>
      </c>
      <c r="D62" s="253">
        <v>5</v>
      </c>
      <c r="E62" s="220">
        <v>5</v>
      </c>
      <c r="F62" s="95" t="s">
        <v>893</v>
      </c>
      <c r="G62" s="131" t="e">
        <f>IF('Main Store'!$G$172=0,0,'Main Store'!G62+#REF!+#REF!+#REF!+#REF!)</f>
        <v>#N/A</v>
      </c>
      <c r="H62" s="62" t="e">
        <f>'Main Store'!H62+#REF!+#REF!+#REF!+#REF!</f>
        <v>#REF!</v>
      </c>
      <c r="I62" s="68" t="e">
        <f t="shared" si="1"/>
        <v>#REF!</v>
      </c>
      <c r="J62" s="62" t="e">
        <f t="shared" si="2"/>
        <v>#REF!</v>
      </c>
      <c r="K62" s="62"/>
      <c r="L62" s="62" t="e">
        <f>'Main Store'!#REF!+#REF!+#REF!+#REF!+#REF!</f>
        <v>#REF!</v>
      </c>
      <c r="M62" s="68" t="e">
        <f t="shared" si="3"/>
        <v>#REF!</v>
      </c>
      <c r="N62" s="62" t="e">
        <f t="shared" si="7"/>
        <v>#REF!</v>
      </c>
      <c r="O62" s="62"/>
      <c r="P62" s="62" t="e">
        <f>'Main Store'!M62+#REF!+#REF!+#REF!+#REF!</f>
        <v>#REF!</v>
      </c>
      <c r="Q62" s="64" t="e">
        <f t="shared" si="4"/>
        <v>#REF!</v>
      </c>
      <c r="R62" s="65" t="e">
        <f t="shared" si="5"/>
        <v>#REF!</v>
      </c>
      <c r="S62" s="75"/>
      <c r="T62" s="200"/>
      <c r="U62" s="65" t="e">
        <f t="shared" si="8"/>
        <v>#REF!</v>
      </c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</row>
    <row r="63" spans="2:80" s="2" customFormat="1" ht="15" customHeight="1" outlineLevel="1" x14ac:dyDescent="0.2">
      <c r="B63" s="164"/>
      <c r="C63" s="58" t="s">
        <v>280</v>
      </c>
      <c r="D63" s="253">
        <v>6</v>
      </c>
      <c r="E63" s="220">
        <v>5</v>
      </c>
      <c r="F63" s="95" t="s">
        <v>894</v>
      </c>
      <c r="G63" s="131" t="e">
        <f>IF('Main Store'!$G$172=0,0,'Main Store'!G63+#REF!+#REF!+#REF!+#REF!)</f>
        <v>#N/A</v>
      </c>
      <c r="H63" s="62" t="e">
        <f>'Main Store'!H63+#REF!+#REF!+#REF!+#REF!</f>
        <v>#REF!</v>
      </c>
      <c r="I63" s="68" t="e">
        <f t="shared" si="1"/>
        <v>#REF!</v>
      </c>
      <c r="J63" s="62" t="e">
        <f t="shared" si="2"/>
        <v>#REF!</v>
      </c>
      <c r="K63" s="62"/>
      <c r="L63" s="62" t="e">
        <f>'Main Store'!#REF!+#REF!+#REF!+#REF!+#REF!</f>
        <v>#REF!</v>
      </c>
      <c r="M63" s="68" t="e">
        <f t="shared" si="3"/>
        <v>#REF!</v>
      </c>
      <c r="N63" s="62" t="e">
        <f t="shared" si="7"/>
        <v>#REF!</v>
      </c>
      <c r="O63" s="62"/>
      <c r="P63" s="62" t="e">
        <f>'Main Store'!M63+#REF!+#REF!+#REF!+#REF!</f>
        <v>#REF!</v>
      </c>
      <c r="Q63" s="64" t="e">
        <f t="shared" si="4"/>
        <v>#REF!</v>
      </c>
      <c r="R63" s="65" t="e">
        <f t="shared" si="5"/>
        <v>#REF!</v>
      </c>
      <c r="S63" s="75"/>
      <c r="T63" s="200"/>
      <c r="U63" s="65" t="e">
        <f t="shared" si="8"/>
        <v>#REF!</v>
      </c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</row>
    <row r="64" spans="2:80" s="2" customFormat="1" ht="15" customHeight="1" outlineLevel="1" x14ac:dyDescent="0.2">
      <c r="B64" s="166"/>
      <c r="C64" s="58" t="s">
        <v>281</v>
      </c>
      <c r="D64" s="253">
        <v>7</v>
      </c>
      <c r="E64" s="220">
        <v>5</v>
      </c>
      <c r="F64" s="95" t="s">
        <v>895</v>
      </c>
      <c r="G64" s="131" t="e">
        <f>IF('Main Store'!$G$172=0,0,'Main Store'!G64+#REF!+#REF!+#REF!+#REF!)</f>
        <v>#N/A</v>
      </c>
      <c r="H64" s="62" t="e">
        <f>'Main Store'!H64+#REF!+#REF!+#REF!+#REF!</f>
        <v>#REF!</v>
      </c>
      <c r="I64" s="68" t="e">
        <f t="shared" si="1"/>
        <v>#REF!</v>
      </c>
      <c r="J64" s="62" t="e">
        <f t="shared" si="2"/>
        <v>#REF!</v>
      </c>
      <c r="K64" s="62"/>
      <c r="L64" s="62" t="e">
        <f>'Main Store'!#REF!+#REF!+#REF!+#REF!+#REF!</f>
        <v>#REF!</v>
      </c>
      <c r="M64" s="68" t="e">
        <f t="shared" si="3"/>
        <v>#REF!</v>
      </c>
      <c r="N64" s="62" t="e">
        <f t="shared" si="7"/>
        <v>#REF!</v>
      </c>
      <c r="O64" s="62"/>
      <c r="P64" s="62" t="e">
        <f>'Main Store'!M64+#REF!+#REF!+#REF!+#REF!</f>
        <v>#REF!</v>
      </c>
      <c r="Q64" s="64" t="e">
        <f t="shared" si="4"/>
        <v>#REF!</v>
      </c>
      <c r="R64" s="65" t="e">
        <f t="shared" si="5"/>
        <v>#REF!</v>
      </c>
      <c r="S64" s="75"/>
      <c r="T64" s="200"/>
      <c r="U64" s="65" t="e">
        <f t="shared" si="8"/>
        <v>#REF!</v>
      </c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</row>
    <row r="65" spans="2:80" s="2" customFormat="1" ht="15" customHeight="1" outlineLevel="1" x14ac:dyDescent="0.2">
      <c r="B65" s="166"/>
      <c r="C65" s="58" t="s">
        <v>282</v>
      </c>
      <c r="D65" s="253">
        <v>8</v>
      </c>
      <c r="E65" s="220">
        <v>5</v>
      </c>
      <c r="F65" s="95" t="s">
        <v>896</v>
      </c>
      <c r="G65" s="131" t="e">
        <f>IF('Main Store'!$G$172=0,0,'Main Store'!G65+#REF!+#REF!+#REF!+#REF!)</f>
        <v>#N/A</v>
      </c>
      <c r="H65" s="62" t="e">
        <f>'Main Store'!H65+#REF!+#REF!+#REF!+#REF!</f>
        <v>#REF!</v>
      </c>
      <c r="I65" s="68" t="e">
        <f t="shared" si="1"/>
        <v>#REF!</v>
      </c>
      <c r="J65" s="62" t="e">
        <f t="shared" si="2"/>
        <v>#REF!</v>
      </c>
      <c r="K65" s="62"/>
      <c r="L65" s="62" t="e">
        <f>'Main Store'!#REF!+#REF!+#REF!+#REF!+#REF!</f>
        <v>#REF!</v>
      </c>
      <c r="M65" s="68" t="e">
        <f t="shared" si="3"/>
        <v>#REF!</v>
      </c>
      <c r="N65" s="62" t="e">
        <f t="shared" si="7"/>
        <v>#REF!</v>
      </c>
      <c r="O65" s="62"/>
      <c r="P65" s="62" t="e">
        <f>'Main Store'!M65+#REF!+#REF!+#REF!+#REF!</f>
        <v>#REF!</v>
      </c>
      <c r="Q65" s="64" t="e">
        <f t="shared" si="4"/>
        <v>#REF!</v>
      </c>
      <c r="R65" s="65" t="e">
        <f t="shared" si="5"/>
        <v>#REF!</v>
      </c>
      <c r="S65" s="75"/>
      <c r="T65" s="200"/>
      <c r="U65" s="65" t="e">
        <f t="shared" si="8"/>
        <v>#REF!</v>
      </c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</row>
    <row r="66" spans="2:80" s="2" customFormat="1" ht="15" customHeight="1" outlineLevel="1" x14ac:dyDescent="0.2">
      <c r="B66" s="166"/>
      <c r="C66" s="58" t="s">
        <v>283</v>
      </c>
      <c r="D66" s="253">
        <v>9</v>
      </c>
      <c r="E66" s="220">
        <v>5</v>
      </c>
      <c r="F66" s="95" t="s">
        <v>897</v>
      </c>
      <c r="G66" s="131" t="e">
        <f>IF('Main Store'!$G$172=0,0,'Main Store'!G66+#REF!+#REF!+#REF!+#REF!)</f>
        <v>#N/A</v>
      </c>
      <c r="H66" s="62" t="e">
        <f>'Main Store'!H66+#REF!+#REF!+#REF!+#REF!</f>
        <v>#REF!</v>
      </c>
      <c r="I66" s="68" t="e">
        <f t="shared" si="1"/>
        <v>#REF!</v>
      </c>
      <c r="J66" s="62" t="e">
        <f t="shared" si="2"/>
        <v>#REF!</v>
      </c>
      <c r="K66" s="62"/>
      <c r="L66" s="62" t="e">
        <f>'Main Store'!#REF!+#REF!+#REF!+#REF!+#REF!</f>
        <v>#REF!</v>
      </c>
      <c r="M66" s="68" t="e">
        <f t="shared" si="3"/>
        <v>#REF!</v>
      </c>
      <c r="N66" s="62" t="e">
        <f t="shared" si="7"/>
        <v>#REF!</v>
      </c>
      <c r="O66" s="62"/>
      <c r="P66" s="62" t="e">
        <f>'Main Store'!M66+#REF!+#REF!+#REF!+#REF!</f>
        <v>#REF!</v>
      </c>
      <c r="Q66" s="64" t="e">
        <f t="shared" si="4"/>
        <v>#REF!</v>
      </c>
      <c r="R66" s="65" t="e">
        <f t="shared" si="5"/>
        <v>#REF!</v>
      </c>
      <c r="S66" s="77"/>
      <c r="T66" s="201"/>
      <c r="U66" s="65" t="e">
        <f t="shared" si="8"/>
        <v>#REF!</v>
      </c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</row>
    <row r="67" spans="2:80" s="2" customFormat="1" ht="15" customHeight="1" outlineLevel="1" x14ac:dyDescent="0.2">
      <c r="B67" s="166">
        <v>1643</v>
      </c>
      <c r="C67" s="58" t="s">
        <v>284</v>
      </c>
      <c r="D67" s="253" t="s">
        <v>2</v>
      </c>
      <c r="E67" s="220">
        <v>4</v>
      </c>
      <c r="F67" s="69" t="s">
        <v>898</v>
      </c>
      <c r="G67" s="131" t="e">
        <f>IF('Main Store'!$G$172=0,0,'Main Store'!G67+#REF!+#REF!+#REF!+#REF!)</f>
        <v>#N/A</v>
      </c>
      <c r="H67" s="62" t="e">
        <f>'Main Store'!H67+#REF!+#REF!+#REF!+#REF!</f>
        <v>#REF!</v>
      </c>
      <c r="I67" s="68" t="e">
        <f t="shared" si="1"/>
        <v>#REF!</v>
      </c>
      <c r="J67" s="62" t="e">
        <f t="shared" si="2"/>
        <v>#REF!</v>
      </c>
      <c r="K67" s="62"/>
      <c r="L67" s="62" t="e">
        <f>'Main Store'!#REF!+#REF!+#REF!+#REF!+#REF!</f>
        <v>#REF!</v>
      </c>
      <c r="M67" s="68" t="e">
        <f t="shared" si="3"/>
        <v>#REF!</v>
      </c>
      <c r="N67" s="62" t="e">
        <f t="shared" si="7"/>
        <v>#REF!</v>
      </c>
      <c r="O67" s="62"/>
      <c r="P67" s="62" t="e">
        <f>'Main Store'!M67+#REF!+#REF!+#REF!+#REF!</f>
        <v>#REF!</v>
      </c>
      <c r="Q67" s="64" t="e">
        <f t="shared" si="4"/>
        <v>#REF!</v>
      </c>
      <c r="R67" s="65" t="e">
        <f t="shared" si="5"/>
        <v>#REF!</v>
      </c>
      <c r="S67" s="73"/>
      <c r="T67" s="202">
        <f>SUMIF(MSIS!$H:$H,$B$1&amp;B67&amp;1,MSIS!$F:$F)</f>
        <v>0</v>
      </c>
      <c r="U67" s="65" t="e">
        <f t="shared" si="8"/>
        <v>#REF!</v>
      </c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</row>
    <row r="68" spans="2:80" s="2" customFormat="1" ht="15" customHeight="1" outlineLevel="1" x14ac:dyDescent="0.2">
      <c r="B68" s="166">
        <v>1644</v>
      </c>
      <c r="C68" s="58" t="s">
        <v>285</v>
      </c>
      <c r="D68" s="253" t="s">
        <v>3</v>
      </c>
      <c r="E68" s="220">
        <v>4</v>
      </c>
      <c r="F68" s="69" t="s">
        <v>899</v>
      </c>
      <c r="G68" s="131" t="e">
        <f>IF('Main Store'!$G$172=0,0,'Main Store'!G68+#REF!+#REF!+#REF!+#REF!)</f>
        <v>#N/A</v>
      </c>
      <c r="H68" s="62" t="e">
        <f>'Main Store'!H68+#REF!+#REF!+#REF!+#REF!</f>
        <v>#REF!</v>
      </c>
      <c r="I68" s="68" t="e">
        <f t="shared" si="1"/>
        <v>#REF!</v>
      </c>
      <c r="J68" s="62" t="e">
        <f t="shared" si="2"/>
        <v>#REF!</v>
      </c>
      <c r="K68" s="62"/>
      <c r="L68" s="62" t="e">
        <f>'Main Store'!#REF!+#REF!+#REF!+#REF!+#REF!</f>
        <v>#REF!</v>
      </c>
      <c r="M68" s="68" t="e">
        <f t="shared" si="3"/>
        <v>#REF!</v>
      </c>
      <c r="N68" s="62" t="e">
        <f t="shared" si="7"/>
        <v>#REF!</v>
      </c>
      <c r="O68" s="62"/>
      <c r="P68" s="62" t="e">
        <f>'Main Store'!M68+#REF!+#REF!+#REF!+#REF!</f>
        <v>#REF!</v>
      </c>
      <c r="Q68" s="64" t="e">
        <f t="shared" si="4"/>
        <v>#REF!</v>
      </c>
      <c r="R68" s="65" t="e">
        <f t="shared" si="5"/>
        <v>#REF!</v>
      </c>
      <c r="S68" s="75"/>
      <c r="T68" s="202">
        <f>SUMIF(MSIS!$H:$H,$B$1&amp;B68&amp;1,MSIS!$F:$F)</f>
        <v>0</v>
      </c>
      <c r="U68" s="65" t="e">
        <f t="shared" si="8"/>
        <v>#REF!</v>
      </c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</row>
    <row r="69" spans="2:80" s="2" customFormat="1" ht="15" customHeight="1" outlineLevel="1" x14ac:dyDescent="0.2">
      <c r="B69" s="166">
        <v>1645</v>
      </c>
      <c r="C69" s="58" t="s">
        <v>286</v>
      </c>
      <c r="D69" s="253" t="s">
        <v>4</v>
      </c>
      <c r="E69" s="220">
        <v>4</v>
      </c>
      <c r="F69" s="69" t="s">
        <v>900</v>
      </c>
      <c r="G69" s="131" t="e">
        <f>IF('Main Store'!$G$172=0,0,'Main Store'!G69+#REF!+#REF!+#REF!+#REF!)</f>
        <v>#N/A</v>
      </c>
      <c r="H69" s="143" t="e">
        <f>'Main Store'!H69+#REF!+#REF!+#REF!+#REF!</f>
        <v>#REF!</v>
      </c>
      <c r="I69" s="68" t="e">
        <f t="shared" si="1"/>
        <v>#REF!</v>
      </c>
      <c r="J69" s="143" t="e">
        <f t="shared" si="2"/>
        <v>#REF!</v>
      </c>
      <c r="K69" s="143"/>
      <c r="L69" s="143" t="e">
        <f>'Main Store'!#REF!+#REF!+#REF!+#REF!+#REF!</f>
        <v>#REF!</v>
      </c>
      <c r="M69" s="68" t="e">
        <f t="shared" si="3"/>
        <v>#REF!</v>
      </c>
      <c r="N69" s="143" t="e">
        <f t="shared" ref="N69:N100" si="9">L69-H69</f>
        <v>#REF!</v>
      </c>
      <c r="O69" s="62"/>
      <c r="P69" s="143" t="e">
        <f>'Main Store'!M69+#REF!+#REF!+#REF!+#REF!</f>
        <v>#REF!</v>
      </c>
      <c r="Q69" s="64" t="e">
        <f t="shared" si="4"/>
        <v>#REF!</v>
      </c>
      <c r="R69" s="97" t="e">
        <f t="shared" si="5"/>
        <v>#REF!</v>
      </c>
      <c r="S69" s="144"/>
      <c r="T69" s="202">
        <f>SUMIF(MSIS!$H:$H,$B$1&amp;B69&amp;1,MSIS!$F:$F)</f>
        <v>0</v>
      </c>
      <c r="U69" s="97" t="e">
        <f t="shared" ref="U69:U100" si="10">T69-P69</f>
        <v>#REF!</v>
      </c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</row>
    <row r="70" spans="2:80" s="2" customFormat="1" ht="15" customHeight="1" outlineLevel="1" x14ac:dyDescent="0.2">
      <c r="B70" s="165">
        <v>1612</v>
      </c>
      <c r="C70" s="58" t="s">
        <v>287</v>
      </c>
      <c r="D70" s="253" t="s">
        <v>37</v>
      </c>
      <c r="E70" s="220">
        <v>4</v>
      </c>
      <c r="F70" s="69" t="s">
        <v>901</v>
      </c>
      <c r="G70" s="131" t="e">
        <f>IF('Main Store'!$G$172=0,0,'Main Store'!G70+#REF!+#REF!+#REF!+#REF!)</f>
        <v>#N/A</v>
      </c>
      <c r="H70" s="143" t="e">
        <f>'Main Store'!H70+#REF!+#REF!+#REF!+#REF!</f>
        <v>#REF!</v>
      </c>
      <c r="I70" s="68" t="e">
        <f t="shared" ref="I70:I133" si="11">IF(J70=0,0,IF(G70=0,"&gt;100%",H70/G70-1))</f>
        <v>#REF!</v>
      </c>
      <c r="J70" s="143" t="e">
        <f t="shared" ref="J70:J133" si="12">H70-G70</f>
        <v>#REF!</v>
      </c>
      <c r="K70" s="143"/>
      <c r="L70" s="143" t="e">
        <f>'Main Store'!#REF!+#REF!+#REF!+#REF!+#REF!</f>
        <v>#REF!</v>
      </c>
      <c r="M70" s="68" t="e">
        <f t="shared" ref="M70:M133" si="13">IF(N70=0,0,IF(H70=0,"&gt;100%",L70/H70-1))</f>
        <v>#REF!</v>
      </c>
      <c r="N70" s="143" t="e">
        <f t="shared" si="9"/>
        <v>#REF!</v>
      </c>
      <c r="O70" s="62"/>
      <c r="P70" s="143" t="e">
        <f>'Main Store'!M70+#REF!+#REF!+#REF!+#REF!</f>
        <v>#REF!</v>
      </c>
      <c r="Q70" s="91" t="e">
        <f t="shared" ref="Q70:Q133" si="14">IF(R70=0,0,IF(L70=0,"&gt;100%",P70/L70-1))</f>
        <v>#REF!</v>
      </c>
      <c r="R70" s="99" t="e">
        <f t="shared" ref="R70:R133" si="15">P70-L70</f>
        <v>#REF!</v>
      </c>
      <c r="S70" s="145"/>
      <c r="T70" s="202">
        <f>SUMIF(MSIS!$H:$H,$B$1&amp;B70&amp;1,MSIS!$F:$F)</f>
        <v>0</v>
      </c>
      <c r="U70" s="99" t="e">
        <f t="shared" si="10"/>
        <v>#REF!</v>
      </c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</row>
    <row r="71" spans="2:80" s="2" customFormat="1" ht="15" customHeight="1" outlineLevel="1" x14ac:dyDescent="0.2">
      <c r="B71" s="165">
        <v>1646</v>
      </c>
      <c r="C71" s="58" t="s">
        <v>288</v>
      </c>
      <c r="D71" s="253" t="s">
        <v>5</v>
      </c>
      <c r="E71" s="220">
        <v>4</v>
      </c>
      <c r="F71" s="69" t="s">
        <v>903</v>
      </c>
      <c r="G71" s="131" t="e">
        <f>IF('Main Store'!$G$172=0,0,'Main Store'!G71+#REF!+#REF!+#REF!+#REF!)</f>
        <v>#N/A</v>
      </c>
      <c r="H71" s="62" t="e">
        <f>'Main Store'!H71+#REF!+#REF!+#REF!+#REF!</f>
        <v>#REF!</v>
      </c>
      <c r="I71" s="68" t="e">
        <f t="shared" si="11"/>
        <v>#REF!</v>
      </c>
      <c r="J71" s="62" t="e">
        <f t="shared" si="12"/>
        <v>#REF!</v>
      </c>
      <c r="K71" s="62"/>
      <c r="L71" s="62" t="e">
        <f>'Main Store'!#REF!+#REF!+#REF!+#REF!+#REF!</f>
        <v>#REF!</v>
      </c>
      <c r="M71" s="68" t="e">
        <f t="shared" si="13"/>
        <v>#REF!</v>
      </c>
      <c r="N71" s="62" t="e">
        <f t="shared" si="9"/>
        <v>#REF!</v>
      </c>
      <c r="O71" s="62"/>
      <c r="P71" s="62" t="e">
        <f>'Main Store'!M71+#REF!+#REF!+#REF!+#REF!</f>
        <v>#REF!</v>
      </c>
      <c r="Q71" s="68" t="e">
        <f t="shared" si="14"/>
        <v>#REF!</v>
      </c>
      <c r="R71" s="62" t="e">
        <f t="shared" si="15"/>
        <v>#REF!</v>
      </c>
      <c r="S71" s="62"/>
      <c r="T71" s="154">
        <f>SUMIF(MSIS!$H:$H,$B$1&amp;B71&amp;1,MSIS!$F:$F)</f>
        <v>0</v>
      </c>
      <c r="U71" s="62" t="e">
        <f t="shared" si="10"/>
        <v>#REF!</v>
      </c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</row>
    <row r="72" spans="2:80" s="2" customFormat="1" ht="15" customHeight="1" outlineLevel="1" x14ac:dyDescent="0.2">
      <c r="B72" s="165"/>
      <c r="C72" s="58" t="s">
        <v>289</v>
      </c>
      <c r="D72" s="253">
        <v>1</v>
      </c>
      <c r="E72" s="220">
        <v>5</v>
      </c>
      <c r="F72" s="95" t="s">
        <v>1040</v>
      </c>
      <c r="G72" s="131" t="e">
        <f>IF('Main Store'!$G$172=0,0,'Main Store'!G72+#REF!+#REF!+#REF!+#REF!)</f>
        <v>#N/A</v>
      </c>
      <c r="H72" s="62" t="e">
        <f>'Main Store'!H72+#REF!+#REF!+#REF!+#REF!</f>
        <v>#REF!</v>
      </c>
      <c r="I72" s="68" t="e">
        <f t="shared" si="11"/>
        <v>#REF!</v>
      </c>
      <c r="J72" s="62" t="e">
        <f t="shared" si="12"/>
        <v>#REF!</v>
      </c>
      <c r="K72" s="62"/>
      <c r="L72" s="62" t="e">
        <f>'Main Store'!#REF!+#REF!+#REF!+#REF!+#REF!</f>
        <v>#REF!</v>
      </c>
      <c r="M72" s="68" t="e">
        <f t="shared" si="13"/>
        <v>#REF!</v>
      </c>
      <c r="N72" s="62" t="e">
        <f t="shared" si="9"/>
        <v>#REF!</v>
      </c>
      <c r="O72" s="62"/>
      <c r="P72" s="62" t="e">
        <f>'Main Store'!M72+#REF!+#REF!+#REF!+#REF!</f>
        <v>#REF!</v>
      </c>
      <c r="Q72" s="71" t="e">
        <f t="shared" si="14"/>
        <v>#REF!</v>
      </c>
      <c r="R72" s="72" t="e">
        <f t="shared" si="15"/>
        <v>#REF!</v>
      </c>
      <c r="S72" s="73"/>
      <c r="T72" s="199"/>
      <c r="U72" s="72" t="e">
        <f t="shared" si="10"/>
        <v>#REF!</v>
      </c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</row>
    <row r="73" spans="2:80" s="2" customFormat="1" ht="15" customHeight="1" outlineLevel="1" x14ac:dyDescent="0.2">
      <c r="B73" s="165"/>
      <c r="C73" s="58" t="s">
        <v>290</v>
      </c>
      <c r="D73" s="253">
        <v>2</v>
      </c>
      <c r="E73" s="220">
        <v>5</v>
      </c>
      <c r="F73" s="95" t="s">
        <v>904</v>
      </c>
      <c r="G73" s="131" t="e">
        <f>IF('Main Store'!$G$172=0,0,'Main Store'!G73+#REF!+#REF!+#REF!+#REF!)</f>
        <v>#N/A</v>
      </c>
      <c r="H73" s="62" t="e">
        <f>'Main Store'!H73+#REF!+#REF!+#REF!+#REF!</f>
        <v>#REF!</v>
      </c>
      <c r="I73" s="68" t="e">
        <f t="shared" si="11"/>
        <v>#REF!</v>
      </c>
      <c r="J73" s="62" t="e">
        <f t="shared" si="12"/>
        <v>#REF!</v>
      </c>
      <c r="K73" s="62"/>
      <c r="L73" s="62" t="e">
        <f>'Main Store'!#REF!+#REF!+#REF!+#REF!+#REF!</f>
        <v>#REF!</v>
      </c>
      <c r="M73" s="68" t="e">
        <f t="shared" si="13"/>
        <v>#REF!</v>
      </c>
      <c r="N73" s="62" t="e">
        <f t="shared" si="9"/>
        <v>#REF!</v>
      </c>
      <c r="O73" s="62"/>
      <c r="P73" s="62" t="e">
        <f>'Main Store'!M73+#REF!+#REF!+#REF!+#REF!</f>
        <v>#REF!</v>
      </c>
      <c r="Q73" s="91" t="e">
        <f t="shared" si="14"/>
        <v>#REF!</v>
      </c>
      <c r="R73" s="66" t="e">
        <f t="shared" si="15"/>
        <v>#REF!</v>
      </c>
      <c r="S73" s="77"/>
      <c r="T73" s="201"/>
      <c r="U73" s="66" t="e">
        <f t="shared" si="10"/>
        <v>#REF!</v>
      </c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</row>
    <row r="74" spans="2:80" s="2" customFormat="1" ht="15" customHeight="1" outlineLevel="1" x14ac:dyDescent="0.2">
      <c r="B74" s="165">
        <v>1613</v>
      </c>
      <c r="C74" s="58" t="s">
        <v>291</v>
      </c>
      <c r="D74" s="253" t="s">
        <v>38</v>
      </c>
      <c r="E74" s="220">
        <v>4</v>
      </c>
      <c r="F74" s="69" t="s">
        <v>905</v>
      </c>
      <c r="G74" s="131" t="e">
        <f>IF('Main Store'!$G$172=0,0,'Main Store'!G74+#REF!+#REF!+#REF!+#REF!)</f>
        <v>#N/A</v>
      </c>
      <c r="H74" s="101" t="e">
        <f>'Main Store'!H74+#REF!+#REF!+#REF!+#REF!</f>
        <v>#REF!</v>
      </c>
      <c r="I74" s="68" t="e">
        <f t="shared" si="11"/>
        <v>#REF!</v>
      </c>
      <c r="J74" s="101" t="e">
        <f t="shared" si="12"/>
        <v>#REF!</v>
      </c>
      <c r="K74" s="101"/>
      <c r="L74" s="101" t="e">
        <f>'Main Store'!#REF!+#REF!+#REF!+#REF!+#REF!</f>
        <v>#REF!</v>
      </c>
      <c r="M74" s="68" t="e">
        <f t="shared" si="13"/>
        <v>#REF!</v>
      </c>
      <c r="N74" s="101" t="e">
        <f t="shared" si="9"/>
        <v>#REF!</v>
      </c>
      <c r="O74" s="62"/>
      <c r="P74" s="101" t="e">
        <f>'Main Store'!M74+#REF!+#REF!+#REF!+#REF!</f>
        <v>#REF!</v>
      </c>
      <c r="Q74" s="68" t="e">
        <f t="shared" si="14"/>
        <v>#REF!</v>
      </c>
      <c r="R74" s="101" t="e">
        <f t="shared" si="15"/>
        <v>#REF!</v>
      </c>
      <c r="S74" s="101"/>
      <c r="T74" s="205">
        <f>SUMIF(MSIS!$H:$H,$B$1&amp;B74&amp;1,MSIS!$F:$F)</f>
        <v>0</v>
      </c>
      <c r="U74" s="101" t="e">
        <f t="shared" si="10"/>
        <v>#REF!</v>
      </c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</row>
    <row r="75" spans="2:80" s="2" customFormat="1" ht="15" customHeight="1" outlineLevel="1" x14ac:dyDescent="0.2">
      <c r="B75" s="166">
        <v>1614</v>
      </c>
      <c r="C75" s="58" t="s">
        <v>292</v>
      </c>
      <c r="D75" s="253" t="s">
        <v>39</v>
      </c>
      <c r="E75" s="220">
        <v>4</v>
      </c>
      <c r="F75" s="69" t="s">
        <v>1041</v>
      </c>
      <c r="G75" s="131" t="e">
        <f>IF('Main Store'!$G$172=0,0,'Main Store'!G75+#REF!+#REF!+#REF!+#REF!)</f>
        <v>#N/A</v>
      </c>
      <c r="H75" s="101" t="e">
        <f>'Main Store'!H75+#REF!+#REF!+#REF!+#REF!</f>
        <v>#REF!</v>
      </c>
      <c r="I75" s="68" t="e">
        <f t="shared" si="11"/>
        <v>#REF!</v>
      </c>
      <c r="J75" s="101" t="e">
        <f t="shared" si="12"/>
        <v>#REF!</v>
      </c>
      <c r="K75" s="101"/>
      <c r="L75" s="101" t="e">
        <f>'Main Store'!#REF!+#REF!+#REF!+#REF!+#REF!</f>
        <v>#REF!</v>
      </c>
      <c r="M75" s="68" t="e">
        <f t="shared" si="13"/>
        <v>#REF!</v>
      </c>
      <c r="N75" s="101" t="e">
        <f t="shared" si="9"/>
        <v>#REF!</v>
      </c>
      <c r="O75" s="62"/>
      <c r="P75" s="101" t="e">
        <f>'Main Store'!M75+#REF!+#REF!+#REF!+#REF!</f>
        <v>#REF!</v>
      </c>
      <c r="Q75" s="68" t="e">
        <f t="shared" si="14"/>
        <v>#REF!</v>
      </c>
      <c r="R75" s="101" t="e">
        <f t="shared" si="15"/>
        <v>#REF!</v>
      </c>
      <c r="S75" s="101"/>
      <c r="T75" s="205">
        <f>SUMIF(MSIS!$H:$H,$B$1&amp;B75&amp;1,MSIS!$F:$F)</f>
        <v>0</v>
      </c>
      <c r="U75" s="101" t="e">
        <f t="shared" si="10"/>
        <v>#REF!</v>
      </c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</row>
    <row r="76" spans="2:80" s="2" customFormat="1" ht="15" customHeight="1" outlineLevel="1" x14ac:dyDescent="0.2">
      <c r="B76" s="165"/>
      <c r="C76" s="58" t="s">
        <v>293</v>
      </c>
      <c r="D76" s="253">
        <v>6.2</v>
      </c>
      <c r="E76" s="220">
        <v>3</v>
      </c>
      <c r="F76" s="61" t="s">
        <v>906</v>
      </c>
      <c r="G76" s="131" t="e">
        <f>IF('Main Store'!$G$172=0,0,'Main Store'!G76+#REF!+#REF!+#REF!+#REF!)</f>
        <v>#N/A</v>
      </c>
      <c r="H76" s="62" t="e">
        <f>'Main Store'!H76+#REF!+#REF!+#REF!+#REF!</f>
        <v>#REF!</v>
      </c>
      <c r="I76" s="68" t="e">
        <f t="shared" si="11"/>
        <v>#REF!</v>
      </c>
      <c r="J76" s="62" t="e">
        <f t="shared" si="12"/>
        <v>#REF!</v>
      </c>
      <c r="K76" s="62"/>
      <c r="L76" s="62" t="e">
        <f>'Main Store'!#REF!+#REF!+#REF!+#REF!+#REF!</f>
        <v>#REF!</v>
      </c>
      <c r="M76" s="68" t="e">
        <f t="shared" si="13"/>
        <v>#REF!</v>
      </c>
      <c r="N76" s="62" t="e">
        <f t="shared" si="9"/>
        <v>#REF!</v>
      </c>
      <c r="O76" s="62"/>
      <c r="P76" s="62" t="e">
        <f>'Main Store'!M76+#REF!+#REF!+#REF!+#REF!</f>
        <v>#REF!</v>
      </c>
      <c r="Q76" s="68" t="e">
        <f t="shared" si="14"/>
        <v>#REF!</v>
      </c>
      <c r="R76" s="62" t="e">
        <f t="shared" si="15"/>
        <v>#REF!</v>
      </c>
      <c r="S76" s="62"/>
      <c r="T76" s="154">
        <f>SUM(T77:T80)</f>
        <v>0</v>
      </c>
      <c r="U76" s="62" t="e">
        <f t="shared" si="10"/>
        <v>#REF!</v>
      </c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</row>
    <row r="77" spans="2:80" s="2" customFormat="1" ht="15" customHeight="1" outlineLevel="1" x14ac:dyDescent="0.2">
      <c r="B77" s="165">
        <v>1621</v>
      </c>
      <c r="C77" s="58" t="s">
        <v>294</v>
      </c>
      <c r="D77" s="253" t="s">
        <v>40</v>
      </c>
      <c r="E77" s="220">
        <v>4</v>
      </c>
      <c r="F77" s="69" t="s">
        <v>884</v>
      </c>
      <c r="G77" s="131" t="e">
        <f>IF('Main Store'!$G$172=0,0,'Main Store'!G77+#REF!+#REF!+#REF!+#REF!)</f>
        <v>#N/A</v>
      </c>
      <c r="H77" s="62" t="e">
        <f>'Main Store'!H77+#REF!+#REF!+#REF!+#REF!</f>
        <v>#REF!</v>
      </c>
      <c r="I77" s="68" t="e">
        <f t="shared" si="11"/>
        <v>#REF!</v>
      </c>
      <c r="J77" s="62" t="e">
        <f t="shared" si="12"/>
        <v>#REF!</v>
      </c>
      <c r="K77" s="62"/>
      <c r="L77" s="62" t="e">
        <f>'Main Store'!#REF!+#REF!+#REF!+#REF!+#REF!</f>
        <v>#REF!</v>
      </c>
      <c r="M77" s="68" t="e">
        <f t="shared" si="13"/>
        <v>#REF!</v>
      </c>
      <c r="N77" s="62" t="e">
        <f t="shared" si="9"/>
        <v>#REF!</v>
      </c>
      <c r="O77" s="62"/>
      <c r="P77" s="62" t="e">
        <f>'Main Store'!M77+#REF!+#REF!+#REF!+#REF!</f>
        <v>#REF!</v>
      </c>
      <c r="Q77" s="71" t="e">
        <f t="shared" si="14"/>
        <v>#REF!</v>
      </c>
      <c r="R77" s="72" t="e">
        <f t="shared" si="15"/>
        <v>#REF!</v>
      </c>
      <c r="S77" s="73"/>
      <c r="T77" s="199">
        <f>SUMIF(MSIS!$H:$H,$B$1&amp;B77&amp;1,MSIS!$F:$F)</f>
        <v>0</v>
      </c>
      <c r="U77" s="72" t="e">
        <f t="shared" si="10"/>
        <v>#REF!</v>
      </c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</row>
    <row r="78" spans="2:80" s="2" customFormat="1" ht="15" customHeight="1" outlineLevel="1" x14ac:dyDescent="0.2">
      <c r="B78" s="165">
        <v>1622</v>
      </c>
      <c r="C78" s="58" t="s">
        <v>295</v>
      </c>
      <c r="D78" s="253" t="s">
        <v>41</v>
      </c>
      <c r="E78" s="220">
        <v>4</v>
      </c>
      <c r="F78" s="69" t="s">
        <v>1042</v>
      </c>
      <c r="G78" s="131" t="e">
        <f>IF('Main Store'!$G$172=0,0,'Main Store'!G78+#REF!+#REF!+#REF!+#REF!)</f>
        <v>#N/A</v>
      </c>
      <c r="H78" s="146" t="e">
        <f>'Main Store'!H78+#REF!+#REF!+#REF!+#REF!</f>
        <v>#REF!</v>
      </c>
      <c r="I78" s="68" t="e">
        <f t="shared" si="11"/>
        <v>#REF!</v>
      </c>
      <c r="J78" s="146" t="e">
        <f t="shared" si="12"/>
        <v>#REF!</v>
      </c>
      <c r="K78" s="146"/>
      <c r="L78" s="146" t="e">
        <f>'Main Store'!#REF!+#REF!+#REF!+#REF!+#REF!</f>
        <v>#REF!</v>
      </c>
      <c r="M78" s="68" t="e">
        <f t="shared" si="13"/>
        <v>#REF!</v>
      </c>
      <c r="N78" s="146" t="e">
        <f t="shared" si="9"/>
        <v>#REF!</v>
      </c>
      <c r="O78" s="62"/>
      <c r="P78" s="146" t="e">
        <f>'Main Store'!M78+#REF!+#REF!+#REF!+#REF!</f>
        <v>#REF!</v>
      </c>
      <c r="Q78" s="64" t="e">
        <f t="shared" si="14"/>
        <v>#REF!</v>
      </c>
      <c r="R78" s="103" t="e">
        <f t="shared" si="15"/>
        <v>#REF!</v>
      </c>
      <c r="S78" s="104"/>
      <c r="T78" s="199">
        <f>SUMIF(MSIS!$H:$H,$B$1&amp;B78&amp;1,MSIS!$F:$F)</f>
        <v>0</v>
      </c>
      <c r="U78" s="103" t="e">
        <f t="shared" si="10"/>
        <v>#REF!</v>
      </c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</row>
    <row r="79" spans="2:80" s="2" customFormat="1" ht="15" customHeight="1" outlineLevel="1" x14ac:dyDescent="0.2">
      <c r="B79" s="165">
        <v>1623</v>
      </c>
      <c r="C79" s="58" t="s">
        <v>296</v>
      </c>
      <c r="D79" s="253" t="s">
        <v>42</v>
      </c>
      <c r="E79" s="220">
        <v>4</v>
      </c>
      <c r="F79" s="69" t="s">
        <v>1043</v>
      </c>
      <c r="G79" s="131" t="e">
        <f>IF('Main Store'!$G$172=0,0,'Main Store'!G79+#REF!+#REF!+#REF!+#REF!)</f>
        <v>#N/A</v>
      </c>
      <c r="H79" s="62" t="e">
        <f>'Main Store'!H79+#REF!+#REF!+#REF!+#REF!</f>
        <v>#REF!</v>
      </c>
      <c r="I79" s="68" t="e">
        <f t="shared" si="11"/>
        <v>#REF!</v>
      </c>
      <c r="J79" s="62" t="e">
        <f t="shared" si="12"/>
        <v>#REF!</v>
      </c>
      <c r="K79" s="62"/>
      <c r="L79" s="62" t="e">
        <f>'Main Store'!#REF!+#REF!+#REF!+#REF!+#REF!</f>
        <v>#REF!</v>
      </c>
      <c r="M79" s="68" t="e">
        <f t="shared" si="13"/>
        <v>#REF!</v>
      </c>
      <c r="N79" s="62" t="e">
        <f t="shared" si="9"/>
        <v>#REF!</v>
      </c>
      <c r="O79" s="62"/>
      <c r="P79" s="62" t="e">
        <f>'Main Store'!M79+#REF!+#REF!+#REF!+#REF!</f>
        <v>#REF!</v>
      </c>
      <c r="Q79" s="64" t="e">
        <f t="shared" si="14"/>
        <v>#REF!</v>
      </c>
      <c r="R79" s="65" t="e">
        <f t="shared" si="15"/>
        <v>#REF!</v>
      </c>
      <c r="S79" s="75"/>
      <c r="T79" s="199">
        <f>SUMIF(MSIS!$H:$H,$B$1&amp;B79&amp;1,MSIS!$F:$F)</f>
        <v>0</v>
      </c>
      <c r="U79" s="65" t="e">
        <f t="shared" si="10"/>
        <v>#REF!</v>
      </c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</row>
    <row r="80" spans="2:80" s="2" customFormat="1" ht="15" customHeight="1" outlineLevel="1" x14ac:dyDescent="0.2">
      <c r="B80" s="165">
        <v>1624</v>
      </c>
      <c r="C80" s="58" t="s">
        <v>297</v>
      </c>
      <c r="D80" s="253" t="s">
        <v>43</v>
      </c>
      <c r="E80" s="220">
        <v>4</v>
      </c>
      <c r="F80" s="69" t="s">
        <v>1044</v>
      </c>
      <c r="G80" s="131" t="e">
        <f>IF('Main Store'!$G$172=0,0,'Main Store'!G80+#REF!+#REF!+#REF!+#REF!)</f>
        <v>#N/A</v>
      </c>
      <c r="H80" s="62" t="e">
        <f>'Main Store'!H80+#REF!+#REF!+#REF!+#REF!</f>
        <v>#REF!</v>
      </c>
      <c r="I80" s="68" t="e">
        <f t="shared" si="11"/>
        <v>#REF!</v>
      </c>
      <c r="J80" s="62" t="e">
        <f t="shared" si="12"/>
        <v>#REF!</v>
      </c>
      <c r="K80" s="62"/>
      <c r="L80" s="62" t="e">
        <f>'Main Store'!#REF!+#REF!+#REF!+#REF!+#REF!</f>
        <v>#REF!</v>
      </c>
      <c r="M80" s="68" t="e">
        <f t="shared" si="13"/>
        <v>#REF!</v>
      </c>
      <c r="N80" s="62" t="e">
        <f t="shared" si="9"/>
        <v>#REF!</v>
      </c>
      <c r="O80" s="62"/>
      <c r="P80" s="62" t="e">
        <f>'Main Store'!M80+#REF!+#REF!+#REF!+#REF!</f>
        <v>#REF!</v>
      </c>
      <c r="Q80" s="91" t="e">
        <f t="shared" si="14"/>
        <v>#REF!</v>
      </c>
      <c r="R80" s="66" t="e">
        <f t="shared" si="15"/>
        <v>#REF!</v>
      </c>
      <c r="S80" s="77"/>
      <c r="T80" s="201">
        <f>SUMIF(MSIS!$H:$H,$B$1&amp;B80&amp;1,MSIS!$F:$F)</f>
        <v>0</v>
      </c>
      <c r="U80" s="66" t="e">
        <f t="shared" si="10"/>
        <v>#REF!</v>
      </c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</row>
    <row r="81" spans="2:80" s="2" customFormat="1" ht="15" customHeight="1" outlineLevel="1" x14ac:dyDescent="0.2">
      <c r="B81" s="165">
        <v>1630</v>
      </c>
      <c r="C81" s="58" t="s">
        <v>298</v>
      </c>
      <c r="D81" s="253">
        <v>6.3</v>
      </c>
      <c r="E81" s="220">
        <v>3</v>
      </c>
      <c r="F81" s="61" t="s">
        <v>907</v>
      </c>
      <c r="G81" s="131" t="e">
        <f>IF('Main Store'!$G$172=0,0,'Main Store'!G81+#REF!+#REF!+#REF!+#REF!)</f>
        <v>#N/A</v>
      </c>
      <c r="H81" s="62" t="e">
        <f>'Main Store'!H81+#REF!+#REF!+#REF!+#REF!</f>
        <v>#REF!</v>
      </c>
      <c r="I81" s="68" t="e">
        <f t="shared" si="11"/>
        <v>#REF!</v>
      </c>
      <c r="J81" s="62" t="e">
        <f t="shared" si="12"/>
        <v>#REF!</v>
      </c>
      <c r="K81" s="62"/>
      <c r="L81" s="62" t="e">
        <f>'Main Store'!#REF!+#REF!+#REF!+#REF!+#REF!</f>
        <v>#REF!</v>
      </c>
      <c r="M81" s="68" t="e">
        <f t="shared" si="13"/>
        <v>#REF!</v>
      </c>
      <c r="N81" s="62" t="e">
        <f t="shared" si="9"/>
        <v>#REF!</v>
      </c>
      <c r="O81" s="62"/>
      <c r="P81" s="62" t="e">
        <f>'Main Store'!M81+#REF!+#REF!+#REF!+#REF!</f>
        <v>#REF!</v>
      </c>
      <c r="Q81" s="68" t="e">
        <f t="shared" si="14"/>
        <v>#REF!</v>
      </c>
      <c r="R81" s="62" t="e">
        <f t="shared" si="15"/>
        <v>#REF!</v>
      </c>
      <c r="S81" s="62"/>
      <c r="T81" s="206">
        <f>SUMIF(MSIS!$H:$H,$B$1&amp;B81&amp;1,MSIS!$F:$F)</f>
        <v>0</v>
      </c>
      <c r="U81" s="62" t="e">
        <f t="shared" si="10"/>
        <v>#REF!</v>
      </c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</row>
    <row r="82" spans="2:80" s="2" customFormat="1" ht="15" customHeight="1" outlineLevel="1" x14ac:dyDescent="0.2">
      <c r="B82" s="165">
        <v>1650</v>
      </c>
      <c r="C82" s="58" t="s">
        <v>299</v>
      </c>
      <c r="D82" s="253">
        <v>6.5</v>
      </c>
      <c r="E82" s="220">
        <v>3</v>
      </c>
      <c r="F82" s="61" t="s">
        <v>908</v>
      </c>
      <c r="G82" s="131" t="e">
        <f>IF('Main Store'!$G$172=0,0,'Main Store'!G82+#REF!+#REF!+#REF!+#REF!)</f>
        <v>#N/A</v>
      </c>
      <c r="H82" s="108" t="e">
        <f>'Main Store'!H82+#REF!+#REF!+#REF!+#REF!</f>
        <v>#REF!</v>
      </c>
      <c r="I82" s="107" t="e">
        <f t="shared" si="11"/>
        <v>#REF!</v>
      </c>
      <c r="J82" s="108" t="e">
        <f t="shared" si="12"/>
        <v>#REF!</v>
      </c>
      <c r="K82" s="108"/>
      <c r="L82" s="108" t="e">
        <f>'Main Store'!#REF!+#REF!+#REF!+#REF!+#REF!</f>
        <v>#REF!</v>
      </c>
      <c r="M82" s="107" t="e">
        <f t="shared" si="13"/>
        <v>#REF!</v>
      </c>
      <c r="N82" s="108" t="e">
        <f t="shared" si="9"/>
        <v>#REF!</v>
      </c>
      <c r="O82" s="108"/>
      <c r="P82" s="108" t="e">
        <f>'Main Store'!M82+#REF!+#REF!+#REF!+#REF!</f>
        <v>#REF!</v>
      </c>
      <c r="Q82" s="107" t="e">
        <f t="shared" si="14"/>
        <v>#REF!</v>
      </c>
      <c r="R82" s="108" t="e">
        <f t="shared" si="15"/>
        <v>#REF!</v>
      </c>
      <c r="S82" s="62"/>
      <c r="T82" s="206">
        <f>SUMIF(MSIS!$H:$H,$B$1&amp;B82&amp;1,MSIS!$F:$F)</f>
        <v>0</v>
      </c>
      <c r="U82" s="108" t="e">
        <f t="shared" si="10"/>
        <v>#REF!</v>
      </c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</row>
    <row r="83" spans="2:80" s="2" customFormat="1" ht="15" customHeight="1" outlineLevel="1" x14ac:dyDescent="0.2">
      <c r="B83" s="165" t="s">
        <v>152</v>
      </c>
      <c r="C83" s="58" t="s">
        <v>300</v>
      </c>
      <c r="D83" s="253">
        <v>6.6</v>
      </c>
      <c r="E83" s="220">
        <v>3</v>
      </c>
      <c r="F83" s="61" t="s">
        <v>909</v>
      </c>
      <c r="G83" s="131" t="e">
        <f>IF('Main Store'!$G$172=0,0,'Main Store'!G83+#REF!+#REF!+#REF!+#REF!)</f>
        <v>#N/A</v>
      </c>
      <c r="H83" s="83" t="e">
        <f>'Main Store'!H83+#REF!+#REF!+#REF!+#REF!</f>
        <v>#REF!</v>
      </c>
      <c r="I83" s="84" t="e">
        <f t="shared" si="11"/>
        <v>#REF!</v>
      </c>
      <c r="J83" s="83" t="e">
        <f t="shared" si="12"/>
        <v>#REF!</v>
      </c>
      <c r="K83" s="83"/>
      <c r="L83" s="83" t="e">
        <f>'Main Store'!#REF!+#REF!+#REF!+#REF!+#REF!</f>
        <v>#REF!</v>
      </c>
      <c r="M83" s="84" t="e">
        <f t="shared" si="13"/>
        <v>#REF!</v>
      </c>
      <c r="N83" s="83" t="e">
        <f t="shared" si="9"/>
        <v>#REF!</v>
      </c>
      <c r="O83" s="66"/>
      <c r="P83" s="83" t="e">
        <f>'Main Store'!M83+#REF!+#REF!+#REF!+#REF!</f>
        <v>#REF!</v>
      </c>
      <c r="Q83" s="84" t="e">
        <f t="shared" si="14"/>
        <v>#REF!</v>
      </c>
      <c r="R83" s="83" t="e">
        <f t="shared" si="15"/>
        <v>#REF!</v>
      </c>
      <c r="S83" s="138"/>
      <c r="T83" s="206">
        <f>SUMIF(MSIS!$H:$H,$B$1&amp;B83&amp;1,MSIS!$F:$F)</f>
        <v>0</v>
      </c>
      <c r="U83" s="83" t="e">
        <f t="shared" si="10"/>
        <v>#REF!</v>
      </c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</row>
    <row r="84" spans="2:80" s="2" customFormat="1" ht="15" customHeight="1" x14ac:dyDescent="0.2">
      <c r="B84" s="162"/>
      <c r="C84" s="49" t="s">
        <v>301</v>
      </c>
      <c r="D84" s="251" t="s">
        <v>30</v>
      </c>
      <c r="E84" s="221">
        <v>1</v>
      </c>
      <c r="F84" s="85" t="s">
        <v>956</v>
      </c>
      <c r="G84" s="86" t="e">
        <f>IF('Main Store'!$G$172=0,0,'Main Store'!G84+#REF!+#REF!+#REF!+#REF!)</f>
        <v>#N/A</v>
      </c>
      <c r="H84" s="86" t="e">
        <f>'Main Store'!H84+#REF!+#REF!+#REF!+#REF!</f>
        <v>#REF!</v>
      </c>
      <c r="I84" s="87" t="e">
        <f t="shared" si="11"/>
        <v>#REF!</v>
      </c>
      <c r="J84" s="86" t="e">
        <f t="shared" si="12"/>
        <v>#REF!</v>
      </c>
      <c r="K84" s="86"/>
      <c r="L84" s="86" t="e">
        <f>'Main Store'!#REF!+#REF!+#REF!+#REF!+#REF!</f>
        <v>#REF!</v>
      </c>
      <c r="M84" s="87" t="e">
        <f t="shared" si="13"/>
        <v>#REF!</v>
      </c>
      <c r="N84" s="86" t="e">
        <f t="shared" si="9"/>
        <v>#REF!</v>
      </c>
      <c r="O84" s="86"/>
      <c r="P84" s="86" t="e">
        <f>'Main Store'!M84+#REF!+#REF!+#REF!+#REF!</f>
        <v>#REF!</v>
      </c>
      <c r="Q84" s="87" t="e">
        <f t="shared" si="14"/>
        <v>#REF!</v>
      </c>
      <c r="R84" s="86" t="e">
        <f t="shared" si="15"/>
        <v>#REF!</v>
      </c>
      <c r="S84" s="86"/>
      <c r="T84" s="86">
        <f>SUM(T85,T90,T163,T168)</f>
        <v>0</v>
      </c>
      <c r="U84" s="86" t="e">
        <f t="shared" si="10"/>
        <v>#REF!</v>
      </c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</row>
    <row r="85" spans="2:80" s="2" customFormat="1" ht="15" customHeight="1" x14ac:dyDescent="0.2">
      <c r="B85" s="163"/>
      <c r="C85" s="53" t="s">
        <v>302</v>
      </c>
      <c r="D85" s="252">
        <v>7</v>
      </c>
      <c r="E85" s="222">
        <v>2</v>
      </c>
      <c r="F85" s="92" t="s">
        <v>957</v>
      </c>
      <c r="G85" s="140" t="e">
        <f>IF('Main Store'!$G$172=0,0,'Main Store'!G85+#REF!+#REF!+#REF!+#REF!)</f>
        <v>#N/A</v>
      </c>
      <c r="H85" s="93" t="e">
        <f>'Main Store'!H85+#REF!+#REF!+#REF!+#REF!</f>
        <v>#REF!</v>
      </c>
      <c r="I85" s="94" t="e">
        <f t="shared" si="11"/>
        <v>#REF!</v>
      </c>
      <c r="J85" s="93" t="e">
        <f t="shared" si="12"/>
        <v>#REF!</v>
      </c>
      <c r="K85" s="93"/>
      <c r="L85" s="93" t="e">
        <f>'Main Store'!#REF!+#REF!+#REF!+#REF!+#REF!</f>
        <v>#REF!</v>
      </c>
      <c r="M85" s="94" t="e">
        <f t="shared" si="13"/>
        <v>#REF!</v>
      </c>
      <c r="N85" s="93" t="e">
        <f t="shared" si="9"/>
        <v>#REF!</v>
      </c>
      <c r="O85" s="93"/>
      <c r="P85" s="93" t="e">
        <f>'Main Store'!M85+#REF!+#REF!+#REF!+#REF!</f>
        <v>#REF!</v>
      </c>
      <c r="Q85" s="94" t="e">
        <f t="shared" si="14"/>
        <v>#REF!</v>
      </c>
      <c r="R85" s="93" t="e">
        <f t="shared" si="15"/>
        <v>#REF!</v>
      </c>
      <c r="S85" s="93"/>
      <c r="T85" s="93">
        <f>SUM(T86:T89)</f>
        <v>0</v>
      </c>
      <c r="U85" s="93" t="e">
        <f t="shared" si="10"/>
        <v>#REF!</v>
      </c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</row>
    <row r="86" spans="2:80" s="2" customFormat="1" ht="15" customHeight="1" outlineLevel="1" x14ac:dyDescent="0.2">
      <c r="B86" s="164" t="s">
        <v>95</v>
      </c>
      <c r="C86" s="58" t="s">
        <v>303</v>
      </c>
      <c r="D86" s="253">
        <v>7.1</v>
      </c>
      <c r="E86" s="220">
        <v>3</v>
      </c>
      <c r="F86" s="61" t="s">
        <v>1045</v>
      </c>
      <c r="G86" s="131" t="e">
        <f>IF('Main Store'!$G$172=0,0,'Main Store'!G86+#REF!+#REF!+#REF!+#REF!)</f>
        <v>#N/A</v>
      </c>
      <c r="H86" s="72" t="e">
        <f>'Main Store'!H86+#REF!+#REF!+#REF!+#REF!</f>
        <v>#REF!</v>
      </c>
      <c r="I86" s="71" t="e">
        <f t="shared" si="11"/>
        <v>#REF!</v>
      </c>
      <c r="J86" s="72" t="e">
        <f t="shared" si="12"/>
        <v>#REF!</v>
      </c>
      <c r="K86" s="72"/>
      <c r="L86" s="72" t="e">
        <f>'Main Store'!#REF!+#REF!+#REF!+#REF!+#REF!</f>
        <v>#REF!</v>
      </c>
      <c r="M86" s="71" t="e">
        <f t="shared" si="13"/>
        <v>#REF!</v>
      </c>
      <c r="N86" s="72" t="e">
        <f t="shared" si="9"/>
        <v>#REF!</v>
      </c>
      <c r="O86" s="72"/>
      <c r="P86" s="72" t="e">
        <f>'Main Store'!M86+#REF!+#REF!+#REF!+#REF!</f>
        <v>#REF!</v>
      </c>
      <c r="Q86" s="71" t="e">
        <f t="shared" si="14"/>
        <v>#REF!</v>
      </c>
      <c r="R86" s="72" t="e">
        <f t="shared" si="15"/>
        <v>#REF!</v>
      </c>
      <c r="S86" s="73"/>
      <c r="T86" s="202">
        <f>SUMIF(MSIS!$H:$H,$B$1&amp;W89&amp;1,MSIS!$F:$F)+SUMIF(MSIS!$H:$H,$B$1&amp;W88&amp;1,MSIS!$F:$F)+SUMIF(MSIS!$H:$H,$B$1&amp;W87&amp;1,MSIS!$F:$F)+SUMIF(MSIS!$H:$H,$B$1&amp;W86&amp;1,MSIS!$F:$F)</f>
        <v>0</v>
      </c>
      <c r="U86" s="72" t="e">
        <f t="shared" si="10"/>
        <v>#REF!</v>
      </c>
      <c r="V86" s="4"/>
      <c r="W86" s="4" t="s">
        <v>775</v>
      </c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</row>
    <row r="87" spans="2:80" s="2" customFormat="1" ht="15" customHeight="1" outlineLevel="1" x14ac:dyDescent="0.2">
      <c r="B87" s="164">
        <v>3718</v>
      </c>
      <c r="C87" s="58" t="s">
        <v>304</v>
      </c>
      <c r="D87" s="253">
        <v>7.2</v>
      </c>
      <c r="E87" s="220">
        <v>3</v>
      </c>
      <c r="F87" s="61" t="s">
        <v>885</v>
      </c>
      <c r="G87" s="131" t="e">
        <f>IF('Main Store'!$G$172=0,0,'Main Store'!G87+#REF!+#REF!+#REF!+#REF!)</f>
        <v>#N/A</v>
      </c>
      <c r="H87" s="65" t="e">
        <f>'Main Store'!H87+#REF!+#REF!+#REF!+#REF!</f>
        <v>#REF!</v>
      </c>
      <c r="I87" s="64" t="e">
        <f t="shared" si="11"/>
        <v>#REF!</v>
      </c>
      <c r="J87" s="65" t="e">
        <f t="shared" si="12"/>
        <v>#REF!</v>
      </c>
      <c r="K87" s="65"/>
      <c r="L87" s="65" t="e">
        <f>'Main Store'!#REF!+#REF!+#REF!+#REF!+#REF!</f>
        <v>#REF!</v>
      </c>
      <c r="M87" s="64" t="e">
        <f t="shared" si="13"/>
        <v>#REF!</v>
      </c>
      <c r="N87" s="65" t="e">
        <f t="shared" si="9"/>
        <v>#REF!</v>
      </c>
      <c r="O87" s="65"/>
      <c r="P87" s="65" t="e">
        <f>'Main Store'!M87+#REF!+#REF!+#REF!+#REF!</f>
        <v>#REF!</v>
      </c>
      <c r="Q87" s="64" t="e">
        <f t="shared" si="14"/>
        <v>#REF!</v>
      </c>
      <c r="R87" s="65" t="e">
        <f t="shared" si="15"/>
        <v>#REF!</v>
      </c>
      <c r="S87" s="75"/>
      <c r="T87" s="203">
        <f>SUMIF(MSIS!$H:$H,$B$1&amp;B87&amp;1,MSIS!$F:$F)</f>
        <v>0</v>
      </c>
      <c r="U87" s="65" t="e">
        <f t="shared" si="10"/>
        <v>#REF!</v>
      </c>
      <c r="V87" s="4"/>
      <c r="W87" s="4" t="s">
        <v>776</v>
      </c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</row>
    <row r="88" spans="2:80" s="2" customFormat="1" ht="15" customHeight="1" outlineLevel="1" x14ac:dyDescent="0.2">
      <c r="B88" s="164">
        <v>3791</v>
      </c>
      <c r="C88" s="58" t="s">
        <v>305</v>
      </c>
      <c r="D88" s="253">
        <v>7.3</v>
      </c>
      <c r="E88" s="220">
        <v>3</v>
      </c>
      <c r="F88" s="61" t="s">
        <v>886</v>
      </c>
      <c r="G88" s="131" t="e">
        <f>IF('Main Store'!$G$172=0,0,'Main Store'!G88+#REF!+#REF!+#REF!+#REF!)</f>
        <v>#N/A</v>
      </c>
      <c r="H88" s="65" t="e">
        <f>'Main Store'!H88+#REF!+#REF!+#REF!+#REF!</f>
        <v>#REF!</v>
      </c>
      <c r="I88" s="64" t="e">
        <f t="shared" si="11"/>
        <v>#REF!</v>
      </c>
      <c r="J88" s="65" t="e">
        <f t="shared" si="12"/>
        <v>#REF!</v>
      </c>
      <c r="K88" s="65"/>
      <c r="L88" s="65" t="e">
        <f>'Main Store'!#REF!+#REF!+#REF!+#REF!+#REF!</f>
        <v>#REF!</v>
      </c>
      <c r="M88" s="64" t="e">
        <f t="shared" si="13"/>
        <v>#REF!</v>
      </c>
      <c r="N88" s="65" t="e">
        <f t="shared" si="9"/>
        <v>#REF!</v>
      </c>
      <c r="O88" s="65"/>
      <c r="P88" s="65" t="e">
        <f>'Main Store'!M88+#REF!+#REF!+#REF!+#REF!</f>
        <v>#REF!</v>
      </c>
      <c r="Q88" s="64" t="e">
        <f t="shared" si="14"/>
        <v>#REF!</v>
      </c>
      <c r="R88" s="65" t="e">
        <f t="shared" si="15"/>
        <v>#REF!</v>
      </c>
      <c r="S88" s="75"/>
      <c r="T88" s="203">
        <f>SUMIF(MSIS!$H:$H,$B$1&amp;B88&amp;1,MSIS!$F:$F)</f>
        <v>0</v>
      </c>
      <c r="U88" s="65" t="e">
        <f t="shared" si="10"/>
        <v>#REF!</v>
      </c>
      <c r="V88" s="4"/>
      <c r="W88" s="4" t="s">
        <v>777</v>
      </c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</row>
    <row r="89" spans="2:80" s="2" customFormat="1" ht="15" customHeight="1" outlineLevel="1" x14ac:dyDescent="0.2">
      <c r="B89" s="164" t="s">
        <v>96</v>
      </c>
      <c r="C89" s="58" t="s">
        <v>306</v>
      </c>
      <c r="D89" s="253">
        <v>7.4</v>
      </c>
      <c r="E89" s="220">
        <v>3</v>
      </c>
      <c r="F89" s="61" t="s">
        <v>887</v>
      </c>
      <c r="G89" s="131" t="e">
        <f>IF('Main Store'!$G$172=0,0,'Main Store'!G89+#REF!+#REF!+#REF!+#REF!)</f>
        <v>#N/A</v>
      </c>
      <c r="H89" s="66" t="e">
        <f>'Main Store'!H89+#REF!+#REF!+#REF!+#REF!</f>
        <v>#REF!</v>
      </c>
      <c r="I89" s="91" t="e">
        <f t="shared" si="11"/>
        <v>#REF!</v>
      </c>
      <c r="J89" s="66" t="e">
        <f t="shared" si="12"/>
        <v>#REF!</v>
      </c>
      <c r="K89" s="66"/>
      <c r="L89" s="66" t="e">
        <f>'Main Store'!#REF!+#REF!+#REF!+#REF!+#REF!</f>
        <v>#REF!</v>
      </c>
      <c r="M89" s="91" t="e">
        <f t="shared" si="13"/>
        <v>#REF!</v>
      </c>
      <c r="N89" s="66" t="e">
        <f t="shared" si="9"/>
        <v>#REF!</v>
      </c>
      <c r="O89" s="66"/>
      <c r="P89" s="66" t="e">
        <f>'Main Store'!M89+#REF!+#REF!+#REF!+#REF!</f>
        <v>#REF!</v>
      </c>
      <c r="Q89" s="91" t="e">
        <f t="shared" si="14"/>
        <v>#REF!</v>
      </c>
      <c r="R89" s="66" t="e">
        <f t="shared" si="15"/>
        <v>#REF!</v>
      </c>
      <c r="S89" s="77"/>
      <c r="T89" s="198">
        <f>SUMIF(MSIS!$H:$H,$B$1&amp;X91&amp;1,MSIS!$F:$F)+SUMIF(MSIS!$H:$H,$B$1&amp;X90&amp;1,MSIS!$F:$F)+SUMIF(MSIS!$H:$H,$B$1&amp;X89&amp;1,MSIS!$F:$F)</f>
        <v>0</v>
      </c>
      <c r="U89" s="66" t="e">
        <f t="shared" si="10"/>
        <v>#REF!</v>
      </c>
      <c r="V89" s="4"/>
      <c r="W89" s="4" t="s">
        <v>778</v>
      </c>
      <c r="X89" s="4" t="s">
        <v>779</v>
      </c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</row>
    <row r="90" spans="2:80" s="2" customFormat="1" ht="15" customHeight="1" x14ac:dyDescent="0.2">
      <c r="B90" s="163"/>
      <c r="C90" s="53" t="s">
        <v>307</v>
      </c>
      <c r="D90" s="252">
        <v>8</v>
      </c>
      <c r="E90" s="222">
        <v>2</v>
      </c>
      <c r="F90" s="92" t="s">
        <v>958</v>
      </c>
      <c r="G90" s="140" t="e">
        <f>IF('Main Store'!$G$172=0,0,'Main Store'!G90+#REF!+#REF!+#REF!+#REF!)</f>
        <v>#N/A</v>
      </c>
      <c r="H90" s="141" t="e">
        <f>'Main Store'!H90+#REF!+#REF!+#REF!+#REF!</f>
        <v>#REF!</v>
      </c>
      <c r="I90" s="142" t="e">
        <f t="shared" si="11"/>
        <v>#REF!</v>
      </c>
      <c r="J90" s="141" t="e">
        <f t="shared" si="12"/>
        <v>#REF!</v>
      </c>
      <c r="K90" s="141"/>
      <c r="L90" s="141" t="e">
        <f>'Main Store'!#REF!+#REF!+#REF!+#REF!+#REF!</f>
        <v>#REF!</v>
      </c>
      <c r="M90" s="142" t="e">
        <f t="shared" si="13"/>
        <v>#REF!</v>
      </c>
      <c r="N90" s="141" t="e">
        <f t="shared" si="9"/>
        <v>#REF!</v>
      </c>
      <c r="O90" s="141"/>
      <c r="P90" s="141" t="e">
        <f>'Main Store'!M90+#REF!+#REF!+#REF!+#REF!</f>
        <v>#REF!</v>
      </c>
      <c r="Q90" s="94" t="e">
        <f t="shared" si="14"/>
        <v>#REF!</v>
      </c>
      <c r="R90" s="93" t="e">
        <f t="shared" si="15"/>
        <v>#REF!</v>
      </c>
      <c r="S90" s="93"/>
      <c r="T90" s="93">
        <f>SUM(T91,T101,T108,T132,T145,T153,T161:T162)</f>
        <v>0</v>
      </c>
      <c r="U90" s="93" t="e">
        <f t="shared" si="10"/>
        <v>#REF!</v>
      </c>
      <c r="V90" s="4"/>
      <c r="W90" s="4"/>
      <c r="X90" s="4" t="s">
        <v>780</v>
      </c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</row>
    <row r="91" spans="2:80" s="2" customFormat="1" ht="15" customHeight="1" outlineLevel="1" x14ac:dyDescent="0.2">
      <c r="B91" s="164"/>
      <c r="C91" s="58" t="s">
        <v>308</v>
      </c>
      <c r="D91" s="253">
        <v>8.1</v>
      </c>
      <c r="E91" s="220">
        <v>3</v>
      </c>
      <c r="F91" s="61" t="s">
        <v>959</v>
      </c>
      <c r="G91" s="131" t="e">
        <f>IF('Main Store'!$G$172=0,0,'Main Store'!G91+#REF!+#REF!+#REF!+#REF!)</f>
        <v>#N/A</v>
      </c>
      <c r="H91" s="62" t="e">
        <f>'Main Store'!H91+#REF!+#REF!+#REF!+#REF!</f>
        <v>#REF!</v>
      </c>
      <c r="I91" s="68" t="e">
        <f t="shared" si="11"/>
        <v>#REF!</v>
      </c>
      <c r="J91" s="62" t="e">
        <f t="shared" si="12"/>
        <v>#REF!</v>
      </c>
      <c r="K91" s="62"/>
      <c r="L91" s="62" t="e">
        <f>'Main Store'!#REF!+#REF!+#REF!+#REF!+#REF!</f>
        <v>#REF!</v>
      </c>
      <c r="M91" s="68" t="e">
        <f t="shared" si="13"/>
        <v>#REF!</v>
      </c>
      <c r="N91" s="62" t="e">
        <f t="shared" si="9"/>
        <v>#REF!</v>
      </c>
      <c r="O91" s="62"/>
      <c r="P91" s="62" t="e">
        <f>'Main Store'!M91+#REF!+#REF!+#REF!+#REF!</f>
        <v>#REF!</v>
      </c>
      <c r="Q91" s="68" t="e">
        <f t="shared" si="14"/>
        <v>#REF!</v>
      </c>
      <c r="R91" s="62" t="e">
        <f t="shared" si="15"/>
        <v>#REF!</v>
      </c>
      <c r="S91" s="62"/>
      <c r="T91" s="154">
        <f>SUM(T92:T100)</f>
        <v>0</v>
      </c>
      <c r="U91" s="62" t="e">
        <f t="shared" si="10"/>
        <v>#REF!</v>
      </c>
      <c r="V91" s="4"/>
      <c r="W91" s="4"/>
      <c r="X91" s="4" t="s">
        <v>781</v>
      </c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</row>
    <row r="92" spans="2:80" s="2" customFormat="1" ht="15" customHeight="1" outlineLevel="1" x14ac:dyDescent="0.2">
      <c r="B92" s="164">
        <v>8110</v>
      </c>
      <c r="C92" s="58" t="s">
        <v>309</v>
      </c>
      <c r="D92" s="253" t="s">
        <v>97</v>
      </c>
      <c r="E92" s="220">
        <v>4</v>
      </c>
      <c r="F92" s="69" t="s">
        <v>960</v>
      </c>
      <c r="G92" s="131" t="e">
        <f>IF('Main Store'!$G$172=0,0,'Main Store'!G92+#REF!+#REF!+#REF!+#REF!)</f>
        <v>#N/A</v>
      </c>
      <c r="H92" s="62" t="e">
        <f>'Main Store'!H92+#REF!+#REF!+#REF!+#REF!</f>
        <v>#REF!</v>
      </c>
      <c r="I92" s="68" t="e">
        <f t="shared" si="11"/>
        <v>#REF!</v>
      </c>
      <c r="J92" s="62" t="e">
        <f t="shared" si="12"/>
        <v>#REF!</v>
      </c>
      <c r="K92" s="62"/>
      <c r="L92" s="62" t="e">
        <f>'Main Store'!#REF!+#REF!+#REF!+#REF!+#REF!</f>
        <v>#REF!</v>
      </c>
      <c r="M92" s="68" t="e">
        <f t="shared" si="13"/>
        <v>#REF!</v>
      </c>
      <c r="N92" s="62" t="e">
        <f t="shared" si="9"/>
        <v>#REF!</v>
      </c>
      <c r="O92" s="62"/>
      <c r="P92" s="62" t="e">
        <f>'Main Store'!M92+#REF!+#REF!+#REF!+#REF!</f>
        <v>#REF!</v>
      </c>
      <c r="Q92" s="71" t="e">
        <f t="shared" si="14"/>
        <v>#REF!</v>
      </c>
      <c r="R92" s="72" t="e">
        <f t="shared" si="15"/>
        <v>#REF!</v>
      </c>
      <c r="S92" s="73"/>
      <c r="T92" s="199">
        <f>SUMIF(MSIS!$H:$H,$B$1&amp;B92&amp;1,MSIS!$F:$F)</f>
        <v>0</v>
      </c>
      <c r="U92" s="72" t="e">
        <f t="shared" si="10"/>
        <v>#REF!</v>
      </c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</row>
    <row r="93" spans="2:80" s="2" customFormat="1" ht="15" customHeight="1" outlineLevel="1" x14ac:dyDescent="0.2">
      <c r="B93" s="164" t="s">
        <v>6</v>
      </c>
      <c r="C93" s="58" t="s">
        <v>310</v>
      </c>
      <c r="D93" s="253" t="s">
        <v>98</v>
      </c>
      <c r="E93" s="220">
        <v>4</v>
      </c>
      <c r="F93" s="69" t="s">
        <v>63</v>
      </c>
      <c r="G93" s="131" t="e">
        <f>IF('Main Store'!$G$172=0,0,'Main Store'!G93+#REF!+#REF!+#REF!+#REF!)</f>
        <v>#N/A</v>
      </c>
      <c r="H93" s="62" t="e">
        <f>'Main Store'!H93+#REF!+#REF!+#REF!+#REF!</f>
        <v>#REF!</v>
      </c>
      <c r="I93" s="68" t="e">
        <f t="shared" si="11"/>
        <v>#REF!</v>
      </c>
      <c r="J93" s="62" t="e">
        <f t="shared" si="12"/>
        <v>#REF!</v>
      </c>
      <c r="K93" s="62"/>
      <c r="L93" s="62" t="e">
        <f>'Main Store'!#REF!+#REF!+#REF!+#REF!+#REF!</f>
        <v>#REF!</v>
      </c>
      <c r="M93" s="68" t="e">
        <f t="shared" si="13"/>
        <v>#REF!</v>
      </c>
      <c r="N93" s="62" t="e">
        <f t="shared" si="9"/>
        <v>#REF!</v>
      </c>
      <c r="O93" s="62"/>
      <c r="P93" s="62" t="e">
        <f>'Main Store'!M93+#REF!+#REF!+#REF!+#REF!</f>
        <v>#REF!</v>
      </c>
      <c r="Q93" s="64" t="e">
        <f t="shared" si="14"/>
        <v>#REF!</v>
      </c>
      <c r="R93" s="65" t="e">
        <f t="shared" si="15"/>
        <v>#REF!</v>
      </c>
      <c r="S93" s="75"/>
      <c r="T93" s="199">
        <f>SUMIF(MSIS!$H:$H,$B$1&amp;B93&amp;1,MSIS!$F:$F)</f>
        <v>0</v>
      </c>
      <c r="U93" s="65" t="e">
        <f t="shared" si="10"/>
        <v>#REF!</v>
      </c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</row>
    <row r="94" spans="2:80" s="2" customFormat="1" ht="15" customHeight="1" outlineLevel="1" x14ac:dyDescent="0.2">
      <c r="B94" s="164" t="s">
        <v>7</v>
      </c>
      <c r="C94" s="58" t="s">
        <v>311</v>
      </c>
      <c r="D94" s="253" t="s">
        <v>84</v>
      </c>
      <c r="E94" s="220">
        <v>4</v>
      </c>
      <c r="F94" s="69" t="s">
        <v>64</v>
      </c>
      <c r="G94" s="131" t="e">
        <f>IF('Main Store'!$G$172=0,0,'Main Store'!G94+#REF!+#REF!+#REF!+#REF!)</f>
        <v>#N/A</v>
      </c>
      <c r="H94" s="62" t="e">
        <f>'Main Store'!H94+#REF!+#REF!+#REF!+#REF!</f>
        <v>#REF!</v>
      </c>
      <c r="I94" s="68" t="e">
        <f t="shared" si="11"/>
        <v>#REF!</v>
      </c>
      <c r="J94" s="62" t="e">
        <f t="shared" si="12"/>
        <v>#REF!</v>
      </c>
      <c r="K94" s="62"/>
      <c r="L94" s="62" t="e">
        <f>'Main Store'!#REF!+#REF!+#REF!+#REF!+#REF!</f>
        <v>#REF!</v>
      </c>
      <c r="M94" s="68" t="e">
        <f t="shared" si="13"/>
        <v>#REF!</v>
      </c>
      <c r="N94" s="62" t="e">
        <f t="shared" si="9"/>
        <v>#REF!</v>
      </c>
      <c r="O94" s="62"/>
      <c r="P94" s="62" t="e">
        <f>'Main Store'!M94+#REF!+#REF!+#REF!+#REF!</f>
        <v>#REF!</v>
      </c>
      <c r="Q94" s="64" t="e">
        <f t="shared" si="14"/>
        <v>#REF!</v>
      </c>
      <c r="R94" s="65" t="e">
        <f t="shared" si="15"/>
        <v>#REF!</v>
      </c>
      <c r="S94" s="75"/>
      <c r="T94" s="199">
        <f>SUMIF(MSIS!$H:$H,$B$1&amp;B94&amp;1,MSIS!$F:$F)</f>
        <v>0</v>
      </c>
      <c r="U94" s="65" t="e">
        <f t="shared" si="10"/>
        <v>#REF!</v>
      </c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</row>
    <row r="95" spans="2:80" s="2" customFormat="1" ht="15" customHeight="1" outlineLevel="1" x14ac:dyDescent="0.2">
      <c r="B95" s="164" t="s">
        <v>82</v>
      </c>
      <c r="C95" s="58" t="s">
        <v>312</v>
      </c>
      <c r="D95" s="253" t="s">
        <v>85</v>
      </c>
      <c r="E95" s="220">
        <v>4</v>
      </c>
      <c r="F95" s="69" t="s">
        <v>65</v>
      </c>
      <c r="G95" s="131" t="e">
        <f>IF('Main Store'!$G$172=0,0,'Main Store'!G95+#REF!+#REF!+#REF!+#REF!)</f>
        <v>#N/A</v>
      </c>
      <c r="H95" s="62" t="e">
        <f>'Main Store'!H95+#REF!+#REF!+#REF!+#REF!</f>
        <v>#REF!</v>
      </c>
      <c r="I95" s="68" t="e">
        <f t="shared" si="11"/>
        <v>#REF!</v>
      </c>
      <c r="J95" s="62" t="e">
        <f t="shared" si="12"/>
        <v>#REF!</v>
      </c>
      <c r="K95" s="62"/>
      <c r="L95" s="62" t="e">
        <f>'Main Store'!#REF!+#REF!+#REF!+#REF!+#REF!</f>
        <v>#REF!</v>
      </c>
      <c r="M95" s="68" t="e">
        <f t="shared" si="13"/>
        <v>#REF!</v>
      </c>
      <c r="N95" s="62" t="e">
        <f t="shared" si="9"/>
        <v>#REF!</v>
      </c>
      <c r="O95" s="62"/>
      <c r="P95" s="62" t="e">
        <f>'Main Store'!M95+#REF!+#REF!+#REF!+#REF!</f>
        <v>#REF!</v>
      </c>
      <c r="Q95" s="64" t="e">
        <f t="shared" si="14"/>
        <v>#REF!</v>
      </c>
      <c r="R95" s="65" t="e">
        <f t="shared" si="15"/>
        <v>#REF!</v>
      </c>
      <c r="S95" s="75"/>
      <c r="T95" s="199">
        <f>SUMIF(MSIS!$H:$H,$B$1&amp;B95&amp;1,MSIS!$F:$F)</f>
        <v>0</v>
      </c>
      <c r="U95" s="65" t="e">
        <f t="shared" si="10"/>
        <v>#REF!</v>
      </c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</row>
    <row r="96" spans="2:80" s="2" customFormat="1" ht="15" customHeight="1" outlineLevel="1" x14ac:dyDescent="0.2">
      <c r="B96" s="164" t="s">
        <v>8</v>
      </c>
      <c r="C96" s="58" t="s">
        <v>313</v>
      </c>
      <c r="D96" s="253" t="s">
        <v>86</v>
      </c>
      <c r="E96" s="220">
        <v>4</v>
      </c>
      <c r="F96" s="69" t="s">
        <v>9</v>
      </c>
      <c r="G96" s="131" t="e">
        <f>IF('Main Store'!$G$172=0,0,'Main Store'!G96+#REF!+#REF!+#REF!+#REF!)</f>
        <v>#N/A</v>
      </c>
      <c r="H96" s="62" t="e">
        <f>'Main Store'!H96+#REF!+#REF!+#REF!+#REF!</f>
        <v>#REF!</v>
      </c>
      <c r="I96" s="68" t="e">
        <f t="shared" si="11"/>
        <v>#REF!</v>
      </c>
      <c r="J96" s="62" t="e">
        <f t="shared" si="12"/>
        <v>#REF!</v>
      </c>
      <c r="K96" s="62"/>
      <c r="L96" s="62" t="e">
        <f>'Main Store'!#REF!+#REF!+#REF!+#REF!+#REF!</f>
        <v>#REF!</v>
      </c>
      <c r="M96" s="68" t="e">
        <f t="shared" si="13"/>
        <v>#REF!</v>
      </c>
      <c r="N96" s="62" t="e">
        <f t="shared" si="9"/>
        <v>#REF!</v>
      </c>
      <c r="O96" s="62"/>
      <c r="P96" s="62" t="e">
        <f>'Main Store'!M96+#REF!+#REF!+#REF!+#REF!</f>
        <v>#REF!</v>
      </c>
      <c r="Q96" s="64" t="e">
        <f t="shared" si="14"/>
        <v>#REF!</v>
      </c>
      <c r="R96" s="65" t="e">
        <f t="shared" si="15"/>
        <v>#REF!</v>
      </c>
      <c r="S96" s="75"/>
      <c r="T96" s="199">
        <f>SUMIF(MSIS!$H:$H,$B$1&amp;B96&amp;1,MSIS!$F:$F)</f>
        <v>0</v>
      </c>
      <c r="U96" s="65" t="e">
        <f t="shared" si="10"/>
        <v>#REF!</v>
      </c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</row>
    <row r="97" spans="2:80" s="2" customFormat="1" ht="15" customHeight="1" outlineLevel="1" x14ac:dyDescent="0.2">
      <c r="B97" s="164" t="s">
        <v>10</v>
      </c>
      <c r="C97" s="58" t="s">
        <v>314</v>
      </c>
      <c r="D97" s="253" t="s">
        <v>87</v>
      </c>
      <c r="E97" s="220">
        <v>4</v>
      </c>
      <c r="F97" s="69" t="s">
        <v>66</v>
      </c>
      <c r="G97" s="131" t="e">
        <f>IF('Main Store'!$G$172=0,0,'Main Store'!G97+#REF!+#REF!+#REF!+#REF!)</f>
        <v>#N/A</v>
      </c>
      <c r="H97" s="62" t="e">
        <f>'Main Store'!H97+#REF!+#REF!+#REF!+#REF!</f>
        <v>#REF!</v>
      </c>
      <c r="I97" s="68" t="e">
        <f t="shared" si="11"/>
        <v>#REF!</v>
      </c>
      <c r="J97" s="62" t="e">
        <f t="shared" si="12"/>
        <v>#REF!</v>
      </c>
      <c r="K97" s="62"/>
      <c r="L97" s="62" t="e">
        <f>'Main Store'!#REF!+#REF!+#REF!+#REF!+#REF!</f>
        <v>#REF!</v>
      </c>
      <c r="M97" s="68" t="e">
        <f t="shared" si="13"/>
        <v>#REF!</v>
      </c>
      <c r="N97" s="62" t="e">
        <f t="shared" si="9"/>
        <v>#REF!</v>
      </c>
      <c r="O97" s="62"/>
      <c r="P97" s="62" t="e">
        <f>'Main Store'!M97+#REF!+#REF!+#REF!+#REF!</f>
        <v>#REF!</v>
      </c>
      <c r="Q97" s="64" t="e">
        <f t="shared" si="14"/>
        <v>#REF!</v>
      </c>
      <c r="R97" s="65" t="e">
        <f t="shared" si="15"/>
        <v>#REF!</v>
      </c>
      <c r="S97" s="75"/>
      <c r="T97" s="199">
        <f>SUMIF(MSIS!$H:$H,$B$1&amp;B97&amp;1,MSIS!$F:$F)</f>
        <v>0</v>
      </c>
      <c r="U97" s="65" t="e">
        <f t="shared" si="10"/>
        <v>#REF!</v>
      </c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</row>
    <row r="98" spans="2:80" s="2" customFormat="1" ht="15" customHeight="1" outlineLevel="1" x14ac:dyDescent="0.2">
      <c r="B98" s="164" t="s">
        <v>83</v>
      </c>
      <c r="C98" s="58" t="s">
        <v>315</v>
      </c>
      <c r="D98" s="253" t="s">
        <v>88</v>
      </c>
      <c r="E98" s="220">
        <v>4</v>
      </c>
      <c r="F98" s="69" t="s">
        <v>67</v>
      </c>
      <c r="G98" s="131" t="e">
        <f>IF('Main Store'!$G$172=0,0,'Main Store'!G98+#REF!+#REF!+#REF!+#REF!)</f>
        <v>#N/A</v>
      </c>
      <c r="H98" s="62" t="e">
        <f>'Main Store'!H98+#REF!+#REF!+#REF!+#REF!</f>
        <v>#REF!</v>
      </c>
      <c r="I98" s="68" t="e">
        <f t="shared" si="11"/>
        <v>#REF!</v>
      </c>
      <c r="J98" s="62" t="e">
        <f t="shared" si="12"/>
        <v>#REF!</v>
      </c>
      <c r="K98" s="62"/>
      <c r="L98" s="62" t="e">
        <f>'Main Store'!#REF!+#REF!+#REF!+#REF!+#REF!</f>
        <v>#REF!</v>
      </c>
      <c r="M98" s="68" t="e">
        <f t="shared" si="13"/>
        <v>#REF!</v>
      </c>
      <c r="N98" s="62" t="e">
        <f t="shared" si="9"/>
        <v>#REF!</v>
      </c>
      <c r="O98" s="62"/>
      <c r="P98" s="62" t="e">
        <f>'Main Store'!M98+#REF!+#REF!+#REF!+#REF!</f>
        <v>#REF!</v>
      </c>
      <c r="Q98" s="64" t="e">
        <f t="shared" si="14"/>
        <v>#REF!</v>
      </c>
      <c r="R98" s="65" t="e">
        <f t="shared" si="15"/>
        <v>#REF!</v>
      </c>
      <c r="S98" s="75"/>
      <c r="T98" s="199">
        <f>SUMIF(MSIS!$H:$H,$B$1&amp;B98&amp;1,MSIS!$F:$F)</f>
        <v>0</v>
      </c>
      <c r="U98" s="65" t="e">
        <f t="shared" si="10"/>
        <v>#REF!</v>
      </c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</row>
    <row r="99" spans="2:80" s="2" customFormat="1" ht="15" customHeight="1" outlineLevel="1" x14ac:dyDescent="0.2">
      <c r="B99" s="164" t="s">
        <v>11</v>
      </c>
      <c r="C99" s="58" t="s">
        <v>316</v>
      </c>
      <c r="D99" s="253" t="s">
        <v>12</v>
      </c>
      <c r="E99" s="220">
        <v>4</v>
      </c>
      <c r="F99" s="69" t="s">
        <v>13</v>
      </c>
      <c r="G99" s="131" t="e">
        <f>IF('Main Store'!$G$172=0,0,'Main Store'!G99+#REF!+#REF!+#REF!+#REF!)</f>
        <v>#N/A</v>
      </c>
      <c r="H99" s="62" t="e">
        <f>'Main Store'!H99+#REF!+#REF!+#REF!+#REF!</f>
        <v>#REF!</v>
      </c>
      <c r="I99" s="68" t="e">
        <f t="shared" si="11"/>
        <v>#REF!</v>
      </c>
      <c r="J99" s="62" t="e">
        <f t="shared" si="12"/>
        <v>#REF!</v>
      </c>
      <c r="K99" s="62"/>
      <c r="L99" s="62" t="e">
        <f>'Main Store'!#REF!+#REF!+#REF!+#REF!+#REF!</f>
        <v>#REF!</v>
      </c>
      <c r="M99" s="68" t="e">
        <f t="shared" si="13"/>
        <v>#REF!</v>
      </c>
      <c r="N99" s="62" t="e">
        <f t="shared" si="9"/>
        <v>#REF!</v>
      </c>
      <c r="O99" s="62"/>
      <c r="P99" s="62" t="e">
        <f>'Main Store'!M99+#REF!+#REF!+#REF!+#REF!</f>
        <v>#REF!</v>
      </c>
      <c r="Q99" s="64" t="e">
        <f t="shared" si="14"/>
        <v>#REF!</v>
      </c>
      <c r="R99" s="65" t="e">
        <f t="shared" si="15"/>
        <v>#REF!</v>
      </c>
      <c r="S99" s="75"/>
      <c r="T99" s="199">
        <f>SUMIF(MSIS!$H:$H,$B$1&amp;B99&amp;1,MSIS!$F:$F)</f>
        <v>0</v>
      </c>
      <c r="U99" s="65" t="e">
        <f t="shared" si="10"/>
        <v>#REF!</v>
      </c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</row>
    <row r="100" spans="2:80" s="2" customFormat="1" ht="15" customHeight="1" outlineLevel="1" x14ac:dyDescent="0.2">
      <c r="B100" s="164" t="s">
        <v>46</v>
      </c>
      <c r="C100" s="58" t="s">
        <v>317</v>
      </c>
      <c r="D100" s="253" t="s">
        <v>47</v>
      </c>
      <c r="E100" s="220">
        <v>4</v>
      </c>
      <c r="F100" s="69" t="s">
        <v>961</v>
      </c>
      <c r="G100" s="131" t="e">
        <f>IF('Main Store'!$G$172=0,0,'Main Store'!G100+#REF!+#REF!+#REF!+#REF!)</f>
        <v>#N/A</v>
      </c>
      <c r="H100" s="62" t="e">
        <f>'Main Store'!H100+#REF!+#REF!+#REF!+#REF!</f>
        <v>#REF!</v>
      </c>
      <c r="I100" s="68" t="e">
        <f t="shared" si="11"/>
        <v>#REF!</v>
      </c>
      <c r="J100" s="62" t="e">
        <f t="shared" si="12"/>
        <v>#REF!</v>
      </c>
      <c r="K100" s="62"/>
      <c r="L100" s="62" t="e">
        <f>'Main Store'!#REF!+#REF!+#REF!+#REF!+#REF!</f>
        <v>#REF!</v>
      </c>
      <c r="M100" s="68" t="e">
        <f t="shared" si="13"/>
        <v>#REF!</v>
      </c>
      <c r="N100" s="62" t="e">
        <f t="shared" si="9"/>
        <v>#REF!</v>
      </c>
      <c r="O100" s="62"/>
      <c r="P100" s="62" t="e">
        <f>'Main Store'!M100+#REF!+#REF!+#REF!+#REF!</f>
        <v>#REF!</v>
      </c>
      <c r="Q100" s="91" t="e">
        <f t="shared" si="14"/>
        <v>#REF!</v>
      </c>
      <c r="R100" s="66" t="e">
        <f t="shared" si="15"/>
        <v>#REF!</v>
      </c>
      <c r="S100" s="77"/>
      <c r="T100" s="201">
        <f>SUMIF(MSIS!$H:$H,$B$1&amp;B100&amp;1,MSIS!$F:$F)</f>
        <v>0</v>
      </c>
      <c r="U100" s="66" t="e">
        <f t="shared" si="10"/>
        <v>#REF!</v>
      </c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</row>
    <row r="101" spans="2:80" s="2" customFormat="1" ht="15" customHeight="1" outlineLevel="1" x14ac:dyDescent="0.2">
      <c r="B101" s="165"/>
      <c r="C101" s="58" t="s">
        <v>318</v>
      </c>
      <c r="D101" s="253">
        <v>8.1999999999999993</v>
      </c>
      <c r="E101" s="220">
        <v>3</v>
      </c>
      <c r="F101" s="61" t="s">
        <v>962</v>
      </c>
      <c r="G101" s="131" t="e">
        <f>IF('Main Store'!$G$172=0,0,'Main Store'!G101+#REF!+#REF!+#REF!+#REF!)</f>
        <v>#N/A</v>
      </c>
      <c r="H101" s="62" t="e">
        <f>'Main Store'!H101+#REF!+#REF!+#REF!+#REF!</f>
        <v>#REF!</v>
      </c>
      <c r="I101" s="68" t="e">
        <f t="shared" si="11"/>
        <v>#REF!</v>
      </c>
      <c r="J101" s="62" t="e">
        <f t="shared" si="12"/>
        <v>#REF!</v>
      </c>
      <c r="K101" s="62"/>
      <c r="L101" s="62" t="e">
        <f>'Main Store'!#REF!+#REF!+#REF!+#REF!+#REF!</f>
        <v>#REF!</v>
      </c>
      <c r="M101" s="68" t="e">
        <f t="shared" si="13"/>
        <v>#REF!</v>
      </c>
      <c r="N101" s="62" t="e">
        <f t="shared" ref="N101:N132" si="16">L101-H101</f>
        <v>#REF!</v>
      </c>
      <c r="O101" s="62"/>
      <c r="P101" s="62" t="e">
        <f>'Main Store'!M101+#REF!+#REF!+#REF!+#REF!</f>
        <v>#REF!</v>
      </c>
      <c r="Q101" s="68" t="e">
        <f t="shared" si="14"/>
        <v>#REF!</v>
      </c>
      <c r="R101" s="62" t="e">
        <f t="shared" si="15"/>
        <v>#REF!</v>
      </c>
      <c r="S101" s="62"/>
      <c r="T101" s="154">
        <f>SUM(T102:T107)</f>
        <v>0</v>
      </c>
      <c r="U101" s="62" t="e">
        <f t="shared" ref="U101:U132" si="17">T101-P101</f>
        <v>#REF!</v>
      </c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</row>
    <row r="102" spans="2:80" s="2" customFormat="1" ht="15" customHeight="1" outlineLevel="1" x14ac:dyDescent="0.2">
      <c r="B102" s="165" t="s">
        <v>14</v>
      </c>
      <c r="C102" s="58" t="s">
        <v>319</v>
      </c>
      <c r="D102" s="253" t="s">
        <v>99</v>
      </c>
      <c r="E102" s="220">
        <v>4</v>
      </c>
      <c r="F102" s="69" t="s">
        <v>963</v>
      </c>
      <c r="G102" s="131" t="e">
        <f>IF('Main Store'!$G$172=0,0,'Main Store'!G102+#REF!+#REF!+#REF!+#REF!)</f>
        <v>#N/A</v>
      </c>
      <c r="H102" s="62" t="e">
        <f>'Main Store'!H102+#REF!+#REF!+#REF!+#REF!</f>
        <v>#REF!</v>
      </c>
      <c r="I102" s="68" t="e">
        <f t="shared" si="11"/>
        <v>#REF!</v>
      </c>
      <c r="J102" s="62" t="e">
        <f t="shared" si="12"/>
        <v>#REF!</v>
      </c>
      <c r="K102" s="62"/>
      <c r="L102" s="62" t="e">
        <f>'Main Store'!#REF!+#REF!+#REF!+#REF!+#REF!</f>
        <v>#REF!</v>
      </c>
      <c r="M102" s="68" t="e">
        <f t="shared" si="13"/>
        <v>#REF!</v>
      </c>
      <c r="N102" s="62" t="e">
        <f t="shared" si="16"/>
        <v>#REF!</v>
      </c>
      <c r="O102" s="62"/>
      <c r="P102" s="62" t="e">
        <f>'Main Store'!M102+#REF!+#REF!+#REF!+#REF!</f>
        <v>#REF!</v>
      </c>
      <c r="Q102" s="71" t="e">
        <f t="shared" si="14"/>
        <v>#REF!</v>
      </c>
      <c r="R102" s="72" t="e">
        <f t="shared" si="15"/>
        <v>#REF!</v>
      </c>
      <c r="S102" s="73"/>
      <c r="T102" s="199">
        <f>SUMIF(MSIS!$H:$H,$B$1&amp;W104&amp;1,MSIS!$F:$F)+SUMIF(MSIS!$H:$H,$B$1&amp;W103&amp;1,MSIS!$F:$F)+SUMIF(MSIS!$H:$H,$B$1&amp;W102&amp;1,MSIS!$F:$F)</f>
        <v>0</v>
      </c>
      <c r="U102" s="72" t="e">
        <f t="shared" si="17"/>
        <v>#REF!</v>
      </c>
      <c r="V102" s="4"/>
      <c r="W102" s="4" t="s">
        <v>782</v>
      </c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</row>
    <row r="103" spans="2:80" s="2" customFormat="1" ht="15" customHeight="1" outlineLevel="1" x14ac:dyDescent="0.2">
      <c r="B103" s="165">
        <v>8240</v>
      </c>
      <c r="C103" s="58" t="s">
        <v>320</v>
      </c>
      <c r="D103" s="253" t="s">
        <v>100</v>
      </c>
      <c r="E103" s="220">
        <v>4</v>
      </c>
      <c r="F103" s="69" t="s">
        <v>964</v>
      </c>
      <c r="G103" s="131" t="e">
        <f>IF('Main Store'!$G$172=0,0,'Main Store'!G103+#REF!+#REF!+#REF!+#REF!)</f>
        <v>#N/A</v>
      </c>
      <c r="H103" s="62" t="e">
        <f>'Main Store'!H103+#REF!+#REF!+#REF!+#REF!</f>
        <v>#REF!</v>
      </c>
      <c r="I103" s="68" t="e">
        <f t="shared" si="11"/>
        <v>#REF!</v>
      </c>
      <c r="J103" s="62" t="e">
        <f t="shared" si="12"/>
        <v>#REF!</v>
      </c>
      <c r="K103" s="62"/>
      <c r="L103" s="62" t="e">
        <f>'Main Store'!#REF!+#REF!+#REF!+#REF!+#REF!</f>
        <v>#REF!</v>
      </c>
      <c r="M103" s="68" t="e">
        <f t="shared" si="13"/>
        <v>#REF!</v>
      </c>
      <c r="N103" s="62" t="e">
        <f t="shared" si="16"/>
        <v>#REF!</v>
      </c>
      <c r="O103" s="62"/>
      <c r="P103" s="62" t="e">
        <f>'Main Store'!M103+#REF!+#REF!+#REF!+#REF!</f>
        <v>#REF!</v>
      </c>
      <c r="Q103" s="64" t="e">
        <f t="shared" si="14"/>
        <v>#REF!</v>
      </c>
      <c r="R103" s="65" t="e">
        <f t="shared" si="15"/>
        <v>#REF!</v>
      </c>
      <c r="S103" s="75"/>
      <c r="T103" s="200">
        <f>SUMIF(MSIS!$H:$H,$B$1&amp;B103&amp;1,MSIS!$F:$F)</f>
        <v>0</v>
      </c>
      <c r="U103" s="65" t="e">
        <f t="shared" si="17"/>
        <v>#REF!</v>
      </c>
      <c r="V103" s="4"/>
      <c r="W103" s="4" t="s">
        <v>783</v>
      </c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</row>
    <row r="104" spans="2:80" s="2" customFormat="1" ht="15" customHeight="1" outlineLevel="1" x14ac:dyDescent="0.2">
      <c r="B104" s="165" t="s">
        <v>15</v>
      </c>
      <c r="C104" s="58" t="s">
        <v>321</v>
      </c>
      <c r="D104" s="253" t="s">
        <v>101</v>
      </c>
      <c r="E104" s="220">
        <v>4</v>
      </c>
      <c r="F104" s="69" t="s">
        <v>965</v>
      </c>
      <c r="G104" s="131" t="e">
        <f>IF('Main Store'!$G$172=0,0,'Main Store'!G104+#REF!+#REF!+#REF!+#REF!)</f>
        <v>#N/A</v>
      </c>
      <c r="H104" s="62" t="e">
        <f>'Main Store'!H104+#REF!+#REF!+#REF!+#REF!</f>
        <v>#REF!</v>
      </c>
      <c r="I104" s="68" t="e">
        <f t="shared" si="11"/>
        <v>#REF!</v>
      </c>
      <c r="J104" s="62" t="e">
        <f t="shared" si="12"/>
        <v>#REF!</v>
      </c>
      <c r="K104" s="62"/>
      <c r="L104" s="62" t="e">
        <f>'Main Store'!#REF!+#REF!+#REF!+#REF!+#REF!</f>
        <v>#REF!</v>
      </c>
      <c r="M104" s="68" t="e">
        <f t="shared" si="13"/>
        <v>#REF!</v>
      </c>
      <c r="N104" s="62" t="e">
        <f t="shared" si="16"/>
        <v>#REF!</v>
      </c>
      <c r="O104" s="62"/>
      <c r="P104" s="62" t="e">
        <f>'Main Store'!M104+#REF!+#REF!+#REF!+#REF!</f>
        <v>#REF!</v>
      </c>
      <c r="Q104" s="64" t="e">
        <f t="shared" si="14"/>
        <v>#REF!</v>
      </c>
      <c r="R104" s="65" t="e">
        <f t="shared" si="15"/>
        <v>#REF!</v>
      </c>
      <c r="S104" s="75"/>
      <c r="T104" s="200">
        <f>SUMIF(MSIS!$H:$H,$B$1&amp;B104&amp;1,MSIS!$F:$F)</f>
        <v>0</v>
      </c>
      <c r="U104" s="65" t="e">
        <f t="shared" si="17"/>
        <v>#REF!</v>
      </c>
      <c r="V104" s="4"/>
      <c r="W104" s="4" t="s">
        <v>784</v>
      </c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</row>
    <row r="105" spans="2:80" s="2" customFormat="1" ht="15" customHeight="1" outlineLevel="1" x14ac:dyDescent="0.2">
      <c r="B105" s="165" t="s">
        <v>16</v>
      </c>
      <c r="C105" s="58" t="s">
        <v>322</v>
      </c>
      <c r="D105" s="253" t="s">
        <v>102</v>
      </c>
      <c r="E105" s="220">
        <v>4</v>
      </c>
      <c r="F105" s="69" t="s">
        <v>966</v>
      </c>
      <c r="G105" s="131" t="e">
        <f>IF('Main Store'!$G$172=0,0,'Main Store'!G105+#REF!+#REF!+#REF!+#REF!)</f>
        <v>#N/A</v>
      </c>
      <c r="H105" s="62" t="e">
        <f>'Main Store'!H105+#REF!+#REF!+#REF!+#REF!</f>
        <v>#REF!</v>
      </c>
      <c r="I105" s="68" t="e">
        <f t="shared" si="11"/>
        <v>#REF!</v>
      </c>
      <c r="J105" s="62" t="e">
        <f t="shared" si="12"/>
        <v>#REF!</v>
      </c>
      <c r="K105" s="62"/>
      <c r="L105" s="62" t="e">
        <f>'Main Store'!#REF!+#REF!+#REF!+#REF!+#REF!</f>
        <v>#REF!</v>
      </c>
      <c r="M105" s="68" t="e">
        <f t="shared" si="13"/>
        <v>#REF!</v>
      </c>
      <c r="N105" s="62" t="e">
        <f t="shared" si="16"/>
        <v>#REF!</v>
      </c>
      <c r="O105" s="62"/>
      <c r="P105" s="62" t="e">
        <f>'Main Store'!M105+#REF!+#REF!+#REF!+#REF!</f>
        <v>#REF!</v>
      </c>
      <c r="Q105" s="64" t="e">
        <f t="shared" si="14"/>
        <v>#REF!</v>
      </c>
      <c r="R105" s="65" t="e">
        <f t="shared" si="15"/>
        <v>#REF!</v>
      </c>
      <c r="S105" s="75"/>
      <c r="T105" s="200">
        <f>SUMIF(MSIS!$H:$H,$B$1&amp;B105&amp;1,MSIS!$F:$F)</f>
        <v>0</v>
      </c>
      <c r="U105" s="65" t="e">
        <f t="shared" si="17"/>
        <v>#REF!</v>
      </c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</row>
    <row r="106" spans="2:80" s="2" customFormat="1" ht="15" customHeight="1" outlineLevel="1" x14ac:dyDescent="0.2">
      <c r="B106" s="165" t="s">
        <v>17</v>
      </c>
      <c r="C106" s="58" t="s">
        <v>323</v>
      </c>
      <c r="D106" s="253" t="s">
        <v>89</v>
      </c>
      <c r="E106" s="220">
        <v>4</v>
      </c>
      <c r="F106" s="69" t="s">
        <v>967</v>
      </c>
      <c r="G106" s="131" t="e">
        <f>IF('Main Store'!$G$172=0,0,'Main Store'!G106+#REF!+#REF!+#REF!+#REF!)</f>
        <v>#N/A</v>
      </c>
      <c r="H106" s="62" t="e">
        <f>'Main Store'!H106+#REF!+#REF!+#REF!+#REF!</f>
        <v>#REF!</v>
      </c>
      <c r="I106" s="68" t="e">
        <f t="shared" si="11"/>
        <v>#REF!</v>
      </c>
      <c r="J106" s="62" t="e">
        <f t="shared" si="12"/>
        <v>#REF!</v>
      </c>
      <c r="K106" s="62"/>
      <c r="L106" s="62" t="e">
        <f>'Main Store'!#REF!+#REF!+#REF!+#REF!+#REF!</f>
        <v>#REF!</v>
      </c>
      <c r="M106" s="68" t="e">
        <f t="shared" si="13"/>
        <v>#REF!</v>
      </c>
      <c r="N106" s="62" t="e">
        <f t="shared" si="16"/>
        <v>#REF!</v>
      </c>
      <c r="O106" s="62"/>
      <c r="P106" s="62" t="e">
        <f>'Main Store'!M106+#REF!+#REF!+#REF!+#REF!</f>
        <v>#REF!</v>
      </c>
      <c r="Q106" s="64" t="e">
        <f t="shared" si="14"/>
        <v>#REF!</v>
      </c>
      <c r="R106" s="65" t="e">
        <f t="shared" si="15"/>
        <v>#REF!</v>
      </c>
      <c r="S106" s="75"/>
      <c r="T106" s="200">
        <f>SUMIF(MSIS!$H:$H,$B$1&amp;B106&amp;1,MSIS!$F:$F)</f>
        <v>0</v>
      </c>
      <c r="U106" s="65" t="e">
        <f t="shared" si="17"/>
        <v>#REF!</v>
      </c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</row>
    <row r="107" spans="2:80" s="2" customFormat="1" ht="15" customHeight="1" outlineLevel="1" x14ac:dyDescent="0.2">
      <c r="B107" s="165" t="s">
        <v>48</v>
      </c>
      <c r="C107" s="58" t="s">
        <v>324</v>
      </c>
      <c r="D107" s="253" t="s">
        <v>49</v>
      </c>
      <c r="E107" s="220">
        <v>4</v>
      </c>
      <c r="F107" s="69" t="s">
        <v>968</v>
      </c>
      <c r="G107" s="131" t="e">
        <f>IF('Main Store'!$G$172=0,0,'Main Store'!G107+#REF!+#REF!+#REF!+#REF!)</f>
        <v>#N/A</v>
      </c>
      <c r="H107" s="62" t="e">
        <f>'Main Store'!H107+#REF!+#REF!+#REF!+#REF!</f>
        <v>#REF!</v>
      </c>
      <c r="I107" s="68" t="e">
        <f t="shared" si="11"/>
        <v>#REF!</v>
      </c>
      <c r="J107" s="62" t="e">
        <f t="shared" si="12"/>
        <v>#REF!</v>
      </c>
      <c r="K107" s="62"/>
      <c r="L107" s="62" t="e">
        <f>'Main Store'!#REF!+#REF!+#REF!+#REF!+#REF!</f>
        <v>#REF!</v>
      </c>
      <c r="M107" s="68" t="e">
        <f t="shared" si="13"/>
        <v>#REF!</v>
      </c>
      <c r="N107" s="62" t="e">
        <f t="shared" si="16"/>
        <v>#REF!</v>
      </c>
      <c r="O107" s="62"/>
      <c r="P107" s="62" t="e">
        <f>'Main Store'!M107+#REF!+#REF!+#REF!+#REF!</f>
        <v>#REF!</v>
      </c>
      <c r="Q107" s="91" t="e">
        <f t="shared" si="14"/>
        <v>#REF!</v>
      </c>
      <c r="R107" s="66" t="e">
        <f t="shared" si="15"/>
        <v>#REF!</v>
      </c>
      <c r="S107" s="77"/>
      <c r="T107" s="201">
        <f>SUMIF(MSIS!$H:$H,$B$1&amp;B107&amp;1,MSIS!$F:$F)</f>
        <v>0</v>
      </c>
      <c r="U107" s="66" t="e">
        <f t="shared" si="17"/>
        <v>#REF!</v>
      </c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</row>
    <row r="108" spans="2:80" s="2" customFormat="1" ht="15" customHeight="1" outlineLevel="1" x14ac:dyDescent="0.2">
      <c r="B108" s="165"/>
      <c r="C108" s="58" t="s">
        <v>325</v>
      </c>
      <c r="D108" s="253">
        <v>8.3000000000000007</v>
      </c>
      <c r="E108" s="220">
        <v>3</v>
      </c>
      <c r="F108" s="61" t="s">
        <v>969</v>
      </c>
      <c r="G108" s="131" t="e">
        <f>IF('Main Store'!$G$172=0,0,'Main Store'!G108+#REF!+#REF!+#REF!+#REF!)</f>
        <v>#N/A</v>
      </c>
      <c r="H108" s="62" t="e">
        <f>'Main Store'!H108+#REF!+#REF!+#REF!+#REF!</f>
        <v>#REF!</v>
      </c>
      <c r="I108" s="68" t="e">
        <f t="shared" si="11"/>
        <v>#REF!</v>
      </c>
      <c r="J108" s="62" t="e">
        <f t="shared" si="12"/>
        <v>#REF!</v>
      </c>
      <c r="K108" s="62"/>
      <c r="L108" s="62" t="e">
        <f>'Main Store'!#REF!+#REF!+#REF!+#REF!+#REF!</f>
        <v>#REF!</v>
      </c>
      <c r="M108" s="68" t="e">
        <f t="shared" si="13"/>
        <v>#REF!</v>
      </c>
      <c r="N108" s="62" t="e">
        <f t="shared" si="16"/>
        <v>#REF!</v>
      </c>
      <c r="O108" s="62"/>
      <c r="P108" s="62" t="e">
        <f>'Main Store'!M108+#REF!+#REF!+#REF!+#REF!</f>
        <v>#REF!</v>
      </c>
      <c r="Q108" s="68" t="e">
        <f t="shared" si="14"/>
        <v>#REF!</v>
      </c>
      <c r="R108" s="62" t="e">
        <f t="shared" si="15"/>
        <v>#REF!</v>
      </c>
      <c r="S108" s="62"/>
      <c r="T108" s="154">
        <f>SUM(T109:T131)</f>
        <v>0</v>
      </c>
      <c r="U108" s="62" t="e">
        <f t="shared" si="17"/>
        <v>#REF!</v>
      </c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</row>
    <row r="109" spans="2:80" s="2" customFormat="1" ht="15" customHeight="1" outlineLevel="1" x14ac:dyDescent="0.2">
      <c r="B109" s="165">
        <v>8310</v>
      </c>
      <c r="C109" s="58" t="s">
        <v>326</v>
      </c>
      <c r="D109" s="253" t="s">
        <v>103</v>
      </c>
      <c r="E109" s="220">
        <v>4</v>
      </c>
      <c r="F109" s="69" t="s">
        <v>970</v>
      </c>
      <c r="G109" s="131" t="e">
        <f>IF('Main Store'!$G$172=0,0,'Main Store'!G109+#REF!+#REF!+#REF!+#REF!)</f>
        <v>#N/A</v>
      </c>
      <c r="H109" s="62" t="e">
        <f>'Main Store'!H109+#REF!+#REF!+#REF!+#REF!</f>
        <v>#REF!</v>
      </c>
      <c r="I109" s="68" t="e">
        <f t="shared" si="11"/>
        <v>#REF!</v>
      </c>
      <c r="J109" s="62" t="e">
        <f t="shared" si="12"/>
        <v>#REF!</v>
      </c>
      <c r="K109" s="62"/>
      <c r="L109" s="62" t="e">
        <f>'Main Store'!#REF!+#REF!+#REF!+#REF!+#REF!</f>
        <v>#REF!</v>
      </c>
      <c r="M109" s="68" t="e">
        <f t="shared" si="13"/>
        <v>#REF!</v>
      </c>
      <c r="N109" s="62" t="e">
        <f t="shared" si="16"/>
        <v>#REF!</v>
      </c>
      <c r="O109" s="62"/>
      <c r="P109" s="62" t="e">
        <f>'Main Store'!M109+#REF!+#REF!+#REF!+#REF!</f>
        <v>#REF!</v>
      </c>
      <c r="Q109" s="71" t="e">
        <f t="shared" si="14"/>
        <v>#REF!</v>
      </c>
      <c r="R109" s="72" t="e">
        <f t="shared" si="15"/>
        <v>#REF!</v>
      </c>
      <c r="S109" s="73"/>
      <c r="T109" s="199">
        <f>SUMIF(MSIS!$H:$H,$B$1&amp;B109&amp;1,MSIS!$F:$F)</f>
        <v>0</v>
      </c>
      <c r="U109" s="72" t="e">
        <f t="shared" si="17"/>
        <v>#REF!</v>
      </c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</row>
    <row r="110" spans="2:80" s="2" customFormat="1" ht="15" customHeight="1" outlineLevel="1" x14ac:dyDescent="0.2">
      <c r="B110" s="165" t="s">
        <v>18</v>
      </c>
      <c r="C110" s="58" t="s">
        <v>327</v>
      </c>
      <c r="D110" s="253" t="s">
        <v>104</v>
      </c>
      <c r="E110" s="220">
        <v>4</v>
      </c>
      <c r="F110" s="69" t="s">
        <v>971</v>
      </c>
      <c r="G110" s="131" t="e">
        <f>IF('Main Store'!$G$172=0,0,'Main Store'!G110+#REF!+#REF!+#REF!+#REF!)</f>
        <v>#N/A</v>
      </c>
      <c r="H110" s="62" t="e">
        <f>'Main Store'!H110+#REF!+#REF!+#REF!+#REF!</f>
        <v>#REF!</v>
      </c>
      <c r="I110" s="68" t="e">
        <f t="shared" si="11"/>
        <v>#REF!</v>
      </c>
      <c r="J110" s="62" t="e">
        <f t="shared" si="12"/>
        <v>#REF!</v>
      </c>
      <c r="K110" s="62"/>
      <c r="L110" s="62" t="e">
        <f>'Main Store'!#REF!+#REF!+#REF!+#REF!+#REF!</f>
        <v>#REF!</v>
      </c>
      <c r="M110" s="68" t="e">
        <f t="shared" si="13"/>
        <v>#REF!</v>
      </c>
      <c r="N110" s="62" t="e">
        <f t="shared" si="16"/>
        <v>#REF!</v>
      </c>
      <c r="O110" s="62"/>
      <c r="P110" s="62" t="e">
        <f>'Main Store'!M110+#REF!+#REF!+#REF!+#REF!</f>
        <v>#REF!</v>
      </c>
      <c r="Q110" s="64" t="e">
        <f t="shared" si="14"/>
        <v>#REF!</v>
      </c>
      <c r="R110" s="65" t="e">
        <f t="shared" si="15"/>
        <v>#REF!</v>
      </c>
      <c r="S110" s="75"/>
      <c r="T110" s="199">
        <f>SUMIF(MSIS!$H:$H,$B$1&amp;B110&amp;1,MSIS!$F:$F)</f>
        <v>0</v>
      </c>
      <c r="U110" s="65" t="e">
        <f t="shared" si="17"/>
        <v>#REF!</v>
      </c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</row>
    <row r="111" spans="2:80" s="2" customFormat="1" ht="15" customHeight="1" outlineLevel="1" x14ac:dyDescent="0.2">
      <c r="B111" s="165" t="s">
        <v>19</v>
      </c>
      <c r="C111" s="58" t="s">
        <v>328</v>
      </c>
      <c r="D111" s="253" t="s">
        <v>105</v>
      </c>
      <c r="E111" s="220">
        <v>4</v>
      </c>
      <c r="F111" s="69" t="s">
        <v>972</v>
      </c>
      <c r="G111" s="131" t="e">
        <f>IF('Main Store'!$G$172=0,0,'Main Store'!G111+#REF!+#REF!+#REF!+#REF!)</f>
        <v>#N/A</v>
      </c>
      <c r="H111" s="62" t="e">
        <f>'Main Store'!H111+#REF!+#REF!+#REF!+#REF!</f>
        <v>#REF!</v>
      </c>
      <c r="I111" s="68" t="e">
        <f t="shared" si="11"/>
        <v>#REF!</v>
      </c>
      <c r="J111" s="62" t="e">
        <f t="shared" si="12"/>
        <v>#REF!</v>
      </c>
      <c r="K111" s="62"/>
      <c r="L111" s="62" t="e">
        <f>'Main Store'!#REF!+#REF!+#REF!+#REF!+#REF!</f>
        <v>#REF!</v>
      </c>
      <c r="M111" s="68" t="e">
        <f t="shared" si="13"/>
        <v>#REF!</v>
      </c>
      <c r="N111" s="62" t="e">
        <f t="shared" si="16"/>
        <v>#REF!</v>
      </c>
      <c r="O111" s="62"/>
      <c r="P111" s="62" t="e">
        <f>'Main Store'!M111+#REF!+#REF!+#REF!+#REF!</f>
        <v>#REF!</v>
      </c>
      <c r="Q111" s="64" t="e">
        <f t="shared" si="14"/>
        <v>#REF!</v>
      </c>
      <c r="R111" s="65" t="e">
        <f t="shared" si="15"/>
        <v>#REF!</v>
      </c>
      <c r="S111" s="75"/>
      <c r="T111" s="199">
        <f>SUMIF(MSIS!$H:$H,$B$1&amp;B111&amp;1,MSIS!$F:$F)</f>
        <v>0</v>
      </c>
      <c r="U111" s="65" t="e">
        <f t="shared" si="17"/>
        <v>#REF!</v>
      </c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</row>
    <row r="112" spans="2:80" s="2" customFormat="1" ht="15" customHeight="1" outlineLevel="1" x14ac:dyDescent="0.2">
      <c r="B112" s="165" t="s">
        <v>20</v>
      </c>
      <c r="C112" s="58" t="s">
        <v>329</v>
      </c>
      <c r="D112" s="253" t="s">
        <v>106</v>
      </c>
      <c r="E112" s="220">
        <v>4</v>
      </c>
      <c r="F112" s="69" t="s">
        <v>973</v>
      </c>
      <c r="G112" s="131" t="e">
        <f>IF('Main Store'!$G$172=0,0,'Main Store'!G112+#REF!+#REF!+#REF!+#REF!)</f>
        <v>#N/A</v>
      </c>
      <c r="H112" s="62" t="e">
        <f>'Main Store'!H112+#REF!+#REF!+#REF!+#REF!</f>
        <v>#REF!</v>
      </c>
      <c r="I112" s="68" t="e">
        <f t="shared" si="11"/>
        <v>#REF!</v>
      </c>
      <c r="J112" s="62" t="e">
        <f t="shared" si="12"/>
        <v>#REF!</v>
      </c>
      <c r="K112" s="62"/>
      <c r="L112" s="62" t="e">
        <f>'Main Store'!#REF!+#REF!+#REF!+#REF!+#REF!</f>
        <v>#REF!</v>
      </c>
      <c r="M112" s="68" t="e">
        <f t="shared" si="13"/>
        <v>#REF!</v>
      </c>
      <c r="N112" s="62" t="e">
        <f t="shared" si="16"/>
        <v>#REF!</v>
      </c>
      <c r="O112" s="62"/>
      <c r="P112" s="62" t="e">
        <f>'Main Store'!M112+#REF!+#REF!+#REF!+#REF!</f>
        <v>#REF!</v>
      </c>
      <c r="Q112" s="64" t="e">
        <f t="shared" si="14"/>
        <v>#REF!</v>
      </c>
      <c r="R112" s="65" t="e">
        <f t="shared" si="15"/>
        <v>#REF!</v>
      </c>
      <c r="S112" s="75"/>
      <c r="T112" s="199">
        <f>SUMIF(MSIS!$H:$H,$B$1&amp;W113&amp;1,MSIS!$F:$F)+SUMIF(MSIS!$H:$H,$B$1&amp;W112&amp;1,MSIS!$F:$F)</f>
        <v>0</v>
      </c>
      <c r="U112" s="65" t="e">
        <f t="shared" si="17"/>
        <v>#REF!</v>
      </c>
      <c r="V112" s="4"/>
      <c r="W112" s="4" t="s">
        <v>785</v>
      </c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</row>
    <row r="113" spans="2:80" s="2" customFormat="1" ht="15" customHeight="1" outlineLevel="1" x14ac:dyDescent="0.2">
      <c r="B113" s="165" t="s">
        <v>125</v>
      </c>
      <c r="C113" s="58" t="s">
        <v>330</v>
      </c>
      <c r="D113" s="253" t="s">
        <v>107</v>
      </c>
      <c r="E113" s="220">
        <v>4</v>
      </c>
      <c r="F113" s="69" t="s">
        <v>974</v>
      </c>
      <c r="G113" s="131" t="e">
        <f>IF('Main Store'!$G$172=0,0,'Main Store'!G113+#REF!+#REF!+#REF!+#REF!)</f>
        <v>#N/A</v>
      </c>
      <c r="H113" s="62" t="e">
        <f>'Main Store'!H113+#REF!+#REF!+#REF!+#REF!</f>
        <v>#REF!</v>
      </c>
      <c r="I113" s="68" t="e">
        <f t="shared" si="11"/>
        <v>#REF!</v>
      </c>
      <c r="J113" s="62" t="e">
        <f t="shared" si="12"/>
        <v>#REF!</v>
      </c>
      <c r="K113" s="62"/>
      <c r="L113" s="62" t="e">
        <f>'Main Store'!#REF!+#REF!+#REF!+#REF!+#REF!</f>
        <v>#REF!</v>
      </c>
      <c r="M113" s="68" t="e">
        <f t="shared" si="13"/>
        <v>#REF!</v>
      </c>
      <c r="N113" s="62" t="e">
        <f t="shared" si="16"/>
        <v>#REF!</v>
      </c>
      <c r="O113" s="62"/>
      <c r="P113" s="62" t="e">
        <f>'Main Store'!M113+#REF!+#REF!+#REF!+#REF!</f>
        <v>#REF!</v>
      </c>
      <c r="Q113" s="64" t="e">
        <f t="shared" si="14"/>
        <v>#REF!</v>
      </c>
      <c r="R113" s="65" t="e">
        <f t="shared" si="15"/>
        <v>#REF!</v>
      </c>
      <c r="S113" s="75"/>
      <c r="T113" s="199">
        <f>SUMIF(MSIS!$H:$H,$B$1&amp;B113&amp;1,MSIS!$F:$F)</f>
        <v>0</v>
      </c>
      <c r="U113" s="65" t="e">
        <f t="shared" si="17"/>
        <v>#REF!</v>
      </c>
      <c r="V113" s="4"/>
      <c r="W113" s="4" t="s">
        <v>786</v>
      </c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</row>
    <row r="114" spans="2:80" s="2" customFormat="1" ht="15" customHeight="1" outlineLevel="1" x14ac:dyDescent="0.2">
      <c r="B114" s="165" t="s">
        <v>126</v>
      </c>
      <c r="C114" s="58" t="s">
        <v>168</v>
      </c>
      <c r="D114" s="253" t="s">
        <v>109</v>
      </c>
      <c r="E114" s="220">
        <v>4</v>
      </c>
      <c r="F114" s="69" t="s">
        <v>975</v>
      </c>
      <c r="G114" s="131" t="e">
        <f>IF('Main Store'!$G$172=0,0,'Main Store'!G114+#REF!+#REF!+#REF!+#REF!)</f>
        <v>#N/A</v>
      </c>
      <c r="H114" s="62" t="e">
        <f>'Main Store'!H114+#REF!+#REF!+#REF!+#REF!</f>
        <v>#REF!</v>
      </c>
      <c r="I114" s="68" t="e">
        <f t="shared" si="11"/>
        <v>#REF!</v>
      </c>
      <c r="J114" s="62" t="e">
        <f t="shared" si="12"/>
        <v>#REF!</v>
      </c>
      <c r="K114" s="62"/>
      <c r="L114" s="62" t="e">
        <f>'Main Store'!#REF!+#REF!+#REF!+#REF!+#REF!</f>
        <v>#REF!</v>
      </c>
      <c r="M114" s="68" t="e">
        <f t="shared" si="13"/>
        <v>#REF!</v>
      </c>
      <c r="N114" s="62" t="e">
        <f t="shared" si="16"/>
        <v>#REF!</v>
      </c>
      <c r="O114" s="62"/>
      <c r="P114" s="62" t="e">
        <f>'Main Store'!M114+#REF!+#REF!+#REF!+#REF!</f>
        <v>#REF!</v>
      </c>
      <c r="Q114" s="64" t="e">
        <f t="shared" si="14"/>
        <v>#REF!</v>
      </c>
      <c r="R114" s="65" t="e">
        <f t="shared" si="15"/>
        <v>#REF!</v>
      </c>
      <c r="S114" s="75"/>
      <c r="T114" s="199">
        <f>SUMIF(MSIS!$H:$H,$B$1&amp;B114&amp;1,MSIS!$F:$F)</f>
        <v>0</v>
      </c>
      <c r="U114" s="65" t="e">
        <f t="shared" si="17"/>
        <v>#REF!</v>
      </c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</row>
    <row r="115" spans="2:80" s="2" customFormat="1" ht="15" customHeight="1" outlineLevel="1" x14ac:dyDescent="0.2">
      <c r="B115" s="165" t="s">
        <v>127</v>
      </c>
      <c r="C115" s="58" t="s">
        <v>331</v>
      </c>
      <c r="D115" s="253" t="s">
        <v>110</v>
      </c>
      <c r="E115" s="220">
        <v>4</v>
      </c>
      <c r="F115" s="69" t="s">
        <v>976</v>
      </c>
      <c r="G115" s="131" t="e">
        <f>IF('Main Store'!$G$172=0,0,'Main Store'!G115+#REF!+#REF!+#REF!+#REF!)</f>
        <v>#N/A</v>
      </c>
      <c r="H115" s="62" t="e">
        <f>'Main Store'!H115+#REF!+#REF!+#REF!+#REF!</f>
        <v>#REF!</v>
      </c>
      <c r="I115" s="68" t="e">
        <f t="shared" si="11"/>
        <v>#REF!</v>
      </c>
      <c r="J115" s="62" t="e">
        <f t="shared" si="12"/>
        <v>#REF!</v>
      </c>
      <c r="K115" s="62"/>
      <c r="L115" s="62" t="e">
        <f>'Main Store'!#REF!+#REF!+#REF!+#REF!+#REF!</f>
        <v>#REF!</v>
      </c>
      <c r="M115" s="68" t="e">
        <f t="shared" si="13"/>
        <v>#REF!</v>
      </c>
      <c r="N115" s="62" t="e">
        <f t="shared" si="16"/>
        <v>#REF!</v>
      </c>
      <c r="O115" s="62"/>
      <c r="P115" s="62" t="e">
        <f>'Main Store'!M115+#REF!+#REF!+#REF!+#REF!</f>
        <v>#REF!</v>
      </c>
      <c r="Q115" s="64" t="e">
        <f t="shared" si="14"/>
        <v>#REF!</v>
      </c>
      <c r="R115" s="65" t="e">
        <f t="shared" si="15"/>
        <v>#REF!</v>
      </c>
      <c r="S115" s="75"/>
      <c r="T115" s="199">
        <f>SUMIF(MSIS!$H:$H,$B$1&amp;B115&amp;1,MSIS!$F:$F)</f>
        <v>0</v>
      </c>
      <c r="U115" s="65" t="e">
        <f t="shared" si="17"/>
        <v>#REF!</v>
      </c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</row>
    <row r="116" spans="2:80" s="2" customFormat="1" ht="15" customHeight="1" outlineLevel="1" x14ac:dyDescent="0.2">
      <c r="B116" s="165" t="s">
        <v>128</v>
      </c>
      <c r="C116" s="58" t="s">
        <v>332</v>
      </c>
      <c r="D116" s="253" t="s">
        <v>112</v>
      </c>
      <c r="E116" s="220">
        <v>4</v>
      </c>
      <c r="F116" s="69" t="s">
        <v>977</v>
      </c>
      <c r="G116" s="131" t="e">
        <f>IF('Main Store'!$G$172=0,0,'Main Store'!G116+#REF!+#REF!+#REF!+#REF!)</f>
        <v>#N/A</v>
      </c>
      <c r="H116" s="62" t="e">
        <f>'Main Store'!H116+#REF!+#REF!+#REF!+#REF!</f>
        <v>#REF!</v>
      </c>
      <c r="I116" s="68" t="e">
        <f t="shared" si="11"/>
        <v>#REF!</v>
      </c>
      <c r="J116" s="62" t="e">
        <f t="shared" si="12"/>
        <v>#REF!</v>
      </c>
      <c r="K116" s="62"/>
      <c r="L116" s="62" t="e">
        <f>'Main Store'!#REF!+#REF!+#REF!+#REF!+#REF!</f>
        <v>#REF!</v>
      </c>
      <c r="M116" s="68" t="e">
        <f t="shared" si="13"/>
        <v>#REF!</v>
      </c>
      <c r="N116" s="62" t="e">
        <f t="shared" si="16"/>
        <v>#REF!</v>
      </c>
      <c r="O116" s="62"/>
      <c r="P116" s="62" t="e">
        <f>'Main Store'!M116+#REF!+#REF!+#REF!+#REF!</f>
        <v>#REF!</v>
      </c>
      <c r="Q116" s="64" t="e">
        <f t="shared" si="14"/>
        <v>#REF!</v>
      </c>
      <c r="R116" s="65" t="e">
        <f t="shared" si="15"/>
        <v>#REF!</v>
      </c>
      <c r="S116" s="75"/>
      <c r="T116" s="199">
        <f>SUMIF(MSIS!$H:$H,$B$1&amp;B116&amp;1,MSIS!$F:$F)</f>
        <v>0</v>
      </c>
      <c r="U116" s="65" t="e">
        <f t="shared" si="17"/>
        <v>#REF!</v>
      </c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</row>
    <row r="117" spans="2:80" s="2" customFormat="1" ht="15" customHeight="1" outlineLevel="1" x14ac:dyDescent="0.2">
      <c r="B117" s="165" t="s">
        <v>21</v>
      </c>
      <c r="C117" s="58" t="s">
        <v>333</v>
      </c>
      <c r="D117" s="253" t="s">
        <v>129</v>
      </c>
      <c r="E117" s="220">
        <v>4</v>
      </c>
      <c r="F117" s="109" t="s">
        <v>978</v>
      </c>
      <c r="G117" s="131" t="e">
        <f>IF('Main Store'!$G$172=0,0,'Main Store'!G117+#REF!+#REF!+#REF!+#REF!)</f>
        <v>#N/A</v>
      </c>
      <c r="H117" s="62" t="e">
        <f>'Main Store'!H117+#REF!+#REF!+#REF!+#REF!</f>
        <v>#REF!</v>
      </c>
      <c r="I117" s="68" t="e">
        <f t="shared" si="11"/>
        <v>#REF!</v>
      </c>
      <c r="J117" s="62" t="e">
        <f t="shared" si="12"/>
        <v>#REF!</v>
      </c>
      <c r="K117" s="62"/>
      <c r="L117" s="62" t="e">
        <f>'Main Store'!#REF!+#REF!+#REF!+#REF!+#REF!</f>
        <v>#REF!</v>
      </c>
      <c r="M117" s="68" t="e">
        <f t="shared" si="13"/>
        <v>#REF!</v>
      </c>
      <c r="N117" s="62" t="e">
        <f t="shared" si="16"/>
        <v>#REF!</v>
      </c>
      <c r="O117" s="62"/>
      <c r="P117" s="62" t="e">
        <f>'Main Store'!M117+#REF!+#REF!+#REF!+#REF!</f>
        <v>#REF!</v>
      </c>
      <c r="Q117" s="64" t="e">
        <f t="shared" si="14"/>
        <v>#REF!</v>
      </c>
      <c r="R117" s="65" t="e">
        <f t="shared" si="15"/>
        <v>#REF!</v>
      </c>
      <c r="S117" s="75"/>
      <c r="T117" s="199">
        <f>SUMIF(MSIS!$H:$H,$B$1&amp;B117&amp;1,MSIS!$F:$F)</f>
        <v>0</v>
      </c>
      <c r="U117" s="65" t="e">
        <f t="shared" si="17"/>
        <v>#REF!</v>
      </c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</row>
    <row r="118" spans="2:80" s="2" customFormat="1" ht="15" customHeight="1" outlineLevel="1" x14ac:dyDescent="0.2">
      <c r="B118" s="165" t="s">
        <v>135</v>
      </c>
      <c r="C118" s="58" t="s">
        <v>334</v>
      </c>
      <c r="D118" s="253" t="s">
        <v>130</v>
      </c>
      <c r="E118" s="220">
        <v>4</v>
      </c>
      <c r="F118" s="69" t="s">
        <v>979</v>
      </c>
      <c r="G118" s="131" t="e">
        <f>IF('Main Store'!$G$172=0,0,'Main Store'!G118+#REF!+#REF!+#REF!+#REF!)</f>
        <v>#N/A</v>
      </c>
      <c r="H118" s="62" t="e">
        <f>'Main Store'!H118+#REF!+#REF!+#REF!+#REF!</f>
        <v>#REF!</v>
      </c>
      <c r="I118" s="68" t="e">
        <f t="shared" si="11"/>
        <v>#REF!</v>
      </c>
      <c r="J118" s="62" t="e">
        <f t="shared" si="12"/>
        <v>#REF!</v>
      </c>
      <c r="K118" s="62"/>
      <c r="L118" s="62" t="e">
        <f>'Main Store'!#REF!+#REF!+#REF!+#REF!+#REF!</f>
        <v>#REF!</v>
      </c>
      <c r="M118" s="68" t="e">
        <f t="shared" si="13"/>
        <v>#REF!</v>
      </c>
      <c r="N118" s="62" t="e">
        <f t="shared" si="16"/>
        <v>#REF!</v>
      </c>
      <c r="O118" s="62"/>
      <c r="P118" s="62" t="e">
        <f>'Main Store'!M118+#REF!+#REF!+#REF!+#REF!</f>
        <v>#REF!</v>
      </c>
      <c r="Q118" s="64" t="e">
        <f t="shared" si="14"/>
        <v>#REF!</v>
      </c>
      <c r="R118" s="65" t="e">
        <f t="shared" si="15"/>
        <v>#REF!</v>
      </c>
      <c r="S118" s="75"/>
      <c r="T118" s="199">
        <f>SUMIF(MSIS!$H:$H,$B$1&amp;B118&amp;1,MSIS!$F:$F)</f>
        <v>0</v>
      </c>
      <c r="U118" s="65" t="e">
        <f t="shared" si="17"/>
        <v>#REF!</v>
      </c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</row>
    <row r="119" spans="2:80" s="2" customFormat="1" ht="15" customHeight="1" outlineLevel="1" x14ac:dyDescent="0.2">
      <c r="B119" s="165" t="s">
        <v>136</v>
      </c>
      <c r="C119" s="58" t="s">
        <v>335</v>
      </c>
      <c r="D119" s="253" t="s">
        <v>131</v>
      </c>
      <c r="E119" s="220">
        <v>4</v>
      </c>
      <c r="F119" s="69" t="s">
        <v>980</v>
      </c>
      <c r="G119" s="131" t="e">
        <f>IF('Main Store'!$G$172=0,0,'Main Store'!G119+#REF!+#REF!+#REF!+#REF!)</f>
        <v>#N/A</v>
      </c>
      <c r="H119" s="62" t="e">
        <f>'Main Store'!H119+#REF!+#REF!+#REF!+#REF!</f>
        <v>#REF!</v>
      </c>
      <c r="I119" s="68" t="e">
        <f t="shared" si="11"/>
        <v>#REF!</v>
      </c>
      <c r="J119" s="62" t="e">
        <f t="shared" si="12"/>
        <v>#REF!</v>
      </c>
      <c r="K119" s="62"/>
      <c r="L119" s="62" t="e">
        <f>'Main Store'!#REF!+#REF!+#REF!+#REF!+#REF!</f>
        <v>#REF!</v>
      </c>
      <c r="M119" s="68" t="e">
        <f t="shared" si="13"/>
        <v>#REF!</v>
      </c>
      <c r="N119" s="62" t="e">
        <f t="shared" si="16"/>
        <v>#REF!</v>
      </c>
      <c r="O119" s="62"/>
      <c r="P119" s="62" t="e">
        <f>'Main Store'!M119+#REF!+#REF!+#REF!+#REF!</f>
        <v>#REF!</v>
      </c>
      <c r="Q119" s="64" t="e">
        <f t="shared" si="14"/>
        <v>#REF!</v>
      </c>
      <c r="R119" s="65" t="e">
        <f t="shared" si="15"/>
        <v>#REF!</v>
      </c>
      <c r="S119" s="75"/>
      <c r="T119" s="199">
        <f>SUMIF(MSIS!$H:$H,$B$1&amp;B119&amp;1,MSIS!$F:$F)</f>
        <v>0</v>
      </c>
      <c r="U119" s="65" t="e">
        <f t="shared" si="17"/>
        <v>#REF!</v>
      </c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</row>
    <row r="120" spans="2:80" s="2" customFormat="1" ht="15" customHeight="1" outlineLevel="1" x14ac:dyDescent="0.2">
      <c r="B120" s="165" t="s">
        <v>137</v>
      </c>
      <c r="C120" s="58" t="s">
        <v>336</v>
      </c>
      <c r="D120" s="253" t="s">
        <v>132</v>
      </c>
      <c r="E120" s="220">
        <v>4</v>
      </c>
      <c r="F120" s="69" t="s">
        <v>981</v>
      </c>
      <c r="G120" s="131" t="e">
        <f>IF('Main Store'!$G$172=0,0,'Main Store'!G120+#REF!+#REF!+#REF!+#REF!)</f>
        <v>#N/A</v>
      </c>
      <c r="H120" s="62" t="e">
        <f>'Main Store'!H120+#REF!+#REF!+#REF!+#REF!</f>
        <v>#REF!</v>
      </c>
      <c r="I120" s="68" t="e">
        <f t="shared" si="11"/>
        <v>#REF!</v>
      </c>
      <c r="J120" s="62" t="e">
        <f t="shared" si="12"/>
        <v>#REF!</v>
      </c>
      <c r="K120" s="62"/>
      <c r="L120" s="62" t="e">
        <f>'Main Store'!#REF!+#REF!+#REF!+#REF!+#REF!</f>
        <v>#REF!</v>
      </c>
      <c r="M120" s="68" t="e">
        <f t="shared" si="13"/>
        <v>#REF!</v>
      </c>
      <c r="N120" s="62" t="e">
        <f t="shared" si="16"/>
        <v>#REF!</v>
      </c>
      <c r="O120" s="62"/>
      <c r="P120" s="62" t="e">
        <f>'Main Store'!M120+#REF!+#REF!+#REF!+#REF!</f>
        <v>#REF!</v>
      </c>
      <c r="Q120" s="64" t="e">
        <f t="shared" si="14"/>
        <v>#REF!</v>
      </c>
      <c r="R120" s="65" t="e">
        <f t="shared" si="15"/>
        <v>#REF!</v>
      </c>
      <c r="S120" s="75"/>
      <c r="T120" s="199">
        <f>SUMIF(MSIS!$H:$H,$B$1&amp;B120&amp;1,MSIS!$F:$F)</f>
        <v>0</v>
      </c>
      <c r="U120" s="65" t="e">
        <f t="shared" si="17"/>
        <v>#REF!</v>
      </c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</row>
    <row r="121" spans="2:80" s="2" customFormat="1" ht="15" customHeight="1" outlineLevel="1" x14ac:dyDescent="0.2">
      <c r="B121" s="165" t="s">
        <v>138</v>
      </c>
      <c r="C121" s="58" t="s">
        <v>337</v>
      </c>
      <c r="D121" s="253" t="s">
        <v>133</v>
      </c>
      <c r="E121" s="220">
        <v>4</v>
      </c>
      <c r="F121" s="69" t="s">
        <v>982</v>
      </c>
      <c r="G121" s="131" t="e">
        <f>IF('Main Store'!$G$172=0,0,'Main Store'!G121+#REF!+#REF!+#REF!+#REF!)</f>
        <v>#N/A</v>
      </c>
      <c r="H121" s="62" t="e">
        <f>'Main Store'!H121+#REF!+#REF!+#REF!+#REF!</f>
        <v>#REF!</v>
      </c>
      <c r="I121" s="68" t="e">
        <f t="shared" si="11"/>
        <v>#REF!</v>
      </c>
      <c r="J121" s="62" t="e">
        <f t="shared" si="12"/>
        <v>#REF!</v>
      </c>
      <c r="K121" s="62"/>
      <c r="L121" s="62" t="e">
        <f>'Main Store'!#REF!+#REF!+#REF!+#REF!+#REF!</f>
        <v>#REF!</v>
      </c>
      <c r="M121" s="68" t="e">
        <f t="shared" si="13"/>
        <v>#REF!</v>
      </c>
      <c r="N121" s="62" t="e">
        <f t="shared" si="16"/>
        <v>#REF!</v>
      </c>
      <c r="O121" s="62"/>
      <c r="P121" s="62" t="e">
        <f>'Main Store'!M121+#REF!+#REF!+#REF!+#REF!</f>
        <v>#REF!</v>
      </c>
      <c r="Q121" s="64" t="e">
        <f t="shared" si="14"/>
        <v>#REF!</v>
      </c>
      <c r="R121" s="65" t="e">
        <f t="shared" si="15"/>
        <v>#REF!</v>
      </c>
      <c r="S121" s="75"/>
      <c r="T121" s="199">
        <f>SUMIF(MSIS!$H:$H,$B$1&amp;B121&amp;1,MSIS!$F:$F)</f>
        <v>0</v>
      </c>
      <c r="U121" s="65" t="e">
        <f t="shared" si="17"/>
        <v>#REF!</v>
      </c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</row>
    <row r="122" spans="2:80" s="2" customFormat="1" ht="15" customHeight="1" outlineLevel="1" x14ac:dyDescent="0.2">
      <c r="B122" s="165" t="s">
        <v>139</v>
      </c>
      <c r="C122" s="58" t="s">
        <v>338</v>
      </c>
      <c r="D122" s="253" t="s">
        <v>134</v>
      </c>
      <c r="E122" s="220">
        <v>4</v>
      </c>
      <c r="F122" s="69" t="s">
        <v>983</v>
      </c>
      <c r="G122" s="131" t="e">
        <f>IF('Main Store'!$G$172=0,0,'Main Store'!G122+#REF!+#REF!+#REF!+#REF!)</f>
        <v>#N/A</v>
      </c>
      <c r="H122" s="62" t="e">
        <f>'Main Store'!H122+#REF!+#REF!+#REF!+#REF!</f>
        <v>#REF!</v>
      </c>
      <c r="I122" s="68" t="e">
        <f t="shared" si="11"/>
        <v>#REF!</v>
      </c>
      <c r="J122" s="62" t="e">
        <f t="shared" si="12"/>
        <v>#REF!</v>
      </c>
      <c r="K122" s="62"/>
      <c r="L122" s="62" t="e">
        <f>'Main Store'!#REF!+#REF!+#REF!+#REF!+#REF!</f>
        <v>#REF!</v>
      </c>
      <c r="M122" s="68" t="e">
        <f t="shared" si="13"/>
        <v>#REF!</v>
      </c>
      <c r="N122" s="62" t="e">
        <f t="shared" si="16"/>
        <v>#REF!</v>
      </c>
      <c r="O122" s="62"/>
      <c r="P122" s="62" t="e">
        <f>'Main Store'!M122+#REF!+#REF!+#REF!+#REF!</f>
        <v>#REF!</v>
      </c>
      <c r="Q122" s="64" t="e">
        <f t="shared" si="14"/>
        <v>#REF!</v>
      </c>
      <c r="R122" s="65" t="e">
        <f t="shared" si="15"/>
        <v>#REF!</v>
      </c>
      <c r="S122" s="75"/>
      <c r="T122" s="199">
        <f>SUMIF(MSIS!$H:$H,$B$1&amp;B122&amp;1,MSIS!$F:$F)</f>
        <v>0</v>
      </c>
      <c r="U122" s="65" t="e">
        <f t="shared" si="17"/>
        <v>#REF!</v>
      </c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</row>
    <row r="123" spans="2:80" s="2" customFormat="1" ht="15" customHeight="1" outlineLevel="1" x14ac:dyDescent="0.2">
      <c r="B123" s="165" t="s">
        <v>22</v>
      </c>
      <c r="C123" s="58" t="s">
        <v>339</v>
      </c>
      <c r="D123" s="253" t="s">
        <v>140</v>
      </c>
      <c r="E123" s="220">
        <v>4</v>
      </c>
      <c r="F123" s="69" t="s">
        <v>984</v>
      </c>
      <c r="G123" s="131" t="e">
        <f>IF('Main Store'!$G$172=0,0,'Main Store'!G123+#REF!+#REF!+#REF!+#REF!)</f>
        <v>#N/A</v>
      </c>
      <c r="H123" s="62" t="e">
        <f>'Main Store'!H123+#REF!+#REF!+#REF!+#REF!</f>
        <v>#REF!</v>
      </c>
      <c r="I123" s="68" t="e">
        <f t="shared" si="11"/>
        <v>#REF!</v>
      </c>
      <c r="J123" s="62" t="e">
        <f t="shared" si="12"/>
        <v>#REF!</v>
      </c>
      <c r="K123" s="62"/>
      <c r="L123" s="62" t="e">
        <f>'Main Store'!#REF!+#REF!+#REF!+#REF!+#REF!</f>
        <v>#REF!</v>
      </c>
      <c r="M123" s="68" t="e">
        <f t="shared" si="13"/>
        <v>#REF!</v>
      </c>
      <c r="N123" s="62" t="e">
        <f t="shared" si="16"/>
        <v>#REF!</v>
      </c>
      <c r="O123" s="62"/>
      <c r="P123" s="62" t="e">
        <f>'Main Store'!M123+#REF!+#REF!+#REF!+#REF!</f>
        <v>#REF!</v>
      </c>
      <c r="Q123" s="64" t="e">
        <f t="shared" si="14"/>
        <v>#REF!</v>
      </c>
      <c r="R123" s="65" t="e">
        <f t="shared" si="15"/>
        <v>#REF!</v>
      </c>
      <c r="S123" s="75"/>
      <c r="T123" s="200">
        <f>SUMIF(MSIS!$H:$H,$B$1&amp;W125&amp;1,MSIS!$F:$F)+SUMIF(MSIS!$H:$H,$B$1&amp;W124&amp;1,MSIS!$F:$F)+SUMIF(MSIS!$H:$H,$B$1&amp;W123&amp;1,MSIS!$F:$F)</f>
        <v>0</v>
      </c>
      <c r="U123" s="65" t="e">
        <f t="shared" si="17"/>
        <v>#REF!</v>
      </c>
      <c r="V123" s="4"/>
      <c r="W123" s="4" t="s">
        <v>787</v>
      </c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</row>
    <row r="124" spans="2:80" s="2" customFormat="1" ht="15" customHeight="1" outlineLevel="1" x14ac:dyDescent="0.2">
      <c r="B124" s="165" t="s">
        <v>72</v>
      </c>
      <c r="C124" s="58" t="s">
        <v>340</v>
      </c>
      <c r="D124" s="253" t="s">
        <v>141</v>
      </c>
      <c r="E124" s="220">
        <v>4</v>
      </c>
      <c r="F124" s="69" t="s">
        <v>985</v>
      </c>
      <c r="G124" s="131" t="e">
        <f>IF('Main Store'!$G$172=0,0,'Main Store'!G124+#REF!+#REF!+#REF!+#REF!)</f>
        <v>#N/A</v>
      </c>
      <c r="H124" s="62" t="e">
        <f>'Main Store'!H124+#REF!+#REF!+#REF!+#REF!</f>
        <v>#REF!</v>
      </c>
      <c r="I124" s="68" t="e">
        <f t="shared" si="11"/>
        <v>#REF!</v>
      </c>
      <c r="J124" s="62" t="e">
        <f t="shared" si="12"/>
        <v>#REF!</v>
      </c>
      <c r="K124" s="62"/>
      <c r="L124" s="62" t="e">
        <f>'Main Store'!#REF!+#REF!+#REF!+#REF!+#REF!</f>
        <v>#REF!</v>
      </c>
      <c r="M124" s="68" t="e">
        <f t="shared" si="13"/>
        <v>#REF!</v>
      </c>
      <c r="N124" s="62" t="e">
        <f t="shared" si="16"/>
        <v>#REF!</v>
      </c>
      <c r="O124" s="62"/>
      <c r="P124" s="62" t="e">
        <f>'Main Store'!M124+#REF!+#REF!+#REF!+#REF!</f>
        <v>#REF!</v>
      </c>
      <c r="Q124" s="64" t="e">
        <f t="shared" si="14"/>
        <v>#REF!</v>
      </c>
      <c r="R124" s="65" t="e">
        <f t="shared" si="15"/>
        <v>#REF!</v>
      </c>
      <c r="S124" s="75"/>
      <c r="T124" s="200">
        <f>SUMIF(MSIS!$H:$H,$B$1&amp;X129&amp;1,MSIS!$F:$F)+SUMIF(MSIS!$H:$H,$B$1&amp;X128&amp;1,MSIS!$F:$F)+SUMIF(MSIS!$H:$H,$B$1&amp;X127&amp;1,MSIS!$F:$F)+SUMIF(MSIS!$H:$H,$B$1&amp;X126&amp;1,MSIS!$F:$F)+SUMIF(MSIS!$H:$H,$B$1&amp;X125&amp;1,MSIS!$F:$F)+SUMIF(MSIS!$H:$H,$B$1&amp;X124&amp;1,MSIS!$F:$F)</f>
        <v>0</v>
      </c>
      <c r="U124" s="65" t="e">
        <f t="shared" si="17"/>
        <v>#REF!</v>
      </c>
      <c r="V124" s="4"/>
      <c r="W124" s="4" t="s">
        <v>788</v>
      </c>
      <c r="X124" s="4" t="s">
        <v>789</v>
      </c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</row>
    <row r="125" spans="2:80" s="2" customFormat="1" ht="15" customHeight="1" outlineLevel="1" x14ac:dyDescent="0.2">
      <c r="B125" s="165" t="s">
        <v>24</v>
      </c>
      <c r="C125" s="58" t="s">
        <v>341</v>
      </c>
      <c r="D125" s="253" t="s">
        <v>142</v>
      </c>
      <c r="E125" s="220">
        <v>4</v>
      </c>
      <c r="F125" s="69" t="s">
        <v>986</v>
      </c>
      <c r="G125" s="131" t="e">
        <f>IF('Main Store'!$G$172=0,0,'Main Store'!G125+#REF!+#REF!+#REF!+#REF!)</f>
        <v>#N/A</v>
      </c>
      <c r="H125" s="62" t="e">
        <f>'Main Store'!H125+#REF!+#REF!+#REF!+#REF!</f>
        <v>#REF!</v>
      </c>
      <c r="I125" s="68" t="e">
        <f t="shared" si="11"/>
        <v>#REF!</v>
      </c>
      <c r="J125" s="62" t="e">
        <f t="shared" si="12"/>
        <v>#REF!</v>
      </c>
      <c r="K125" s="62"/>
      <c r="L125" s="62" t="e">
        <f>'Main Store'!#REF!+#REF!+#REF!+#REF!+#REF!</f>
        <v>#REF!</v>
      </c>
      <c r="M125" s="68" t="e">
        <f t="shared" si="13"/>
        <v>#REF!</v>
      </c>
      <c r="N125" s="62" t="e">
        <f t="shared" si="16"/>
        <v>#REF!</v>
      </c>
      <c r="O125" s="62"/>
      <c r="P125" s="62" t="e">
        <f>'Main Store'!M125+#REF!+#REF!+#REF!+#REF!</f>
        <v>#REF!</v>
      </c>
      <c r="Q125" s="64" t="e">
        <f t="shared" si="14"/>
        <v>#REF!</v>
      </c>
      <c r="R125" s="65" t="e">
        <f t="shared" si="15"/>
        <v>#REF!</v>
      </c>
      <c r="S125" s="75"/>
      <c r="T125" s="200">
        <f>SUMIF(MSIS!$H:$H,$B$1&amp;Y130&amp;1,MSIS!$F:$F)+SUMIF(MSIS!$H:$H,$B$1&amp;Y129&amp;1,MSIS!$F:$F)+SUMIF(MSIS!$H:$H,$B$1&amp;Y128&amp;1,MSIS!$F:$F)+SUMIF(MSIS!$H:$H,$B$1&amp;Y127&amp;1,MSIS!$F:$F)+SUMIF(MSIS!$H:$H,$B$1&amp;Y126&amp;1,MSIS!$F:$F)+SUMIF(MSIS!$H:$H,$B$1&amp;Y125&amp;1,MSIS!$F:$F)</f>
        <v>0</v>
      </c>
      <c r="U125" s="65" t="e">
        <f t="shared" si="17"/>
        <v>#REF!</v>
      </c>
      <c r="V125" s="4"/>
      <c r="W125" s="4" t="s">
        <v>790</v>
      </c>
      <c r="X125" s="4" t="s">
        <v>791</v>
      </c>
      <c r="Y125" s="4" t="s">
        <v>792</v>
      </c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</row>
    <row r="126" spans="2:80" s="2" customFormat="1" ht="15" customHeight="1" outlineLevel="1" x14ac:dyDescent="0.2">
      <c r="B126" s="165" t="s">
        <v>25</v>
      </c>
      <c r="C126" s="58" t="s">
        <v>342</v>
      </c>
      <c r="D126" s="253" t="s">
        <v>143</v>
      </c>
      <c r="E126" s="220">
        <v>4</v>
      </c>
      <c r="F126" s="69" t="s">
        <v>987</v>
      </c>
      <c r="G126" s="131" t="e">
        <f>IF('Main Store'!$G$172=0,0,'Main Store'!G126+#REF!+#REF!+#REF!+#REF!)</f>
        <v>#N/A</v>
      </c>
      <c r="H126" s="62" t="e">
        <f>'Main Store'!H126+#REF!+#REF!+#REF!+#REF!</f>
        <v>#REF!</v>
      </c>
      <c r="I126" s="68" t="e">
        <f t="shared" si="11"/>
        <v>#REF!</v>
      </c>
      <c r="J126" s="62" t="e">
        <f t="shared" si="12"/>
        <v>#REF!</v>
      </c>
      <c r="K126" s="62"/>
      <c r="L126" s="62" t="e">
        <f>'Main Store'!#REF!+#REF!+#REF!+#REF!+#REF!</f>
        <v>#REF!</v>
      </c>
      <c r="M126" s="68" t="e">
        <f t="shared" si="13"/>
        <v>#REF!</v>
      </c>
      <c r="N126" s="62" t="e">
        <f t="shared" si="16"/>
        <v>#REF!</v>
      </c>
      <c r="O126" s="62"/>
      <c r="P126" s="62" t="e">
        <f>'Main Store'!M126+#REF!+#REF!+#REF!+#REF!</f>
        <v>#REF!</v>
      </c>
      <c r="Q126" s="64" t="e">
        <f t="shared" si="14"/>
        <v>#REF!</v>
      </c>
      <c r="R126" s="65" t="e">
        <f t="shared" si="15"/>
        <v>#REF!</v>
      </c>
      <c r="S126" s="75"/>
      <c r="T126" s="200">
        <f>SUMIF(MSIS!$H:$H,$B$1&amp;B126&amp;1,MSIS!$F:$F)</f>
        <v>0</v>
      </c>
      <c r="U126" s="65" t="e">
        <f t="shared" si="17"/>
        <v>#REF!</v>
      </c>
      <c r="V126" s="4"/>
      <c r="W126" s="4"/>
      <c r="X126" s="4" t="s">
        <v>793</v>
      </c>
      <c r="Y126" s="4" t="s">
        <v>794</v>
      </c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</row>
    <row r="127" spans="2:80" s="2" customFormat="1" ht="15" customHeight="1" outlineLevel="1" x14ac:dyDescent="0.2">
      <c r="B127" s="165" t="s">
        <v>108</v>
      </c>
      <c r="C127" s="58" t="s">
        <v>343</v>
      </c>
      <c r="D127" s="253" t="s">
        <v>144</v>
      </c>
      <c r="E127" s="220">
        <v>4</v>
      </c>
      <c r="F127" s="69" t="s">
        <v>988</v>
      </c>
      <c r="G127" s="131" t="e">
        <f>IF('Main Store'!$G$172=0,0,'Main Store'!G127+#REF!+#REF!+#REF!+#REF!)</f>
        <v>#N/A</v>
      </c>
      <c r="H127" s="62" t="e">
        <f>'Main Store'!H127+#REF!+#REF!+#REF!+#REF!</f>
        <v>#REF!</v>
      </c>
      <c r="I127" s="68" t="e">
        <f t="shared" si="11"/>
        <v>#REF!</v>
      </c>
      <c r="J127" s="62" t="e">
        <f t="shared" si="12"/>
        <v>#REF!</v>
      </c>
      <c r="K127" s="62"/>
      <c r="L127" s="62" t="e">
        <f>'Main Store'!#REF!+#REF!+#REF!+#REF!+#REF!</f>
        <v>#REF!</v>
      </c>
      <c r="M127" s="68" t="e">
        <f t="shared" si="13"/>
        <v>#REF!</v>
      </c>
      <c r="N127" s="62" t="e">
        <f t="shared" si="16"/>
        <v>#REF!</v>
      </c>
      <c r="O127" s="62"/>
      <c r="P127" s="62" t="e">
        <f>'Main Store'!M127+#REF!+#REF!+#REF!+#REF!</f>
        <v>#REF!</v>
      </c>
      <c r="Q127" s="64" t="e">
        <f t="shared" si="14"/>
        <v>#REF!</v>
      </c>
      <c r="R127" s="65" t="e">
        <f t="shared" si="15"/>
        <v>#REF!</v>
      </c>
      <c r="S127" s="75"/>
      <c r="T127" s="200">
        <f>SUMIF(MSIS!$H:$H,$B$1&amp;W128&amp;1,MSIS!$F:$F)+SUMIF(MSIS!$H:$H,$B$1&amp;W127&amp;1,MSIS!$F:$F)</f>
        <v>0</v>
      </c>
      <c r="U127" s="65" t="e">
        <f t="shared" si="17"/>
        <v>#REF!</v>
      </c>
      <c r="V127" s="4"/>
      <c r="W127" s="4" t="s">
        <v>795</v>
      </c>
      <c r="X127" s="4" t="s">
        <v>796</v>
      </c>
      <c r="Y127" s="4" t="s">
        <v>797</v>
      </c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</row>
    <row r="128" spans="2:80" s="2" customFormat="1" ht="15" customHeight="1" outlineLevel="1" x14ac:dyDescent="0.2">
      <c r="B128" s="165">
        <v>8391</v>
      </c>
      <c r="C128" s="58" t="s">
        <v>344</v>
      </c>
      <c r="D128" s="253" t="s">
        <v>145</v>
      </c>
      <c r="E128" s="220">
        <v>4</v>
      </c>
      <c r="F128" s="69" t="s">
        <v>989</v>
      </c>
      <c r="G128" s="131" t="e">
        <f>IF('Main Store'!$G$172=0,0,'Main Store'!G128+#REF!+#REF!+#REF!+#REF!)</f>
        <v>#N/A</v>
      </c>
      <c r="H128" s="62" t="e">
        <f>'Main Store'!H128+#REF!+#REF!+#REF!+#REF!</f>
        <v>#REF!</v>
      </c>
      <c r="I128" s="68" t="e">
        <f t="shared" si="11"/>
        <v>#REF!</v>
      </c>
      <c r="J128" s="62" t="e">
        <f t="shared" si="12"/>
        <v>#REF!</v>
      </c>
      <c r="K128" s="62"/>
      <c r="L128" s="62" t="e">
        <f>'Main Store'!#REF!+#REF!+#REF!+#REF!+#REF!</f>
        <v>#REF!</v>
      </c>
      <c r="M128" s="68" t="e">
        <f t="shared" si="13"/>
        <v>#REF!</v>
      </c>
      <c r="N128" s="62" t="e">
        <f t="shared" si="16"/>
        <v>#REF!</v>
      </c>
      <c r="O128" s="62"/>
      <c r="P128" s="62" t="e">
        <f>'Main Store'!M128+#REF!+#REF!+#REF!+#REF!</f>
        <v>#REF!</v>
      </c>
      <c r="Q128" s="64" t="e">
        <f t="shared" si="14"/>
        <v>#REF!</v>
      </c>
      <c r="R128" s="65" t="e">
        <f t="shared" si="15"/>
        <v>#REF!</v>
      </c>
      <c r="S128" s="75"/>
      <c r="T128" s="200">
        <f>SUMIF(MSIS!$H:$H,$B$1&amp;B128&amp;1,MSIS!$F:$F)</f>
        <v>0</v>
      </c>
      <c r="U128" s="65" t="e">
        <f t="shared" si="17"/>
        <v>#REF!</v>
      </c>
      <c r="V128" s="4"/>
      <c r="W128" s="4" t="s">
        <v>798</v>
      </c>
      <c r="X128" s="4" t="s">
        <v>799</v>
      </c>
      <c r="Y128" s="4" t="s">
        <v>800</v>
      </c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</row>
    <row r="129" spans="2:80" s="2" customFormat="1" ht="15" customHeight="1" outlineLevel="1" x14ac:dyDescent="0.2">
      <c r="B129" s="165" t="s">
        <v>111</v>
      </c>
      <c r="C129" s="58" t="s">
        <v>345</v>
      </c>
      <c r="D129" s="253" t="s">
        <v>146</v>
      </c>
      <c r="E129" s="220">
        <v>4</v>
      </c>
      <c r="F129" s="69" t="s">
        <v>990</v>
      </c>
      <c r="G129" s="131" t="e">
        <f>IF('Main Store'!$G$172=0,0,'Main Store'!G129+#REF!+#REF!+#REF!+#REF!)</f>
        <v>#N/A</v>
      </c>
      <c r="H129" s="62" t="e">
        <f>'Main Store'!H129+#REF!+#REF!+#REF!+#REF!</f>
        <v>#REF!</v>
      </c>
      <c r="I129" s="68" t="e">
        <f t="shared" si="11"/>
        <v>#REF!</v>
      </c>
      <c r="J129" s="62" t="e">
        <f t="shared" si="12"/>
        <v>#REF!</v>
      </c>
      <c r="K129" s="62"/>
      <c r="L129" s="62" t="e">
        <f>'Main Store'!#REF!+#REF!+#REF!+#REF!+#REF!</f>
        <v>#REF!</v>
      </c>
      <c r="M129" s="68" t="e">
        <f t="shared" si="13"/>
        <v>#REF!</v>
      </c>
      <c r="N129" s="62" t="e">
        <f t="shared" si="16"/>
        <v>#REF!</v>
      </c>
      <c r="O129" s="62"/>
      <c r="P129" s="62" t="e">
        <f>'Main Store'!M129+#REF!+#REF!+#REF!+#REF!</f>
        <v>#REF!</v>
      </c>
      <c r="Q129" s="64" t="e">
        <f t="shared" si="14"/>
        <v>#REF!</v>
      </c>
      <c r="R129" s="65" t="e">
        <f t="shared" si="15"/>
        <v>#REF!</v>
      </c>
      <c r="S129" s="75"/>
      <c r="T129" s="200">
        <f>SUMIF(MSIS!$H:$H,$B$1&amp;Z131&amp;1,MSIS!$F:$F)+SUMIF(MSIS!$H:$H,$B$1&amp;Z130&amp;1,MSIS!$F:$F)+SUMIF(MSIS!$H:$H,$B$1&amp;Z129&amp;1,MSIS!$F:$F)</f>
        <v>0</v>
      </c>
      <c r="U129" s="65" t="e">
        <f t="shared" si="17"/>
        <v>#REF!</v>
      </c>
      <c r="V129" s="4"/>
      <c r="W129" s="4"/>
      <c r="X129" s="4" t="s">
        <v>801</v>
      </c>
      <c r="Y129" s="4" t="s">
        <v>802</v>
      </c>
      <c r="Z129" s="4" t="s">
        <v>803</v>
      </c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</row>
    <row r="130" spans="2:80" s="2" customFormat="1" ht="15" customHeight="1" outlineLevel="1" x14ac:dyDescent="0.2">
      <c r="B130" s="165" t="s">
        <v>73</v>
      </c>
      <c r="C130" s="58" t="s">
        <v>346</v>
      </c>
      <c r="D130" s="253" t="s">
        <v>74</v>
      </c>
      <c r="E130" s="220">
        <v>4</v>
      </c>
      <c r="F130" s="69" t="s">
        <v>991</v>
      </c>
      <c r="G130" s="131" t="e">
        <f>IF('Main Store'!$G$172=0,0,'Main Store'!G130+#REF!+#REF!+#REF!+#REF!)</f>
        <v>#N/A</v>
      </c>
      <c r="H130" s="62" t="e">
        <f>'Main Store'!H130+#REF!+#REF!+#REF!+#REF!</f>
        <v>#REF!</v>
      </c>
      <c r="I130" s="68" t="e">
        <f t="shared" si="11"/>
        <v>#REF!</v>
      </c>
      <c r="J130" s="62" t="e">
        <f t="shared" si="12"/>
        <v>#REF!</v>
      </c>
      <c r="K130" s="62"/>
      <c r="L130" s="62" t="e">
        <f>'Main Store'!#REF!+#REF!+#REF!+#REF!+#REF!</f>
        <v>#REF!</v>
      </c>
      <c r="M130" s="68" t="e">
        <f t="shared" si="13"/>
        <v>#REF!</v>
      </c>
      <c r="N130" s="62" t="e">
        <f t="shared" si="16"/>
        <v>#REF!</v>
      </c>
      <c r="O130" s="62"/>
      <c r="P130" s="62" t="e">
        <f>'Main Store'!M130+#REF!+#REF!+#REF!+#REF!</f>
        <v>#REF!</v>
      </c>
      <c r="Q130" s="64" t="e">
        <f t="shared" si="14"/>
        <v>#REF!</v>
      </c>
      <c r="R130" s="65" t="e">
        <f t="shared" si="15"/>
        <v>#REF!</v>
      </c>
      <c r="S130" s="75"/>
      <c r="T130" s="200">
        <f>SUMIF(MSIS!$H:$H,$B$1&amp;B130&amp;1,MSIS!$F:$F)</f>
        <v>0</v>
      </c>
      <c r="U130" s="65" t="e">
        <f t="shared" si="17"/>
        <v>#REF!</v>
      </c>
      <c r="V130" s="4"/>
      <c r="W130" s="4"/>
      <c r="X130" s="4"/>
      <c r="Y130" s="4" t="s">
        <v>804</v>
      </c>
      <c r="Z130" s="4" t="s">
        <v>805</v>
      </c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</row>
    <row r="131" spans="2:80" s="2" customFormat="1" ht="15" customHeight="1" outlineLevel="1" x14ac:dyDescent="0.2">
      <c r="B131" s="165" t="s">
        <v>75</v>
      </c>
      <c r="C131" s="58" t="s">
        <v>347</v>
      </c>
      <c r="D131" s="253" t="s">
        <v>76</v>
      </c>
      <c r="E131" s="220">
        <v>4</v>
      </c>
      <c r="F131" s="69" t="s">
        <v>992</v>
      </c>
      <c r="G131" s="131" t="e">
        <f>IF('Main Store'!$G$172=0,0,'Main Store'!G131+#REF!+#REF!+#REF!+#REF!)</f>
        <v>#N/A</v>
      </c>
      <c r="H131" s="62" t="e">
        <f>'Main Store'!H131+#REF!+#REF!+#REF!+#REF!</f>
        <v>#REF!</v>
      </c>
      <c r="I131" s="68" t="e">
        <f t="shared" si="11"/>
        <v>#REF!</v>
      </c>
      <c r="J131" s="62" t="e">
        <f t="shared" si="12"/>
        <v>#REF!</v>
      </c>
      <c r="K131" s="62"/>
      <c r="L131" s="62" t="e">
        <f>'Main Store'!#REF!+#REF!+#REF!+#REF!+#REF!</f>
        <v>#REF!</v>
      </c>
      <c r="M131" s="68" t="e">
        <f t="shared" si="13"/>
        <v>#REF!</v>
      </c>
      <c r="N131" s="62" t="e">
        <f t="shared" si="16"/>
        <v>#REF!</v>
      </c>
      <c r="O131" s="62"/>
      <c r="P131" s="62" t="e">
        <f>'Main Store'!M131+#REF!+#REF!+#REF!+#REF!</f>
        <v>#REF!</v>
      </c>
      <c r="Q131" s="91" t="e">
        <f t="shared" si="14"/>
        <v>#REF!</v>
      </c>
      <c r="R131" s="66" t="e">
        <f t="shared" si="15"/>
        <v>#REF!</v>
      </c>
      <c r="S131" s="77"/>
      <c r="T131" s="201">
        <f>SUMIF(MSIS!$H:$H,$B$1&amp;B131&amp;1,MSIS!$F:$F)</f>
        <v>0</v>
      </c>
      <c r="U131" s="66" t="e">
        <f t="shared" si="17"/>
        <v>#REF!</v>
      </c>
      <c r="V131" s="4"/>
      <c r="W131" s="4"/>
      <c r="X131" s="4"/>
      <c r="Y131" s="4"/>
      <c r="Z131" s="4" t="s">
        <v>806</v>
      </c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</row>
    <row r="132" spans="2:80" s="2" customFormat="1" ht="15" customHeight="1" outlineLevel="1" x14ac:dyDescent="0.2">
      <c r="B132" s="165"/>
      <c r="C132" s="58" t="s">
        <v>348</v>
      </c>
      <c r="D132" s="253">
        <v>8.4</v>
      </c>
      <c r="E132" s="220">
        <v>3</v>
      </c>
      <c r="F132" s="61" t="s">
        <v>993</v>
      </c>
      <c r="G132" s="131" t="e">
        <f>IF('Main Store'!$G$172=0,0,'Main Store'!G132+#REF!+#REF!+#REF!+#REF!)</f>
        <v>#N/A</v>
      </c>
      <c r="H132" s="62" t="e">
        <f>'Main Store'!H132+#REF!+#REF!+#REF!+#REF!</f>
        <v>#REF!</v>
      </c>
      <c r="I132" s="68" t="e">
        <f t="shared" si="11"/>
        <v>#REF!</v>
      </c>
      <c r="J132" s="62" t="e">
        <f t="shared" si="12"/>
        <v>#REF!</v>
      </c>
      <c r="K132" s="62"/>
      <c r="L132" s="62" t="e">
        <f>'Main Store'!#REF!+#REF!+#REF!+#REF!+#REF!</f>
        <v>#REF!</v>
      </c>
      <c r="M132" s="68" t="e">
        <f t="shared" si="13"/>
        <v>#REF!</v>
      </c>
      <c r="N132" s="62" t="e">
        <f t="shared" si="16"/>
        <v>#REF!</v>
      </c>
      <c r="O132" s="62"/>
      <c r="P132" s="62" t="e">
        <f>'Main Store'!M132+#REF!+#REF!+#REF!+#REF!</f>
        <v>#REF!</v>
      </c>
      <c r="Q132" s="68" t="e">
        <f t="shared" si="14"/>
        <v>#REF!</v>
      </c>
      <c r="R132" s="62" t="e">
        <f t="shared" si="15"/>
        <v>#REF!</v>
      </c>
      <c r="S132" s="62"/>
      <c r="T132" s="154">
        <f>SUM(T133:T144)</f>
        <v>0</v>
      </c>
      <c r="U132" s="62" t="e">
        <f t="shared" si="17"/>
        <v>#REF!</v>
      </c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</row>
    <row r="133" spans="2:80" s="2" customFormat="1" ht="15" customHeight="1" outlineLevel="1" x14ac:dyDescent="0.2">
      <c r="B133" s="165">
        <v>8410</v>
      </c>
      <c r="C133" s="58" t="s">
        <v>349</v>
      </c>
      <c r="D133" s="253" t="s">
        <v>45</v>
      </c>
      <c r="E133" s="220">
        <v>4</v>
      </c>
      <c r="F133" s="69" t="s">
        <v>994</v>
      </c>
      <c r="G133" s="131" t="e">
        <f>IF('Main Store'!$G$172=0,0,'Main Store'!G133+#REF!+#REF!+#REF!+#REF!)</f>
        <v>#N/A</v>
      </c>
      <c r="H133" s="62" t="e">
        <f>'Main Store'!H133+#REF!+#REF!+#REF!+#REF!</f>
        <v>#REF!</v>
      </c>
      <c r="I133" s="68" t="e">
        <f t="shared" si="11"/>
        <v>#REF!</v>
      </c>
      <c r="J133" s="62" t="e">
        <f t="shared" si="12"/>
        <v>#REF!</v>
      </c>
      <c r="K133" s="62"/>
      <c r="L133" s="62" t="e">
        <f>'Main Store'!#REF!+#REF!+#REF!+#REF!+#REF!</f>
        <v>#REF!</v>
      </c>
      <c r="M133" s="68" t="e">
        <f t="shared" si="13"/>
        <v>#REF!</v>
      </c>
      <c r="N133" s="62" t="e">
        <f t="shared" ref="N133:N164" si="18">L133-H133</f>
        <v>#REF!</v>
      </c>
      <c r="O133" s="62"/>
      <c r="P133" s="62" t="e">
        <f>'Main Store'!M133+#REF!+#REF!+#REF!+#REF!</f>
        <v>#REF!</v>
      </c>
      <c r="Q133" s="71" t="e">
        <f t="shared" si="14"/>
        <v>#REF!</v>
      </c>
      <c r="R133" s="72" t="e">
        <f t="shared" si="15"/>
        <v>#REF!</v>
      </c>
      <c r="S133" s="73"/>
      <c r="T133" s="199">
        <f>SUMIF(MSIS!$H:$H,$B$1&amp;B133&amp;1,MSIS!$F:$F)</f>
        <v>0</v>
      </c>
      <c r="U133" s="72" t="e">
        <f t="shared" ref="U133:U164" si="19">T133-P133</f>
        <v>#REF!</v>
      </c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</row>
    <row r="134" spans="2:80" s="2" customFormat="1" ht="15" customHeight="1" outlineLevel="1" x14ac:dyDescent="0.2">
      <c r="B134" s="165" t="s">
        <v>113</v>
      </c>
      <c r="C134" s="58" t="s">
        <v>350</v>
      </c>
      <c r="D134" s="253" t="s">
        <v>50</v>
      </c>
      <c r="E134" s="220">
        <v>4</v>
      </c>
      <c r="F134" s="69" t="s">
        <v>995</v>
      </c>
      <c r="G134" s="131" t="e">
        <f>IF('Main Store'!$G$172=0,0,'Main Store'!G134+#REF!+#REF!+#REF!+#REF!)</f>
        <v>#N/A</v>
      </c>
      <c r="H134" s="62" t="e">
        <f>'Main Store'!H134+#REF!+#REF!+#REF!+#REF!</f>
        <v>#REF!</v>
      </c>
      <c r="I134" s="68" t="e">
        <f t="shared" ref="I134:I180" si="20">IF(J134=0,0,IF(G134=0,"&gt;100%",H134/G134-1))</f>
        <v>#REF!</v>
      </c>
      <c r="J134" s="62" t="e">
        <f t="shared" ref="J134:J180" si="21">H134-G134</f>
        <v>#REF!</v>
      </c>
      <c r="K134" s="62"/>
      <c r="L134" s="62" t="e">
        <f>'Main Store'!#REF!+#REF!+#REF!+#REF!+#REF!</f>
        <v>#REF!</v>
      </c>
      <c r="M134" s="68" t="e">
        <f t="shared" ref="M134:M180" si="22">IF(N134=0,0,IF(H134=0,"&gt;100%",L134/H134-1))</f>
        <v>#REF!</v>
      </c>
      <c r="N134" s="62" t="e">
        <f t="shared" si="18"/>
        <v>#REF!</v>
      </c>
      <c r="O134" s="62"/>
      <c r="P134" s="62" t="e">
        <f>'Main Store'!M134+#REF!+#REF!+#REF!+#REF!</f>
        <v>#REF!</v>
      </c>
      <c r="Q134" s="64" t="e">
        <f t="shared" ref="Q134:Q180" si="23">IF(R134=0,0,IF(L134=0,"&gt;100%",P134/L134-1))</f>
        <v>#REF!</v>
      </c>
      <c r="R134" s="65" t="e">
        <f t="shared" ref="R134:R180" si="24">P134-L134</f>
        <v>#REF!</v>
      </c>
      <c r="S134" s="75"/>
      <c r="T134" s="199">
        <f>SUMIF(MSIS!$H:$H,$B$1&amp;W136&amp;1,MSIS!$F:$F)+SUMIF(MSIS!$H:$H,$B$1&amp;W135&amp;1,MSIS!$F:$F)+SUMIF(MSIS!$H:$H,$B$1&amp;W134&amp;1,MSIS!$F:$F)</f>
        <v>0</v>
      </c>
      <c r="U134" s="65" t="e">
        <f t="shared" si="19"/>
        <v>#REF!</v>
      </c>
      <c r="V134" s="4"/>
      <c r="W134" s="4" t="s">
        <v>807</v>
      </c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</row>
    <row r="135" spans="2:80" s="2" customFormat="1" ht="15" customHeight="1" outlineLevel="1" x14ac:dyDescent="0.2">
      <c r="B135" s="165" t="s">
        <v>26</v>
      </c>
      <c r="C135" s="58" t="s">
        <v>351</v>
      </c>
      <c r="D135" s="253" t="s">
        <v>51</v>
      </c>
      <c r="E135" s="220">
        <v>4</v>
      </c>
      <c r="F135" s="69" t="s">
        <v>996</v>
      </c>
      <c r="G135" s="131" t="e">
        <f>IF('Main Store'!$G$172=0,0,'Main Store'!G135+#REF!+#REF!+#REF!+#REF!)</f>
        <v>#N/A</v>
      </c>
      <c r="H135" s="62" t="e">
        <f>'Main Store'!H135+#REF!+#REF!+#REF!+#REF!</f>
        <v>#REF!</v>
      </c>
      <c r="I135" s="68" t="e">
        <f t="shared" si="20"/>
        <v>#REF!</v>
      </c>
      <c r="J135" s="62" t="e">
        <f t="shared" si="21"/>
        <v>#REF!</v>
      </c>
      <c r="K135" s="62"/>
      <c r="L135" s="62" t="e">
        <f>'Main Store'!#REF!+#REF!+#REF!+#REF!+#REF!</f>
        <v>#REF!</v>
      </c>
      <c r="M135" s="68" t="e">
        <f t="shared" si="22"/>
        <v>#REF!</v>
      </c>
      <c r="N135" s="62" t="e">
        <f t="shared" si="18"/>
        <v>#REF!</v>
      </c>
      <c r="O135" s="62"/>
      <c r="P135" s="62" t="e">
        <f>'Main Store'!M135+#REF!+#REF!+#REF!+#REF!</f>
        <v>#REF!</v>
      </c>
      <c r="Q135" s="64" t="e">
        <f t="shared" si="23"/>
        <v>#REF!</v>
      </c>
      <c r="R135" s="65" t="e">
        <f t="shared" si="24"/>
        <v>#REF!</v>
      </c>
      <c r="S135" s="75"/>
      <c r="T135" s="199">
        <f>SUMIF(MSIS!$H:$H,$B$1&amp;B135&amp;1,MSIS!$F:$F)</f>
        <v>0</v>
      </c>
      <c r="U135" s="65" t="e">
        <f t="shared" si="19"/>
        <v>#REF!</v>
      </c>
      <c r="V135" s="4"/>
      <c r="W135" s="4" t="s">
        <v>808</v>
      </c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</row>
    <row r="136" spans="2:80" s="2" customFormat="1" ht="15" customHeight="1" outlineLevel="1" x14ac:dyDescent="0.2">
      <c r="B136" s="165" t="s">
        <v>114</v>
      </c>
      <c r="C136" s="58" t="s">
        <v>352</v>
      </c>
      <c r="D136" s="253" t="s">
        <v>52</v>
      </c>
      <c r="E136" s="220">
        <v>4</v>
      </c>
      <c r="F136" s="69" t="s">
        <v>997</v>
      </c>
      <c r="G136" s="131" t="e">
        <f>IF('Main Store'!$G$172=0,0,'Main Store'!G136+#REF!+#REF!+#REF!+#REF!)</f>
        <v>#N/A</v>
      </c>
      <c r="H136" s="62" t="e">
        <f>'Main Store'!H136+#REF!+#REF!+#REF!+#REF!</f>
        <v>#REF!</v>
      </c>
      <c r="I136" s="68" t="e">
        <f t="shared" si="20"/>
        <v>#REF!</v>
      </c>
      <c r="J136" s="62" t="e">
        <f t="shared" si="21"/>
        <v>#REF!</v>
      </c>
      <c r="K136" s="62"/>
      <c r="L136" s="62" t="e">
        <f>'Main Store'!#REF!+#REF!+#REF!+#REF!+#REF!</f>
        <v>#REF!</v>
      </c>
      <c r="M136" s="68" t="e">
        <f t="shared" si="22"/>
        <v>#REF!</v>
      </c>
      <c r="N136" s="62" t="e">
        <f t="shared" si="18"/>
        <v>#REF!</v>
      </c>
      <c r="O136" s="62"/>
      <c r="P136" s="62" t="e">
        <f>'Main Store'!M136+#REF!+#REF!+#REF!+#REF!</f>
        <v>#REF!</v>
      </c>
      <c r="Q136" s="64" t="e">
        <f t="shared" si="23"/>
        <v>#REF!</v>
      </c>
      <c r="R136" s="65" t="e">
        <f t="shared" si="24"/>
        <v>#REF!</v>
      </c>
      <c r="S136" s="75"/>
      <c r="T136" s="199">
        <f>SUMIF(MSIS!$H:$H,$B$1&amp;X141&amp;1,MSIS!$F:$F)+SUMIF(MSIS!$H:$H,$B$1&amp;X140&amp;1,MSIS!$F:$F)+SUMIF(MSIS!$H:$H,$B$1&amp;X139&amp;1,MSIS!$F:$F)+SUMIF(MSIS!$H:$H,$B$1&amp;X138&amp;1,MSIS!$F:$F)+SUMIF(MSIS!$H:$H,$B$1&amp;X137&amp;1,MSIS!$F:$F)+SUMIF(MSIS!$H:$H,$B$1&amp;X136&amp;1,MSIS!$F:$F)</f>
        <v>0</v>
      </c>
      <c r="U136" s="65" t="e">
        <f t="shared" si="19"/>
        <v>#REF!</v>
      </c>
      <c r="V136" s="4"/>
      <c r="W136" s="4" t="s">
        <v>809</v>
      </c>
      <c r="X136" s="4" t="s">
        <v>810</v>
      </c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</row>
    <row r="137" spans="2:80" s="2" customFormat="1" ht="15" customHeight="1" outlineLevel="1" x14ac:dyDescent="0.2">
      <c r="B137" s="165">
        <v>8440</v>
      </c>
      <c r="C137" s="58" t="s">
        <v>353</v>
      </c>
      <c r="D137" s="253" t="s">
        <v>53</v>
      </c>
      <c r="E137" s="220">
        <v>4</v>
      </c>
      <c r="F137" s="69" t="s">
        <v>998</v>
      </c>
      <c r="G137" s="131" t="e">
        <f>IF('Main Store'!$G$172=0,0,'Main Store'!G137+#REF!+#REF!+#REF!+#REF!)</f>
        <v>#N/A</v>
      </c>
      <c r="H137" s="62" t="e">
        <f>'Main Store'!H137+#REF!+#REF!+#REF!+#REF!</f>
        <v>#REF!</v>
      </c>
      <c r="I137" s="68" t="e">
        <f t="shared" si="20"/>
        <v>#REF!</v>
      </c>
      <c r="J137" s="62" t="e">
        <f t="shared" si="21"/>
        <v>#REF!</v>
      </c>
      <c r="K137" s="62"/>
      <c r="L137" s="62" t="e">
        <f>'Main Store'!#REF!+#REF!+#REF!+#REF!+#REF!</f>
        <v>#REF!</v>
      </c>
      <c r="M137" s="68" t="e">
        <f t="shared" si="22"/>
        <v>#REF!</v>
      </c>
      <c r="N137" s="62" t="e">
        <f t="shared" si="18"/>
        <v>#REF!</v>
      </c>
      <c r="O137" s="62"/>
      <c r="P137" s="62" t="e">
        <f>'Main Store'!M137+#REF!+#REF!+#REF!+#REF!</f>
        <v>#REF!</v>
      </c>
      <c r="Q137" s="64" t="e">
        <f t="shared" si="23"/>
        <v>#REF!</v>
      </c>
      <c r="R137" s="65" t="e">
        <f t="shared" si="24"/>
        <v>#REF!</v>
      </c>
      <c r="S137" s="75"/>
      <c r="T137" s="199">
        <f>SUMIF(MSIS!$H:$H,$B$1&amp;B137&amp;1,MSIS!$F:$F)</f>
        <v>0</v>
      </c>
      <c r="U137" s="65" t="e">
        <f t="shared" si="19"/>
        <v>#REF!</v>
      </c>
      <c r="V137" s="4"/>
      <c r="W137" s="4"/>
      <c r="X137" s="4" t="s">
        <v>811</v>
      </c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</row>
    <row r="138" spans="2:80" s="2" customFormat="1" ht="15" customHeight="1" outlineLevel="1" x14ac:dyDescent="0.2">
      <c r="B138" s="165" t="s">
        <v>70</v>
      </c>
      <c r="C138" s="58" t="s">
        <v>354</v>
      </c>
      <c r="D138" s="253" t="s">
        <v>78</v>
      </c>
      <c r="E138" s="220">
        <v>4</v>
      </c>
      <c r="F138" s="69" t="s">
        <v>999</v>
      </c>
      <c r="G138" s="131" t="e">
        <f>IF('Main Store'!$G$172=0,0,'Main Store'!G138+#REF!+#REF!+#REF!+#REF!)</f>
        <v>#N/A</v>
      </c>
      <c r="H138" s="62" t="e">
        <f>'Main Store'!H138+#REF!+#REF!+#REF!+#REF!</f>
        <v>#REF!</v>
      </c>
      <c r="I138" s="68" t="e">
        <f t="shared" si="20"/>
        <v>#REF!</v>
      </c>
      <c r="J138" s="62" t="e">
        <f t="shared" si="21"/>
        <v>#REF!</v>
      </c>
      <c r="K138" s="62"/>
      <c r="L138" s="62" t="e">
        <f>'Main Store'!#REF!+#REF!+#REF!+#REF!+#REF!</f>
        <v>#REF!</v>
      </c>
      <c r="M138" s="68" t="e">
        <f t="shared" si="22"/>
        <v>#REF!</v>
      </c>
      <c r="N138" s="62" t="e">
        <f t="shared" si="18"/>
        <v>#REF!</v>
      </c>
      <c r="O138" s="62"/>
      <c r="P138" s="62" t="e">
        <f>'Main Store'!M138+#REF!+#REF!+#REF!+#REF!</f>
        <v>#REF!</v>
      </c>
      <c r="Q138" s="64" t="e">
        <f t="shared" si="23"/>
        <v>#REF!</v>
      </c>
      <c r="R138" s="65" t="e">
        <f t="shared" si="24"/>
        <v>#REF!</v>
      </c>
      <c r="S138" s="75"/>
      <c r="T138" s="199">
        <f>SUMIF(MSIS!$H:$H,$B$1&amp;B138&amp;1,MSIS!$F:$F)</f>
        <v>0</v>
      </c>
      <c r="U138" s="65" t="e">
        <f t="shared" si="19"/>
        <v>#REF!</v>
      </c>
      <c r="V138" s="4"/>
      <c r="W138" s="4"/>
      <c r="X138" s="4" t="s">
        <v>812</v>
      </c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</row>
    <row r="139" spans="2:80" s="2" customFormat="1" ht="15" customHeight="1" outlineLevel="1" x14ac:dyDescent="0.2">
      <c r="B139" s="165" t="s">
        <v>77</v>
      </c>
      <c r="C139" s="58" t="s">
        <v>355</v>
      </c>
      <c r="D139" s="253" t="s">
        <v>71</v>
      </c>
      <c r="E139" s="220">
        <v>4</v>
      </c>
      <c r="F139" s="69" t="s">
        <v>1000</v>
      </c>
      <c r="G139" s="131" t="e">
        <f>IF('Main Store'!$G$172=0,0,'Main Store'!G139+#REF!+#REF!+#REF!+#REF!)</f>
        <v>#N/A</v>
      </c>
      <c r="H139" s="62" t="e">
        <f>'Main Store'!H139+#REF!+#REF!+#REF!+#REF!</f>
        <v>#REF!</v>
      </c>
      <c r="I139" s="68" t="e">
        <f t="shared" si="20"/>
        <v>#REF!</v>
      </c>
      <c r="J139" s="62" t="e">
        <f t="shared" si="21"/>
        <v>#REF!</v>
      </c>
      <c r="K139" s="62"/>
      <c r="L139" s="62" t="e">
        <f>'Main Store'!#REF!+#REF!+#REF!+#REF!+#REF!</f>
        <v>#REF!</v>
      </c>
      <c r="M139" s="68" t="e">
        <f t="shared" si="22"/>
        <v>#REF!</v>
      </c>
      <c r="N139" s="62" t="e">
        <f t="shared" si="18"/>
        <v>#REF!</v>
      </c>
      <c r="O139" s="62"/>
      <c r="P139" s="62" t="e">
        <f>'Main Store'!M139+#REF!+#REF!+#REF!+#REF!</f>
        <v>#REF!</v>
      </c>
      <c r="Q139" s="64" t="e">
        <f t="shared" si="23"/>
        <v>#REF!</v>
      </c>
      <c r="R139" s="65" t="e">
        <f t="shared" si="24"/>
        <v>#REF!</v>
      </c>
      <c r="S139" s="75"/>
      <c r="T139" s="199">
        <f>SUMIF(MSIS!$H:$H,$B$1&amp;B139&amp;1,MSIS!$F:$F)</f>
        <v>0</v>
      </c>
      <c r="U139" s="65" t="e">
        <f t="shared" si="19"/>
        <v>#REF!</v>
      </c>
      <c r="V139" s="4"/>
      <c r="W139" s="4"/>
      <c r="X139" s="4" t="s">
        <v>813</v>
      </c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</row>
    <row r="140" spans="2:80" s="2" customFormat="1" ht="15" customHeight="1" outlineLevel="1" x14ac:dyDescent="0.2">
      <c r="B140" s="165" t="s">
        <v>115</v>
      </c>
      <c r="C140" s="58" t="s">
        <v>356</v>
      </c>
      <c r="D140" s="253" t="s">
        <v>54</v>
      </c>
      <c r="E140" s="220">
        <v>4</v>
      </c>
      <c r="F140" s="69" t="s">
        <v>1001</v>
      </c>
      <c r="G140" s="131" t="e">
        <f>IF('Main Store'!$G$172=0,0,'Main Store'!G140+#REF!+#REF!+#REF!+#REF!)</f>
        <v>#N/A</v>
      </c>
      <c r="H140" s="62" t="e">
        <f>'Main Store'!H140+#REF!+#REF!+#REF!+#REF!</f>
        <v>#REF!</v>
      </c>
      <c r="I140" s="68" t="e">
        <f t="shared" si="20"/>
        <v>#REF!</v>
      </c>
      <c r="J140" s="62" t="e">
        <f t="shared" si="21"/>
        <v>#REF!</v>
      </c>
      <c r="K140" s="62"/>
      <c r="L140" s="62" t="e">
        <f>'Main Store'!#REF!+#REF!+#REF!+#REF!+#REF!</f>
        <v>#REF!</v>
      </c>
      <c r="M140" s="68" t="e">
        <f t="shared" si="22"/>
        <v>#REF!</v>
      </c>
      <c r="N140" s="62" t="e">
        <f t="shared" si="18"/>
        <v>#REF!</v>
      </c>
      <c r="O140" s="62"/>
      <c r="P140" s="62" t="e">
        <f>'Main Store'!M140+#REF!+#REF!+#REF!+#REF!</f>
        <v>#REF!</v>
      </c>
      <c r="Q140" s="64" t="e">
        <f t="shared" si="23"/>
        <v>#REF!</v>
      </c>
      <c r="R140" s="65" t="e">
        <f t="shared" si="24"/>
        <v>#REF!</v>
      </c>
      <c r="S140" s="75"/>
      <c r="T140" s="199">
        <f>SUMIF(MSIS!$H:$H,$B$1&amp;Y145&amp;1,MSIS!$F:$F)+SUMIF(MSIS!$H:$H,$B$1&amp;Y144&amp;1,MSIS!$F:$F)+SUMIF(MSIS!$H:$H,$B$1&amp;Y143&amp;1,MSIS!$F:$F)+SUMIF(MSIS!$H:$H,$B$1&amp;Y142&amp;1,MSIS!$F:$F)+SUMIF(MSIS!$H:$H,$B$1&amp;Y141&amp;1,MSIS!$F:$F)+SUMIF(MSIS!$H:$H,$B$1&amp;Y140&amp;1,MSIS!$F:$F)</f>
        <v>0</v>
      </c>
      <c r="U140" s="65" t="e">
        <f t="shared" si="19"/>
        <v>#REF!</v>
      </c>
      <c r="V140" s="4"/>
      <c r="W140" s="4"/>
      <c r="X140" s="4" t="s">
        <v>814</v>
      </c>
      <c r="Y140" s="4" t="s">
        <v>815</v>
      </c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</row>
    <row r="141" spans="2:80" s="2" customFormat="1" ht="15" customHeight="1" outlineLevel="1" x14ac:dyDescent="0.2">
      <c r="B141" s="165" t="s">
        <v>55</v>
      </c>
      <c r="C141" s="58" t="s">
        <v>357</v>
      </c>
      <c r="D141" s="253" t="s">
        <v>56</v>
      </c>
      <c r="E141" s="220">
        <v>4</v>
      </c>
      <c r="F141" s="69" t="s">
        <v>1002</v>
      </c>
      <c r="G141" s="131" t="e">
        <f>IF('Main Store'!$G$172=0,0,'Main Store'!G141+#REF!+#REF!+#REF!+#REF!)</f>
        <v>#N/A</v>
      </c>
      <c r="H141" s="62" t="e">
        <f>'Main Store'!H141+#REF!+#REF!+#REF!+#REF!</f>
        <v>#REF!</v>
      </c>
      <c r="I141" s="68" t="e">
        <f t="shared" si="20"/>
        <v>#REF!</v>
      </c>
      <c r="J141" s="62" t="e">
        <f t="shared" si="21"/>
        <v>#REF!</v>
      </c>
      <c r="K141" s="62"/>
      <c r="L141" s="62" t="e">
        <f>'Main Store'!#REF!+#REF!+#REF!+#REF!+#REF!</f>
        <v>#REF!</v>
      </c>
      <c r="M141" s="68" t="e">
        <f t="shared" si="22"/>
        <v>#REF!</v>
      </c>
      <c r="N141" s="62" t="e">
        <f t="shared" si="18"/>
        <v>#REF!</v>
      </c>
      <c r="O141" s="62"/>
      <c r="P141" s="62" t="e">
        <f>'Main Store'!M141+#REF!+#REF!+#REF!+#REF!</f>
        <v>#REF!</v>
      </c>
      <c r="Q141" s="64" t="e">
        <f t="shared" si="23"/>
        <v>#REF!</v>
      </c>
      <c r="R141" s="65" t="e">
        <f t="shared" si="24"/>
        <v>#REF!</v>
      </c>
      <c r="S141" s="75"/>
      <c r="T141" s="199">
        <f>SUMIF(MSIS!$H:$H,$B$1&amp;B141&amp;1,MSIS!$F:$F)</f>
        <v>0</v>
      </c>
      <c r="U141" s="65" t="e">
        <f t="shared" si="19"/>
        <v>#REF!</v>
      </c>
      <c r="V141" s="4"/>
      <c r="W141" s="4"/>
      <c r="X141" s="4" t="s">
        <v>816</v>
      </c>
      <c r="Y141" s="4" t="s">
        <v>817</v>
      </c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</row>
    <row r="142" spans="2:80" s="2" customFormat="1" ht="15" customHeight="1" outlineLevel="1" x14ac:dyDescent="0.2">
      <c r="B142" s="165" t="s">
        <v>57</v>
      </c>
      <c r="C142" s="58" t="s">
        <v>358</v>
      </c>
      <c r="D142" s="253" t="s">
        <v>58</v>
      </c>
      <c r="E142" s="220">
        <v>4</v>
      </c>
      <c r="F142" s="69" t="s">
        <v>1003</v>
      </c>
      <c r="G142" s="131" t="e">
        <f>IF('Main Store'!$G$172=0,0,'Main Store'!G142+#REF!+#REF!+#REF!+#REF!)</f>
        <v>#N/A</v>
      </c>
      <c r="H142" s="62" t="e">
        <f>'Main Store'!H142+#REF!+#REF!+#REF!+#REF!</f>
        <v>#REF!</v>
      </c>
      <c r="I142" s="68" t="e">
        <f t="shared" si="20"/>
        <v>#REF!</v>
      </c>
      <c r="J142" s="62" t="e">
        <f t="shared" si="21"/>
        <v>#REF!</v>
      </c>
      <c r="K142" s="62"/>
      <c r="L142" s="62" t="e">
        <f>'Main Store'!#REF!+#REF!+#REF!+#REF!+#REF!</f>
        <v>#REF!</v>
      </c>
      <c r="M142" s="68" t="e">
        <f t="shared" si="22"/>
        <v>#REF!</v>
      </c>
      <c r="N142" s="62" t="e">
        <f t="shared" si="18"/>
        <v>#REF!</v>
      </c>
      <c r="O142" s="62"/>
      <c r="P142" s="62" t="e">
        <f>'Main Store'!M142+#REF!+#REF!+#REF!+#REF!</f>
        <v>#REF!</v>
      </c>
      <c r="Q142" s="64" t="e">
        <f t="shared" si="23"/>
        <v>#REF!</v>
      </c>
      <c r="R142" s="65" t="e">
        <f t="shared" si="24"/>
        <v>#REF!</v>
      </c>
      <c r="S142" s="75"/>
      <c r="T142" s="199">
        <f>SUMIF(MSIS!$H:$H,$B$1&amp;B142&amp;1,MSIS!$F:$F)</f>
        <v>0</v>
      </c>
      <c r="U142" s="65" t="e">
        <f t="shared" si="19"/>
        <v>#REF!</v>
      </c>
      <c r="V142" s="4"/>
      <c r="W142" s="4"/>
      <c r="X142" s="4"/>
      <c r="Y142" s="4" t="s">
        <v>818</v>
      </c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</row>
    <row r="143" spans="2:80" s="2" customFormat="1" ht="15" customHeight="1" outlineLevel="1" x14ac:dyDescent="0.2">
      <c r="B143" s="165" t="s">
        <v>59</v>
      </c>
      <c r="C143" s="58" t="s">
        <v>359</v>
      </c>
      <c r="D143" s="253" t="s">
        <v>60</v>
      </c>
      <c r="E143" s="220">
        <v>4</v>
      </c>
      <c r="F143" s="69" t="s">
        <v>1004</v>
      </c>
      <c r="G143" s="131" t="e">
        <f>IF('Main Store'!$G$172=0,0,'Main Store'!G143+#REF!+#REF!+#REF!+#REF!)</f>
        <v>#N/A</v>
      </c>
      <c r="H143" s="62" t="e">
        <f>'Main Store'!H143+#REF!+#REF!+#REF!+#REF!</f>
        <v>#REF!</v>
      </c>
      <c r="I143" s="68" t="e">
        <f t="shared" si="20"/>
        <v>#REF!</v>
      </c>
      <c r="J143" s="62" t="e">
        <f t="shared" si="21"/>
        <v>#REF!</v>
      </c>
      <c r="K143" s="62"/>
      <c r="L143" s="62" t="e">
        <f>'Main Store'!#REF!+#REF!+#REF!+#REF!+#REF!</f>
        <v>#REF!</v>
      </c>
      <c r="M143" s="68" t="e">
        <f t="shared" si="22"/>
        <v>#REF!</v>
      </c>
      <c r="N143" s="62" t="e">
        <f t="shared" si="18"/>
        <v>#REF!</v>
      </c>
      <c r="O143" s="62"/>
      <c r="P143" s="62" t="e">
        <f>'Main Store'!M143+#REF!+#REF!+#REF!+#REF!</f>
        <v>#REF!</v>
      </c>
      <c r="Q143" s="64" t="e">
        <f t="shared" si="23"/>
        <v>#REF!</v>
      </c>
      <c r="R143" s="65" t="e">
        <f t="shared" si="24"/>
        <v>#REF!</v>
      </c>
      <c r="S143" s="75"/>
      <c r="T143" s="199">
        <f>SUMIF(MSIS!$H:$H,$B$1&amp;B143&amp;1,MSIS!$F:$F)</f>
        <v>0</v>
      </c>
      <c r="U143" s="65" t="e">
        <f t="shared" si="19"/>
        <v>#REF!</v>
      </c>
      <c r="V143" s="4"/>
      <c r="W143" s="4"/>
      <c r="X143" s="4"/>
      <c r="Y143" s="4" t="s">
        <v>819</v>
      </c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</row>
    <row r="144" spans="2:80" s="2" customFormat="1" ht="15" customHeight="1" outlineLevel="1" x14ac:dyDescent="0.2">
      <c r="B144" s="165" t="s">
        <v>61</v>
      </c>
      <c r="C144" s="58" t="s">
        <v>360</v>
      </c>
      <c r="D144" s="253" t="s">
        <v>62</v>
      </c>
      <c r="E144" s="220">
        <v>4</v>
      </c>
      <c r="F144" s="69" t="s">
        <v>1005</v>
      </c>
      <c r="G144" s="131" t="e">
        <f>IF('Main Store'!$G$172=0,0,'Main Store'!G144+#REF!+#REF!+#REF!+#REF!)</f>
        <v>#N/A</v>
      </c>
      <c r="H144" s="62" t="e">
        <f>'Main Store'!H144+#REF!+#REF!+#REF!+#REF!</f>
        <v>#REF!</v>
      </c>
      <c r="I144" s="68" t="e">
        <f t="shared" si="20"/>
        <v>#REF!</v>
      </c>
      <c r="J144" s="62" t="e">
        <f t="shared" si="21"/>
        <v>#REF!</v>
      </c>
      <c r="K144" s="62"/>
      <c r="L144" s="62" t="e">
        <f>'Main Store'!#REF!+#REF!+#REF!+#REF!+#REF!</f>
        <v>#REF!</v>
      </c>
      <c r="M144" s="68" t="e">
        <f t="shared" si="22"/>
        <v>#REF!</v>
      </c>
      <c r="N144" s="62" t="e">
        <f t="shared" si="18"/>
        <v>#REF!</v>
      </c>
      <c r="O144" s="62"/>
      <c r="P144" s="62" t="e">
        <f>'Main Store'!M144+#REF!+#REF!+#REF!+#REF!</f>
        <v>#REF!</v>
      </c>
      <c r="Q144" s="91" t="e">
        <f t="shared" si="23"/>
        <v>#REF!</v>
      </c>
      <c r="R144" s="66" t="e">
        <f t="shared" si="24"/>
        <v>#REF!</v>
      </c>
      <c r="S144" s="77"/>
      <c r="T144" s="201">
        <f>SUMIF(MSIS!$H:$H,$B$1&amp;B144&amp;1,MSIS!$F:$F)</f>
        <v>0</v>
      </c>
      <c r="U144" s="66" t="e">
        <f t="shared" si="19"/>
        <v>#REF!</v>
      </c>
      <c r="V144" s="4"/>
      <c r="W144" s="4"/>
      <c r="X144" s="4"/>
      <c r="Y144" s="4" t="s">
        <v>820</v>
      </c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</row>
    <row r="145" spans="2:80" s="2" customFormat="1" ht="15" customHeight="1" outlineLevel="1" x14ac:dyDescent="0.2">
      <c r="B145" s="165"/>
      <c r="C145" s="58" t="s">
        <v>361</v>
      </c>
      <c r="D145" s="253" t="s">
        <v>27</v>
      </c>
      <c r="E145" s="220">
        <v>3</v>
      </c>
      <c r="F145" s="61" t="s">
        <v>1006</v>
      </c>
      <c r="G145" s="131" t="e">
        <f>IF('Main Store'!$G$172=0,0,'Main Store'!#REF!+#REF!+#REF!+#REF!+#REF!)</f>
        <v>#N/A</v>
      </c>
      <c r="H145" s="62" t="e">
        <f>'Main Store'!#REF!+#REF!+#REF!+#REF!+#REF!</f>
        <v>#REF!</v>
      </c>
      <c r="I145" s="68" t="e">
        <f t="shared" si="20"/>
        <v>#REF!</v>
      </c>
      <c r="J145" s="62" t="e">
        <f t="shared" si="21"/>
        <v>#REF!</v>
      </c>
      <c r="K145" s="62"/>
      <c r="L145" s="62" t="e">
        <f>'Main Store'!#REF!+#REF!+#REF!+#REF!+#REF!</f>
        <v>#REF!</v>
      </c>
      <c r="M145" s="68" t="e">
        <f t="shared" si="22"/>
        <v>#REF!</v>
      </c>
      <c r="N145" s="62" t="e">
        <f t="shared" si="18"/>
        <v>#REF!</v>
      </c>
      <c r="O145" s="62"/>
      <c r="P145" s="62" t="e">
        <f>'Main Store'!#REF!+#REF!+#REF!+#REF!+#REF!</f>
        <v>#REF!</v>
      </c>
      <c r="Q145" s="68" t="e">
        <f t="shared" si="23"/>
        <v>#REF!</v>
      </c>
      <c r="R145" s="62" t="e">
        <f t="shared" si="24"/>
        <v>#REF!</v>
      </c>
      <c r="S145" s="62"/>
      <c r="T145" s="154">
        <f>SUM(T146:T152)</f>
        <v>0</v>
      </c>
      <c r="U145" s="62" t="e">
        <f t="shared" si="19"/>
        <v>#REF!</v>
      </c>
      <c r="V145" s="4"/>
      <c r="W145" s="4"/>
      <c r="X145" s="4"/>
      <c r="Y145" s="4" t="s">
        <v>821</v>
      </c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</row>
    <row r="146" spans="2:80" s="2" customFormat="1" ht="15" customHeight="1" outlineLevel="1" x14ac:dyDescent="0.2">
      <c r="B146" s="165">
        <v>8481</v>
      </c>
      <c r="C146" s="58" t="s">
        <v>362</v>
      </c>
      <c r="D146" s="253" t="s">
        <v>28</v>
      </c>
      <c r="E146" s="220">
        <v>4</v>
      </c>
      <c r="F146" s="69" t="s">
        <v>1007</v>
      </c>
      <c r="G146" s="131" t="e">
        <f>IF('Main Store'!$G$172=0,0,'Main Store'!#REF!+#REF!+#REF!+#REF!+#REF!)</f>
        <v>#N/A</v>
      </c>
      <c r="H146" s="62" t="e">
        <f>'Main Store'!#REF!+#REF!+#REF!+#REF!+#REF!</f>
        <v>#REF!</v>
      </c>
      <c r="I146" s="68" t="e">
        <f t="shared" si="20"/>
        <v>#REF!</v>
      </c>
      <c r="J146" s="62" t="e">
        <f t="shared" si="21"/>
        <v>#REF!</v>
      </c>
      <c r="K146" s="62"/>
      <c r="L146" s="62" t="e">
        <f>'Main Store'!#REF!+#REF!+#REF!+#REF!+#REF!</f>
        <v>#REF!</v>
      </c>
      <c r="M146" s="68" t="e">
        <f t="shared" si="22"/>
        <v>#REF!</v>
      </c>
      <c r="N146" s="62" t="e">
        <f t="shared" si="18"/>
        <v>#REF!</v>
      </c>
      <c r="O146" s="62"/>
      <c r="P146" s="62" t="e">
        <f>'Main Store'!#REF!+#REF!+#REF!+#REF!+#REF!</f>
        <v>#REF!</v>
      </c>
      <c r="Q146" s="71" t="e">
        <f t="shared" si="23"/>
        <v>#REF!</v>
      </c>
      <c r="R146" s="72" t="e">
        <f t="shared" si="24"/>
        <v>#REF!</v>
      </c>
      <c r="S146" s="73"/>
      <c r="T146" s="199">
        <f>SUMIF(MSIS!$H:$H,$B$1&amp;B146&amp;1,MSIS!$F:$F)</f>
        <v>0</v>
      </c>
      <c r="U146" s="72" t="e">
        <f t="shared" si="19"/>
        <v>#REF!</v>
      </c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</row>
    <row r="147" spans="2:80" s="2" customFormat="1" ht="15" customHeight="1" outlineLevel="1" x14ac:dyDescent="0.2">
      <c r="B147" s="165">
        <v>8482</v>
      </c>
      <c r="C147" s="58" t="s">
        <v>363</v>
      </c>
      <c r="D147" s="253" t="s">
        <v>90</v>
      </c>
      <c r="E147" s="220">
        <v>4</v>
      </c>
      <c r="F147" s="69" t="s">
        <v>1008</v>
      </c>
      <c r="G147" s="131" t="e">
        <f>IF('Main Store'!$G$172=0,0,'Main Store'!#REF!+#REF!+#REF!+#REF!+#REF!)</f>
        <v>#N/A</v>
      </c>
      <c r="H147" s="62" t="e">
        <f>'Main Store'!#REF!+#REF!+#REF!+#REF!+#REF!</f>
        <v>#REF!</v>
      </c>
      <c r="I147" s="68" t="e">
        <f t="shared" si="20"/>
        <v>#REF!</v>
      </c>
      <c r="J147" s="62" t="e">
        <f t="shared" si="21"/>
        <v>#REF!</v>
      </c>
      <c r="K147" s="62"/>
      <c r="L147" s="62" t="e">
        <f>'Main Store'!#REF!+#REF!+#REF!+#REF!+#REF!</f>
        <v>#REF!</v>
      </c>
      <c r="M147" s="68" t="e">
        <f t="shared" si="22"/>
        <v>#REF!</v>
      </c>
      <c r="N147" s="62" t="e">
        <f t="shared" si="18"/>
        <v>#REF!</v>
      </c>
      <c r="O147" s="62"/>
      <c r="P147" s="62" t="e">
        <f>'Main Store'!#REF!+#REF!+#REF!+#REF!+#REF!</f>
        <v>#REF!</v>
      </c>
      <c r="Q147" s="64" t="e">
        <f t="shared" si="23"/>
        <v>#REF!</v>
      </c>
      <c r="R147" s="65" t="e">
        <f t="shared" si="24"/>
        <v>#REF!</v>
      </c>
      <c r="S147" s="75"/>
      <c r="T147" s="199">
        <f>SUMIF(MSIS!$H:$H,$B$1&amp;B147&amp;1,MSIS!$F:$F)</f>
        <v>0</v>
      </c>
      <c r="U147" s="65" t="e">
        <f t="shared" si="19"/>
        <v>#REF!</v>
      </c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</row>
    <row r="148" spans="2:80" s="2" customFormat="1" ht="15" customHeight="1" outlineLevel="1" x14ac:dyDescent="0.2">
      <c r="B148" s="165">
        <v>8483</v>
      </c>
      <c r="C148" s="58" t="s">
        <v>364</v>
      </c>
      <c r="D148" s="253" t="s">
        <v>91</v>
      </c>
      <c r="E148" s="220">
        <v>4</v>
      </c>
      <c r="F148" s="69" t="s">
        <v>1009</v>
      </c>
      <c r="G148" s="131" t="e">
        <f>IF('Main Store'!$G$172=0,0,'Main Store'!#REF!+#REF!+#REF!+#REF!+#REF!)</f>
        <v>#N/A</v>
      </c>
      <c r="H148" s="62" t="e">
        <f>'Main Store'!#REF!+#REF!+#REF!+#REF!+#REF!</f>
        <v>#REF!</v>
      </c>
      <c r="I148" s="68" t="e">
        <f t="shared" si="20"/>
        <v>#REF!</v>
      </c>
      <c r="J148" s="62" t="e">
        <f t="shared" si="21"/>
        <v>#REF!</v>
      </c>
      <c r="K148" s="62"/>
      <c r="L148" s="62" t="e">
        <f>'Main Store'!#REF!+#REF!+#REF!+#REF!+#REF!</f>
        <v>#REF!</v>
      </c>
      <c r="M148" s="68" t="e">
        <f t="shared" si="22"/>
        <v>#REF!</v>
      </c>
      <c r="N148" s="62" t="e">
        <f t="shared" si="18"/>
        <v>#REF!</v>
      </c>
      <c r="O148" s="62"/>
      <c r="P148" s="62" t="e">
        <f>'Main Store'!#REF!+#REF!+#REF!+#REF!+#REF!</f>
        <v>#REF!</v>
      </c>
      <c r="Q148" s="64" t="e">
        <f t="shared" si="23"/>
        <v>#REF!</v>
      </c>
      <c r="R148" s="65" t="e">
        <f t="shared" si="24"/>
        <v>#REF!</v>
      </c>
      <c r="S148" s="75"/>
      <c r="T148" s="199">
        <f>SUMIF(MSIS!$H:$H,$B$1&amp;B148&amp;1,MSIS!$F:$F)</f>
        <v>0</v>
      </c>
      <c r="U148" s="65" t="e">
        <f t="shared" si="19"/>
        <v>#REF!</v>
      </c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</row>
    <row r="149" spans="2:80" s="2" customFormat="1" ht="15" customHeight="1" outlineLevel="1" x14ac:dyDescent="0.2">
      <c r="B149" s="165">
        <v>8484</v>
      </c>
      <c r="C149" s="58" t="s">
        <v>365</v>
      </c>
      <c r="D149" s="253" t="s">
        <v>92</v>
      </c>
      <c r="E149" s="220">
        <v>4</v>
      </c>
      <c r="F149" s="69" t="s">
        <v>1010</v>
      </c>
      <c r="G149" s="131" t="e">
        <f>IF('Main Store'!$G$172=0,0,'Main Store'!#REF!+#REF!+#REF!+#REF!+#REF!)</f>
        <v>#N/A</v>
      </c>
      <c r="H149" s="62" t="e">
        <f>'Main Store'!#REF!+#REF!+#REF!+#REF!+#REF!</f>
        <v>#REF!</v>
      </c>
      <c r="I149" s="68" t="e">
        <f t="shared" si="20"/>
        <v>#REF!</v>
      </c>
      <c r="J149" s="62" t="e">
        <f t="shared" si="21"/>
        <v>#REF!</v>
      </c>
      <c r="K149" s="62"/>
      <c r="L149" s="62" t="e">
        <f>'Main Store'!#REF!+#REF!+#REF!+#REF!+#REF!</f>
        <v>#REF!</v>
      </c>
      <c r="M149" s="68" t="e">
        <f t="shared" si="22"/>
        <v>#REF!</v>
      </c>
      <c r="N149" s="62" t="e">
        <f t="shared" si="18"/>
        <v>#REF!</v>
      </c>
      <c r="O149" s="62"/>
      <c r="P149" s="62" t="e">
        <f>'Main Store'!#REF!+#REF!+#REF!+#REF!+#REF!</f>
        <v>#REF!</v>
      </c>
      <c r="Q149" s="64" t="e">
        <f t="shared" si="23"/>
        <v>#REF!</v>
      </c>
      <c r="R149" s="65" t="e">
        <f t="shared" si="24"/>
        <v>#REF!</v>
      </c>
      <c r="S149" s="75"/>
      <c r="T149" s="199">
        <f>SUMIF(MSIS!$H:$H,$B$1&amp;B149&amp;1,MSIS!$F:$F)</f>
        <v>0</v>
      </c>
      <c r="U149" s="65" t="e">
        <f t="shared" si="19"/>
        <v>#REF!</v>
      </c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</row>
    <row r="150" spans="2:80" s="2" customFormat="1" ht="15" customHeight="1" outlineLevel="1" x14ac:dyDescent="0.2">
      <c r="B150" s="165">
        <v>8485</v>
      </c>
      <c r="C150" s="58" t="s">
        <v>366</v>
      </c>
      <c r="D150" s="253" t="s">
        <v>93</v>
      </c>
      <c r="E150" s="220">
        <v>4</v>
      </c>
      <c r="F150" s="69" t="s">
        <v>888</v>
      </c>
      <c r="G150" s="131" t="e">
        <f>IF('Main Store'!$G$172=0,0,'Main Store'!#REF!+#REF!+#REF!+#REF!+#REF!)</f>
        <v>#N/A</v>
      </c>
      <c r="H150" s="62" t="e">
        <f>'Main Store'!#REF!+#REF!+#REF!+#REF!+#REF!</f>
        <v>#REF!</v>
      </c>
      <c r="I150" s="68" t="e">
        <f t="shared" si="20"/>
        <v>#REF!</v>
      </c>
      <c r="J150" s="62" t="e">
        <f t="shared" si="21"/>
        <v>#REF!</v>
      </c>
      <c r="K150" s="62"/>
      <c r="L150" s="62" t="e">
        <f>'Main Store'!#REF!+#REF!+#REF!+#REF!+#REF!</f>
        <v>#REF!</v>
      </c>
      <c r="M150" s="68" t="e">
        <f t="shared" si="22"/>
        <v>#REF!</v>
      </c>
      <c r="N150" s="62" t="e">
        <f t="shared" si="18"/>
        <v>#REF!</v>
      </c>
      <c r="O150" s="62"/>
      <c r="P150" s="62" t="e">
        <f>'Main Store'!#REF!+#REF!+#REF!+#REF!+#REF!</f>
        <v>#REF!</v>
      </c>
      <c r="Q150" s="64" t="e">
        <f t="shared" si="23"/>
        <v>#REF!</v>
      </c>
      <c r="R150" s="65" t="e">
        <f t="shared" si="24"/>
        <v>#REF!</v>
      </c>
      <c r="S150" s="75"/>
      <c r="T150" s="199">
        <f>SUMIF(MSIS!$H:$H,$B$1&amp;B150&amp;1,MSIS!$F:$F)</f>
        <v>0</v>
      </c>
      <c r="U150" s="65" t="e">
        <f t="shared" si="19"/>
        <v>#REF!</v>
      </c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</row>
    <row r="151" spans="2:80" s="2" customFormat="1" ht="15" customHeight="1" outlineLevel="1" x14ac:dyDescent="0.2">
      <c r="B151" s="165">
        <v>8486</v>
      </c>
      <c r="C151" s="58" t="s">
        <v>367</v>
      </c>
      <c r="D151" s="253" t="s">
        <v>29</v>
      </c>
      <c r="E151" s="220">
        <v>4</v>
      </c>
      <c r="F151" s="69" t="s">
        <v>1011</v>
      </c>
      <c r="G151" s="131" t="e">
        <f>IF('Main Store'!$G$172=0,0,'Main Store'!#REF!+#REF!+#REF!+#REF!+#REF!)</f>
        <v>#N/A</v>
      </c>
      <c r="H151" s="62" t="e">
        <f>'Main Store'!#REF!+#REF!+#REF!+#REF!+#REF!</f>
        <v>#REF!</v>
      </c>
      <c r="I151" s="68" t="e">
        <f t="shared" si="20"/>
        <v>#REF!</v>
      </c>
      <c r="J151" s="62" t="e">
        <f t="shared" si="21"/>
        <v>#REF!</v>
      </c>
      <c r="K151" s="62"/>
      <c r="L151" s="62" t="e">
        <f>'Main Store'!#REF!+#REF!+#REF!+#REF!+#REF!</f>
        <v>#REF!</v>
      </c>
      <c r="M151" s="68" t="e">
        <f t="shared" si="22"/>
        <v>#REF!</v>
      </c>
      <c r="N151" s="62" t="e">
        <f t="shared" si="18"/>
        <v>#REF!</v>
      </c>
      <c r="O151" s="62"/>
      <c r="P151" s="62" t="e">
        <f>'Main Store'!#REF!+#REF!+#REF!+#REF!+#REF!</f>
        <v>#REF!</v>
      </c>
      <c r="Q151" s="64" t="e">
        <f t="shared" si="23"/>
        <v>#REF!</v>
      </c>
      <c r="R151" s="65" t="e">
        <f t="shared" si="24"/>
        <v>#REF!</v>
      </c>
      <c r="S151" s="75"/>
      <c r="T151" s="199">
        <f>SUMIF(MSIS!$H:$H,$B$1&amp;B151&amp;1,MSIS!$F:$F)</f>
        <v>0</v>
      </c>
      <c r="U151" s="65" t="e">
        <f t="shared" si="19"/>
        <v>#REF!</v>
      </c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</row>
    <row r="152" spans="2:80" s="2" customFormat="1" ht="15" customHeight="1" outlineLevel="1" x14ac:dyDescent="0.2">
      <c r="B152" s="165">
        <v>8487</v>
      </c>
      <c r="C152" s="58" t="s">
        <v>368</v>
      </c>
      <c r="D152" s="253" t="s">
        <v>94</v>
      </c>
      <c r="E152" s="220">
        <v>4</v>
      </c>
      <c r="F152" s="69" t="s">
        <v>1012</v>
      </c>
      <c r="G152" s="131" t="e">
        <f>IF('Main Store'!$G$172=0,0,'Main Store'!#REF!+#REF!+#REF!+#REF!+#REF!)</f>
        <v>#N/A</v>
      </c>
      <c r="H152" s="62" t="e">
        <f>'Main Store'!#REF!+#REF!+#REF!+#REF!+#REF!</f>
        <v>#REF!</v>
      </c>
      <c r="I152" s="68" t="e">
        <f t="shared" si="20"/>
        <v>#REF!</v>
      </c>
      <c r="J152" s="62" t="e">
        <f t="shared" si="21"/>
        <v>#REF!</v>
      </c>
      <c r="K152" s="62"/>
      <c r="L152" s="62" t="e">
        <f>'Main Store'!#REF!+#REF!+#REF!+#REF!+#REF!</f>
        <v>#REF!</v>
      </c>
      <c r="M152" s="68" t="e">
        <f t="shared" si="22"/>
        <v>#REF!</v>
      </c>
      <c r="N152" s="62" t="e">
        <f t="shared" si="18"/>
        <v>#REF!</v>
      </c>
      <c r="O152" s="62"/>
      <c r="P152" s="62" t="e">
        <f>'Main Store'!#REF!+#REF!+#REF!+#REF!+#REF!</f>
        <v>#REF!</v>
      </c>
      <c r="Q152" s="91" t="e">
        <f t="shared" si="23"/>
        <v>#REF!</v>
      </c>
      <c r="R152" s="66" t="e">
        <f t="shared" si="24"/>
        <v>#REF!</v>
      </c>
      <c r="S152" s="77"/>
      <c r="T152" s="201">
        <f>SUMIF(MSIS!$H:$H,$B$1&amp;B152&amp;1,MSIS!$F:$F)</f>
        <v>0</v>
      </c>
      <c r="U152" s="66" t="e">
        <f t="shared" si="19"/>
        <v>#REF!</v>
      </c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</row>
    <row r="153" spans="2:80" s="2" customFormat="1" ht="15" customHeight="1" outlineLevel="1" x14ac:dyDescent="0.2">
      <c r="B153" s="165"/>
      <c r="C153" s="58" t="s">
        <v>369</v>
      </c>
      <c r="D153" s="253" t="s">
        <v>147</v>
      </c>
      <c r="E153" s="220">
        <v>3</v>
      </c>
      <c r="F153" s="61" t="s">
        <v>1013</v>
      </c>
      <c r="G153" s="131" t="e">
        <f>IF('Main Store'!$G$172=0,0,'Main Store'!G145+#REF!+#REF!+#REF!+#REF!)</f>
        <v>#N/A</v>
      </c>
      <c r="H153" s="62" t="e">
        <f>'Main Store'!H145+#REF!+#REF!+#REF!+#REF!</f>
        <v>#REF!</v>
      </c>
      <c r="I153" s="68" t="e">
        <f t="shared" si="20"/>
        <v>#REF!</v>
      </c>
      <c r="J153" s="62" t="e">
        <f t="shared" si="21"/>
        <v>#REF!</v>
      </c>
      <c r="K153" s="62"/>
      <c r="L153" s="62" t="e">
        <f>'Main Store'!#REF!+#REF!+#REF!+#REF!+#REF!</f>
        <v>#REF!</v>
      </c>
      <c r="M153" s="68" t="e">
        <f t="shared" si="22"/>
        <v>#REF!</v>
      </c>
      <c r="N153" s="62" t="e">
        <f t="shared" si="18"/>
        <v>#REF!</v>
      </c>
      <c r="O153" s="62"/>
      <c r="P153" s="62" t="e">
        <f>'Main Store'!M145+#REF!+#REF!+#REF!+#REF!</f>
        <v>#REF!</v>
      </c>
      <c r="Q153" s="68" t="e">
        <f t="shared" si="23"/>
        <v>#REF!</v>
      </c>
      <c r="R153" s="62" t="e">
        <f t="shared" si="24"/>
        <v>#REF!</v>
      </c>
      <c r="S153" s="62"/>
      <c r="T153" s="154">
        <f>SUM(T154:T160)</f>
        <v>0</v>
      </c>
      <c r="U153" s="62" t="e">
        <f t="shared" si="19"/>
        <v>#REF!</v>
      </c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</row>
    <row r="154" spans="2:80" s="2" customFormat="1" ht="15" customHeight="1" outlineLevel="1" x14ac:dyDescent="0.2">
      <c r="B154" s="165" t="s">
        <v>148</v>
      </c>
      <c r="C154" s="58" t="s">
        <v>370</v>
      </c>
      <c r="D154" s="253" t="s">
        <v>28</v>
      </c>
      <c r="E154" s="220">
        <v>4</v>
      </c>
      <c r="F154" s="69" t="s">
        <v>1007</v>
      </c>
      <c r="G154" s="131" t="e">
        <f>IF('Main Store'!$G$172=0,0,'Main Store'!G146+#REF!+#REF!+#REF!+#REF!)</f>
        <v>#N/A</v>
      </c>
      <c r="H154" s="62" t="e">
        <f>'Main Store'!H146+#REF!+#REF!+#REF!+#REF!</f>
        <v>#REF!</v>
      </c>
      <c r="I154" s="68" t="e">
        <f t="shared" si="20"/>
        <v>#REF!</v>
      </c>
      <c r="J154" s="62" t="e">
        <f t="shared" si="21"/>
        <v>#REF!</v>
      </c>
      <c r="K154" s="62"/>
      <c r="L154" s="62" t="e">
        <f>'Main Store'!#REF!+#REF!+#REF!+#REF!+#REF!</f>
        <v>#REF!</v>
      </c>
      <c r="M154" s="68" t="e">
        <f t="shared" si="22"/>
        <v>#REF!</v>
      </c>
      <c r="N154" s="62" t="e">
        <f t="shared" si="18"/>
        <v>#REF!</v>
      </c>
      <c r="O154" s="62"/>
      <c r="P154" s="62" t="e">
        <f>'Main Store'!M146+#REF!+#REF!+#REF!+#REF!</f>
        <v>#REF!</v>
      </c>
      <c r="Q154" s="71" t="e">
        <f t="shared" si="23"/>
        <v>#REF!</v>
      </c>
      <c r="R154" s="72" t="e">
        <f t="shared" si="24"/>
        <v>#REF!</v>
      </c>
      <c r="S154" s="73"/>
      <c r="T154" s="199">
        <f>SUMIF(MSIS!$H:$H,$B$1&amp;B154&amp;1,MSIS!$F:$F)</f>
        <v>0</v>
      </c>
      <c r="U154" s="72" t="e">
        <f t="shared" si="19"/>
        <v>#REF!</v>
      </c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</row>
    <row r="155" spans="2:80" s="2" customFormat="1" ht="15" customHeight="1" outlineLevel="1" x14ac:dyDescent="0.2">
      <c r="B155" s="165" t="s">
        <v>149</v>
      </c>
      <c r="C155" s="58" t="s">
        <v>371</v>
      </c>
      <c r="D155" s="253" t="s">
        <v>90</v>
      </c>
      <c r="E155" s="220">
        <v>4</v>
      </c>
      <c r="F155" s="69" t="s">
        <v>1008</v>
      </c>
      <c r="G155" s="131" t="e">
        <f>IF('Main Store'!$G$172=0,0,'Main Store'!G147+#REF!+#REF!+#REF!+#REF!)</f>
        <v>#N/A</v>
      </c>
      <c r="H155" s="62" t="e">
        <f>'Main Store'!H147+#REF!+#REF!+#REF!+#REF!</f>
        <v>#REF!</v>
      </c>
      <c r="I155" s="68" t="e">
        <f t="shared" si="20"/>
        <v>#REF!</v>
      </c>
      <c r="J155" s="62" t="e">
        <f t="shared" si="21"/>
        <v>#REF!</v>
      </c>
      <c r="K155" s="62"/>
      <c r="L155" s="62" t="e">
        <f>'Main Store'!#REF!+#REF!+#REF!+#REF!+#REF!</f>
        <v>#REF!</v>
      </c>
      <c r="M155" s="68" t="e">
        <f t="shared" si="22"/>
        <v>#REF!</v>
      </c>
      <c r="N155" s="62" t="e">
        <f t="shared" si="18"/>
        <v>#REF!</v>
      </c>
      <c r="O155" s="62"/>
      <c r="P155" s="62" t="e">
        <f>'Main Store'!M147+#REF!+#REF!+#REF!+#REF!</f>
        <v>#REF!</v>
      </c>
      <c r="Q155" s="64" t="e">
        <f t="shared" si="23"/>
        <v>#REF!</v>
      </c>
      <c r="R155" s="65" t="e">
        <f t="shared" si="24"/>
        <v>#REF!</v>
      </c>
      <c r="S155" s="75"/>
      <c r="T155" s="199">
        <f>SUMIF(MSIS!$H:$H,$B$1&amp;B155&amp;1,MSIS!$F:$F)</f>
        <v>0</v>
      </c>
      <c r="U155" s="65" t="e">
        <f t="shared" si="19"/>
        <v>#REF!</v>
      </c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</row>
    <row r="156" spans="2:80" s="2" customFormat="1" ht="15" customHeight="1" outlineLevel="1" x14ac:dyDescent="0.2">
      <c r="B156" s="165" t="s">
        <v>119</v>
      </c>
      <c r="C156" s="58" t="s">
        <v>372</v>
      </c>
      <c r="D156" s="253" t="s">
        <v>91</v>
      </c>
      <c r="E156" s="220">
        <v>4</v>
      </c>
      <c r="F156" s="69" t="s">
        <v>1009</v>
      </c>
      <c r="G156" s="131" t="e">
        <f>IF('Main Store'!$G$172=0,0,'Main Store'!G148+#REF!+#REF!+#REF!+#REF!)</f>
        <v>#N/A</v>
      </c>
      <c r="H156" s="62" t="e">
        <f>'Main Store'!H148+#REF!+#REF!+#REF!+#REF!</f>
        <v>#REF!</v>
      </c>
      <c r="I156" s="68" t="e">
        <f t="shared" si="20"/>
        <v>#REF!</v>
      </c>
      <c r="J156" s="62" t="e">
        <f t="shared" si="21"/>
        <v>#REF!</v>
      </c>
      <c r="K156" s="62"/>
      <c r="L156" s="62" t="e">
        <f>'Main Store'!#REF!+#REF!+#REF!+#REF!+#REF!</f>
        <v>#REF!</v>
      </c>
      <c r="M156" s="68" t="e">
        <f t="shared" si="22"/>
        <v>#REF!</v>
      </c>
      <c r="N156" s="62" t="e">
        <f t="shared" si="18"/>
        <v>#REF!</v>
      </c>
      <c r="O156" s="62"/>
      <c r="P156" s="62" t="e">
        <f>'Main Store'!M148+#REF!+#REF!+#REF!+#REF!</f>
        <v>#REF!</v>
      </c>
      <c r="Q156" s="64" t="e">
        <f t="shared" si="23"/>
        <v>#REF!</v>
      </c>
      <c r="R156" s="65" t="e">
        <f t="shared" si="24"/>
        <v>#REF!</v>
      </c>
      <c r="S156" s="75"/>
      <c r="T156" s="199">
        <f>SUMIF(MSIS!$H:$H,$B$1&amp;B156&amp;1,MSIS!$F:$F)</f>
        <v>0</v>
      </c>
      <c r="U156" s="65" t="e">
        <f t="shared" si="19"/>
        <v>#REF!</v>
      </c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</row>
    <row r="157" spans="2:80" s="2" customFormat="1" ht="15" customHeight="1" outlineLevel="1" x14ac:dyDescent="0.2">
      <c r="B157" s="165" t="s">
        <v>120</v>
      </c>
      <c r="C157" s="58" t="s">
        <v>373</v>
      </c>
      <c r="D157" s="253" t="s">
        <v>92</v>
      </c>
      <c r="E157" s="220">
        <v>4</v>
      </c>
      <c r="F157" s="69" t="s">
        <v>1010</v>
      </c>
      <c r="G157" s="131" t="e">
        <f>IF('Main Store'!$G$172=0,0,'Main Store'!G149+#REF!+#REF!+#REF!+#REF!)</f>
        <v>#N/A</v>
      </c>
      <c r="H157" s="62" t="e">
        <f>'Main Store'!H149+#REF!+#REF!+#REF!+#REF!</f>
        <v>#REF!</v>
      </c>
      <c r="I157" s="68" t="e">
        <f t="shared" si="20"/>
        <v>#REF!</v>
      </c>
      <c r="J157" s="62" t="e">
        <f t="shared" si="21"/>
        <v>#REF!</v>
      </c>
      <c r="K157" s="62"/>
      <c r="L157" s="62" t="e">
        <f>'Main Store'!#REF!+#REF!+#REF!+#REF!+#REF!</f>
        <v>#REF!</v>
      </c>
      <c r="M157" s="68" t="e">
        <f t="shared" si="22"/>
        <v>#REF!</v>
      </c>
      <c r="N157" s="62" t="e">
        <f t="shared" si="18"/>
        <v>#REF!</v>
      </c>
      <c r="O157" s="62"/>
      <c r="P157" s="62" t="e">
        <f>'Main Store'!M149+#REF!+#REF!+#REF!+#REF!</f>
        <v>#REF!</v>
      </c>
      <c r="Q157" s="64" t="e">
        <f t="shared" si="23"/>
        <v>#REF!</v>
      </c>
      <c r="R157" s="65" t="e">
        <f t="shared" si="24"/>
        <v>#REF!</v>
      </c>
      <c r="S157" s="75"/>
      <c r="T157" s="199">
        <f>SUMIF(MSIS!$H:$H,$B$1&amp;B157&amp;1,MSIS!$F:$F)</f>
        <v>0</v>
      </c>
      <c r="U157" s="65" t="e">
        <f t="shared" si="19"/>
        <v>#REF!</v>
      </c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</row>
    <row r="158" spans="2:80" s="2" customFormat="1" ht="15" customHeight="1" outlineLevel="1" x14ac:dyDescent="0.2">
      <c r="B158" s="165" t="s">
        <v>121</v>
      </c>
      <c r="C158" s="58" t="s">
        <v>374</v>
      </c>
      <c r="D158" s="253" t="s">
        <v>93</v>
      </c>
      <c r="E158" s="220">
        <v>4</v>
      </c>
      <c r="F158" s="69" t="s">
        <v>888</v>
      </c>
      <c r="G158" s="131" t="e">
        <f>IF('Main Store'!$G$172=0,0,'Main Store'!G150+#REF!+#REF!+#REF!+#REF!)</f>
        <v>#N/A</v>
      </c>
      <c r="H158" s="62" t="e">
        <f>'Main Store'!H150+#REF!+#REF!+#REF!+#REF!</f>
        <v>#REF!</v>
      </c>
      <c r="I158" s="68" t="e">
        <f t="shared" si="20"/>
        <v>#REF!</v>
      </c>
      <c r="J158" s="62" t="e">
        <f t="shared" si="21"/>
        <v>#REF!</v>
      </c>
      <c r="K158" s="62"/>
      <c r="L158" s="62" t="e">
        <f>'Main Store'!#REF!+#REF!+#REF!+#REF!+#REF!</f>
        <v>#REF!</v>
      </c>
      <c r="M158" s="68" t="e">
        <f t="shared" si="22"/>
        <v>#REF!</v>
      </c>
      <c r="N158" s="62" t="e">
        <f t="shared" si="18"/>
        <v>#REF!</v>
      </c>
      <c r="O158" s="62"/>
      <c r="P158" s="62" t="e">
        <f>'Main Store'!M150+#REF!+#REF!+#REF!+#REF!</f>
        <v>#REF!</v>
      </c>
      <c r="Q158" s="64" t="e">
        <f t="shared" si="23"/>
        <v>#REF!</v>
      </c>
      <c r="R158" s="65" t="e">
        <f t="shared" si="24"/>
        <v>#REF!</v>
      </c>
      <c r="S158" s="75"/>
      <c r="T158" s="199">
        <f>SUMIF(MSIS!$H:$H,$B$1&amp;B158&amp;1,MSIS!$F:$F)</f>
        <v>0</v>
      </c>
      <c r="U158" s="65" t="e">
        <f t="shared" si="19"/>
        <v>#REF!</v>
      </c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</row>
    <row r="159" spans="2:80" s="2" customFormat="1" ht="15" customHeight="1" outlineLevel="1" x14ac:dyDescent="0.2">
      <c r="B159" s="165" t="s">
        <v>122</v>
      </c>
      <c r="C159" s="58" t="s">
        <v>375</v>
      </c>
      <c r="D159" s="253" t="s">
        <v>29</v>
      </c>
      <c r="E159" s="220">
        <v>4</v>
      </c>
      <c r="F159" s="69" t="s">
        <v>1011</v>
      </c>
      <c r="G159" s="131" t="e">
        <f>IF('Main Store'!$G$172=0,0,'Main Store'!G151+#REF!+#REF!+#REF!+#REF!)</f>
        <v>#N/A</v>
      </c>
      <c r="H159" s="62" t="e">
        <f>'Main Store'!H151+#REF!+#REF!+#REF!+#REF!</f>
        <v>#REF!</v>
      </c>
      <c r="I159" s="68" t="e">
        <f t="shared" si="20"/>
        <v>#REF!</v>
      </c>
      <c r="J159" s="62" t="e">
        <f t="shared" si="21"/>
        <v>#REF!</v>
      </c>
      <c r="K159" s="62"/>
      <c r="L159" s="62" t="e">
        <f>'Main Store'!#REF!+#REF!+#REF!+#REF!+#REF!</f>
        <v>#REF!</v>
      </c>
      <c r="M159" s="68" t="e">
        <f t="shared" si="22"/>
        <v>#REF!</v>
      </c>
      <c r="N159" s="62" t="e">
        <f t="shared" si="18"/>
        <v>#REF!</v>
      </c>
      <c r="O159" s="62"/>
      <c r="P159" s="62" t="e">
        <f>'Main Store'!M151+#REF!+#REF!+#REF!+#REF!</f>
        <v>#REF!</v>
      </c>
      <c r="Q159" s="64" t="e">
        <f t="shared" si="23"/>
        <v>#REF!</v>
      </c>
      <c r="R159" s="65" t="e">
        <f t="shared" si="24"/>
        <v>#REF!</v>
      </c>
      <c r="S159" s="75"/>
      <c r="T159" s="199">
        <f>SUMIF(MSIS!$H:$H,$B$1&amp;B159&amp;1,MSIS!$F:$F)</f>
        <v>0</v>
      </c>
      <c r="U159" s="65" t="e">
        <f t="shared" si="19"/>
        <v>#REF!</v>
      </c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</row>
    <row r="160" spans="2:80" s="2" customFormat="1" ht="15" customHeight="1" outlineLevel="1" x14ac:dyDescent="0.2">
      <c r="B160" s="165" t="s">
        <v>123</v>
      </c>
      <c r="C160" s="58" t="s">
        <v>376</v>
      </c>
      <c r="D160" s="253" t="s">
        <v>94</v>
      </c>
      <c r="E160" s="220">
        <v>4</v>
      </c>
      <c r="F160" s="69" t="s">
        <v>1012</v>
      </c>
      <c r="G160" s="131" t="e">
        <f>IF('Main Store'!$G$172=0,0,'Main Store'!G152+#REF!+#REF!+#REF!+#REF!)</f>
        <v>#N/A</v>
      </c>
      <c r="H160" s="62" t="e">
        <f>'Main Store'!H152+#REF!+#REF!+#REF!+#REF!</f>
        <v>#REF!</v>
      </c>
      <c r="I160" s="68" t="e">
        <f t="shared" si="20"/>
        <v>#REF!</v>
      </c>
      <c r="J160" s="62" t="e">
        <f t="shared" si="21"/>
        <v>#REF!</v>
      </c>
      <c r="K160" s="62"/>
      <c r="L160" s="62" t="e">
        <f>'Main Store'!#REF!+#REF!+#REF!+#REF!+#REF!</f>
        <v>#REF!</v>
      </c>
      <c r="M160" s="68" t="e">
        <f t="shared" si="22"/>
        <v>#REF!</v>
      </c>
      <c r="N160" s="62" t="e">
        <f t="shared" si="18"/>
        <v>#REF!</v>
      </c>
      <c r="O160" s="62"/>
      <c r="P160" s="62" t="e">
        <f>'Main Store'!M152+#REF!+#REF!+#REF!+#REF!</f>
        <v>#REF!</v>
      </c>
      <c r="Q160" s="64" t="e">
        <f t="shared" si="23"/>
        <v>#REF!</v>
      </c>
      <c r="R160" s="65" t="e">
        <f t="shared" si="24"/>
        <v>#REF!</v>
      </c>
      <c r="S160" s="77"/>
      <c r="T160" s="201">
        <f>SUMIF(MSIS!$H:$H,$B$1&amp;B160&amp;1,MSIS!$F:$F)</f>
        <v>0</v>
      </c>
      <c r="U160" s="65" t="e">
        <f t="shared" si="19"/>
        <v>#REF!</v>
      </c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</row>
    <row r="161" spans="2:80" s="2" customFormat="1" ht="15" customHeight="1" outlineLevel="1" x14ac:dyDescent="0.2">
      <c r="B161" s="165">
        <v>8500</v>
      </c>
      <c r="C161" s="58" t="s">
        <v>377</v>
      </c>
      <c r="D161" s="253">
        <v>8.6</v>
      </c>
      <c r="E161" s="220">
        <v>3</v>
      </c>
      <c r="F161" s="61" t="s">
        <v>1014</v>
      </c>
      <c r="G161" s="131" t="e">
        <f>IF('Main Store'!$G$172=0,0,'Main Store'!G153+#REF!+#REF!+#REF!+#REF!)</f>
        <v>#N/A</v>
      </c>
      <c r="H161" s="72" t="e">
        <f>'Main Store'!H153+#REF!+#REF!+#REF!+#REF!</f>
        <v>#REF!</v>
      </c>
      <c r="I161" s="71" t="e">
        <f t="shared" si="20"/>
        <v>#REF!</v>
      </c>
      <c r="J161" s="72" t="e">
        <f t="shared" si="21"/>
        <v>#REF!</v>
      </c>
      <c r="K161" s="72"/>
      <c r="L161" s="72" t="e">
        <f>'Main Store'!#REF!+#REF!+#REF!+#REF!+#REF!</f>
        <v>#REF!</v>
      </c>
      <c r="M161" s="71" t="e">
        <f t="shared" si="22"/>
        <v>#REF!</v>
      </c>
      <c r="N161" s="72" t="e">
        <f t="shared" si="18"/>
        <v>#REF!</v>
      </c>
      <c r="O161" s="72"/>
      <c r="P161" s="72" t="e">
        <f>'Main Store'!M153+#REF!+#REF!+#REF!+#REF!</f>
        <v>#REF!</v>
      </c>
      <c r="Q161" s="64" t="e">
        <f t="shared" si="23"/>
        <v>#REF!</v>
      </c>
      <c r="R161" s="65" t="e">
        <f t="shared" si="24"/>
        <v>#REF!</v>
      </c>
      <c r="S161" s="73"/>
      <c r="T161" s="202">
        <f>SUMIF(MSIS!$H:$H,$B$1&amp;B161&amp;1,MSIS!$F:$F)</f>
        <v>0</v>
      </c>
      <c r="U161" s="65" t="e">
        <f t="shared" si="19"/>
        <v>#REF!</v>
      </c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</row>
    <row r="162" spans="2:80" s="2" customFormat="1" ht="15" customHeight="1" outlineLevel="1" x14ac:dyDescent="0.2">
      <c r="B162" s="165">
        <v>8900</v>
      </c>
      <c r="C162" s="58" t="s">
        <v>378</v>
      </c>
      <c r="D162" s="253">
        <v>8.6999999999999993</v>
      </c>
      <c r="E162" s="220">
        <v>3</v>
      </c>
      <c r="F162" s="61" t="s">
        <v>1015</v>
      </c>
      <c r="G162" s="131" t="e">
        <f>IF('Main Store'!$G$172=0,0,'Main Store'!G154+#REF!+#REF!+#REF!+#REF!)</f>
        <v>#N/A</v>
      </c>
      <c r="H162" s="66" t="e">
        <f>'Main Store'!H154+#REF!+#REF!+#REF!+#REF!</f>
        <v>#REF!</v>
      </c>
      <c r="I162" s="91" t="e">
        <f t="shared" si="20"/>
        <v>#REF!</v>
      </c>
      <c r="J162" s="66" t="e">
        <f t="shared" si="21"/>
        <v>#REF!</v>
      </c>
      <c r="K162" s="66"/>
      <c r="L162" s="66" t="e">
        <f>'Main Store'!#REF!+#REF!+#REF!+#REF!+#REF!</f>
        <v>#REF!</v>
      </c>
      <c r="M162" s="91" t="e">
        <f t="shared" si="22"/>
        <v>#REF!</v>
      </c>
      <c r="N162" s="66" t="e">
        <f t="shared" si="18"/>
        <v>#REF!</v>
      </c>
      <c r="O162" s="66"/>
      <c r="P162" s="66" t="e">
        <f>'Main Store'!M154+#REF!+#REF!+#REF!+#REF!</f>
        <v>#REF!</v>
      </c>
      <c r="Q162" s="91" t="e">
        <f t="shared" si="23"/>
        <v>#REF!</v>
      </c>
      <c r="R162" s="66" t="e">
        <f t="shared" si="24"/>
        <v>#REF!</v>
      </c>
      <c r="S162" s="77"/>
      <c r="T162" s="198">
        <f>SUMIF(MSIS!$H:$H,$B$1&amp;B162&amp;1,MSIS!$F:$F)</f>
        <v>0</v>
      </c>
      <c r="U162" s="66" t="e">
        <f t="shared" si="19"/>
        <v>#REF!</v>
      </c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</row>
    <row r="163" spans="2:80" s="2" customFormat="1" ht="15" customHeight="1" x14ac:dyDescent="0.2">
      <c r="B163" s="163"/>
      <c r="C163" s="53" t="s">
        <v>379</v>
      </c>
      <c r="D163" s="252">
        <v>9</v>
      </c>
      <c r="E163" s="222">
        <v>2</v>
      </c>
      <c r="F163" s="92" t="s">
        <v>1016</v>
      </c>
      <c r="G163" s="140" t="e">
        <f>IF('Main Store'!$G$172=0,0,'Main Store'!G155+#REF!+#REF!+#REF!+#REF!)</f>
        <v>#N/A</v>
      </c>
      <c r="H163" s="93" t="e">
        <f>'Main Store'!H155+#REF!+#REF!+#REF!+#REF!</f>
        <v>#REF!</v>
      </c>
      <c r="I163" s="94" t="e">
        <f t="shared" si="20"/>
        <v>#REF!</v>
      </c>
      <c r="J163" s="93" t="e">
        <f t="shared" si="21"/>
        <v>#REF!</v>
      </c>
      <c r="K163" s="93"/>
      <c r="L163" s="93" t="e">
        <f>'Main Store'!#REF!+#REF!+#REF!+#REF!+#REF!</f>
        <v>#REF!</v>
      </c>
      <c r="M163" s="94" t="e">
        <f t="shared" si="22"/>
        <v>#REF!</v>
      </c>
      <c r="N163" s="93" t="e">
        <f t="shared" si="18"/>
        <v>#REF!</v>
      </c>
      <c r="O163" s="93"/>
      <c r="P163" s="93" t="e">
        <f>'Main Store'!M155+#REF!+#REF!+#REF!+#REF!</f>
        <v>#REF!</v>
      </c>
      <c r="Q163" s="94" t="e">
        <f t="shared" si="23"/>
        <v>#REF!</v>
      </c>
      <c r="R163" s="93" t="e">
        <f t="shared" si="24"/>
        <v>#REF!</v>
      </c>
      <c r="S163" s="93"/>
      <c r="T163" s="93">
        <f>SUM(T164:T167)</f>
        <v>0</v>
      </c>
      <c r="U163" s="93" t="e">
        <f t="shared" si="19"/>
        <v>#REF!</v>
      </c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</row>
    <row r="164" spans="2:80" s="2" customFormat="1" ht="15" customHeight="1" outlineLevel="1" x14ac:dyDescent="0.2">
      <c r="B164" s="164" t="s">
        <v>116</v>
      </c>
      <c r="C164" s="58" t="s">
        <v>380</v>
      </c>
      <c r="D164" s="253">
        <v>9.1</v>
      </c>
      <c r="E164" s="220">
        <v>3</v>
      </c>
      <c r="F164" s="61" t="s">
        <v>1046</v>
      </c>
      <c r="G164" s="132" t="e">
        <f>IF('Main Store'!$G$172=0,0,'Main Store'!G156+#REF!+#REF!+#REF!+#REF!)</f>
        <v>#N/A</v>
      </c>
      <c r="H164" s="72" t="e">
        <f>'Main Store'!H156+#REF!+#REF!+#REF!+#REF!</f>
        <v>#REF!</v>
      </c>
      <c r="I164" s="71" t="e">
        <f t="shared" si="20"/>
        <v>#REF!</v>
      </c>
      <c r="J164" s="72" t="e">
        <f t="shared" si="21"/>
        <v>#REF!</v>
      </c>
      <c r="K164" s="72"/>
      <c r="L164" s="72" t="e">
        <f>'Main Store'!#REF!+#REF!+#REF!+#REF!+#REF!</f>
        <v>#REF!</v>
      </c>
      <c r="M164" s="71" t="e">
        <f t="shared" si="22"/>
        <v>#REF!</v>
      </c>
      <c r="N164" s="72" t="e">
        <f t="shared" si="18"/>
        <v>#REF!</v>
      </c>
      <c r="O164" s="72"/>
      <c r="P164" s="72" t="e">
        <f>'Main Store'!M156+#REF!+#REF!+#REF!+#REF!</f>
        <v>#REF!</v>
      </c>
      <c r="Q164" s="71" t="e">
        <f t="shared" si="23"/>
        <v>#REF!</v>
      </c>
      <c r="R164" s="72" t="e">
        <f t="shared" si="24"/>
        <v>#REF!</v>
      </c>
      <c r="S164" s="73"/>
      <c r="T164" s="202">
        <f>SUMIF(MSIS!$H:$H,$B$1&amp;W167&amp;1,MSIS!$F:$F)+SUMIF(MSIS!$H:$H,$B$1&amp;W166&amp;1,MSIS!$F:$F)+SUMIF(MSIS!$H:$H,$B$1&amp;W168&amp;1,MSIS!$F:$F)+SUMIF(MSIS!$H:$H,$B$1&amp;W164&amp;1,MSIS!$F:$F)+SUMIF(MSIS!$H:$H,$B$1&amp;W165&amp;1,MSIS!$F:$F)</f>
        <v>0</v>
      </c>
      <c r="U164" s="72" t="e">
        <f t="shared" si="19"/>
        <v>#REF!</v>
      </c>
      <c r="V164" s="4"/>
      <c r="W164" s="4" t="s">
        <v>822</v>
      </c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</row>
    <row r="165" spans="2:80" s="2" customFormat="1" ht="15" customHeight="1" outlineLevel="1" x14ac:dyDescent="0.2">
      <c r="B165" s="164">
        <v>2960</v>
      </c>
      <c r="C165" s="58" t="s">
        <v>381</v>
      </c>
      <c r="D165" s="253">
        <v>9.1999999999999993</v>
      </c>
      <c r="E165" s="220">
        <v>3</v>
      </c>
      <c r="F165" s="61" t="s">
        <v>1047</v>
      </c>
      <c r="G165" s="133" t="e">
        <f>IF('Main Store'!$G$172=0,0,'Main Store'!G157+#REF!+#REF!+#REF!+#REF!)</f>
        <v>#N/A</v>
      </c>
      <c r="H165" s="65" t="e">
        <f>'Main Store'!H157+#REF!+#REF!+#REF!+#REF!</f>
        <v>#REF!</v>
      </c>
      <c r="I165" s="64" t="e">
        <f t="shared" si="20"/>
        <v>#REF!</v>
      </c>
      <c r="J165" s="65" t="e">
        <f t="shared" si="21"/>
        <v>#REF!</v>
      </c>
      <c r="K165" s="65"/>
      <c r="L165" s="65" t="e">
        <f>'Main Store'!#REF!+#REF!+#REF!+#REF!+#REF!</f>
        <v>#REF!</v>
      </c>
      <c r="M165" s="64" t="e">
        <f t="shared" si="22"/>
        <v>#REF!</v>
      </c>
      <c r="N165" s="65" t="e">
        <f t="shared" ref="N165:N180" si="25">L165-H165</f>
        <v>#REF!</v>
      </c>
      <c r="O165" s="65"/>
      <c r="P165" s="65" t="e">
        <f>'Main Store'!M157+#REF!+#REF!+#REF!+#REF!</f>
        <v>#REF!</v>
      </c>
      <c r="Q165" s="64" t="e">
        <f t="shared" si="23"/>
        <v>#REF!</v>
      </c>
      <c r="R165" s="65" t="e">
        <f t="shared" si="24"/>
        <v>#REF!</v>
      </c>
      <c r="S165" s="75"/>
      <c r="T165" s="203">
        <f>SUMIF(MSIS!$H:$H,$B$1&amp;B165&amp;1,MSIS!$F:$F)</f>
        <v>0</v>
      </c>
      <c r="U165" s="65" t="e">
        <f t="shared" ref="U165:U180" si="26">T165-P165</f>
        <v>#REF!</v>
      </c>
      <c r="V165" s="4"/>
      <c r="W165" s="4" t="s">
        <v>823</v>
      </c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</row>
    <row r="166" spans="2:80" s="2" customFormat="1" ht="15" customHeight="1" outlineLevel="1" x14ac:dyDescent="0.2">
      <c r="B166" s="164">
        <v>2991</v>
      </c>
      <c r="C166" s="58" t="s">
        <v>382</v>
      </c>
      <c r="D166" s="253">
        <v>9.3000000000000007</v>
      </c>
      <c r="E166" s="220">
        <v>3</v>
      </c>
      <c r="F166" s="61" t="s">
        <v>1017</v>
      </c>
      <c r="G166" s="133" t="e">
        <f>IF('Main Store'!$G$172=0,0,'Main Store'!G158+#REF!+#REF!+#REF!+#REF!)</f>
        <v>#N/A</v>
      </c>
      <c r="H166" s="65" t="e">
        <f>'Main Store'!H158+#REF!+#REF!+#REF!+#REF!</f>
        <v>#REF!</v>
      </c>
      <c r="I166" s="64" t="e">
        <f t="shared" si="20"/>
        <v>#REF!</v>
      </c>
      <c r="J166" s="65" t="e">
        <f t="shared" si="21"/>
        <v>#REF!</v>
      </c>
      <c r="K166" s="65"/>
      <c r="L166" s="65" t="e">
        <f>'Main Store'!#REF!+#REF!+#REF!+#REF!+#REF!</f>
        <v>#REF!</v>
      </c>
      <c r="M166" s="64" t="e">
        <f t="shared" si="22"/>
        <v>#REF!</v>
      </c>
      <c r="N166" s="65" t="e">
        <f t="shared" si="25"/>
        <v>#REF!</v>
      </c>
      <c r="O166" s="65"/>
      <c r="P166" s="65" t="e">
        <f>'Main Store'!M158+#REF!+#REF!+#REF!+#REF!</f>
        <v>#REF!</v>
      </c>
      <c r="Q166" s="64" t="e">
        <f t="shared" si="23"/>
        <v>#REF!</v>
      </c>
      <c r="R166" s="65" t="e">
        <f t="shared" si="24"/>
        <v>#REF!</v>
      </c>
      <c r="S166" s="75"/>
      <c r="T166" s="203">
        <f>SUMIF(MSIS!$H:$H,$B$1&amp;B166&amp;1,MSIS!$F:$F)</f>
        <v>0</v>
      </c>
      <c r="U166" s="65" t="e">
        <f t="shared" si="26"/>
        <v>#REF!</v>
      </c>
      <c r="V166" s="4"/>
      <c r="W166" s="4" t="s">
        <v>824</v>
      </c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</row>
    <row r="167" spans="2:80" s="2" customFormat="1" ht="15" customHeight="1" outlineLevel="1" x14ac:dyDescent="0.2">
      <c r="B167" s="164" t="s">
        <v>117</v>
      </c>
      <c r="C167" s="58" t="s">
        <v>383</v>
      </c>
      <c r="D167" s="253">
        <v>9.4</v>
      </c>
      <c r="E167" s="220">
        <v>3</v>
      </c>
      <c r="F167" s="61" t="s">
        <v>990</v>
      </c>
      <c r="G167" s="134" t="e">
        <f>IF('Main Store'!$G$172=0,0,'Main Store'!G159+#REF!+#REF!+#REF!+#REF!)</f>
        <v>#N/A</v>
      </c>
      <c r="H167" s="66" t="e">
        <f>'Main Store'!H159+#REF!+#REF!+#REF!+#REF!</f>
        <v>#REF!</v>
      </c>
      <c r="I167" s="91" t="e">
        <f t="shared" si="20"/>
        <v>#REF!</v>
      </c>
      <c r="J167" s="66" t="e">
        <f t="shared" si="21"/>
        <v>#REF!</v>
      </c>
      <c r="K167" s="66"/>
      <c r="L167" s="66" t="e">
        <f>'Main Store'!#REF!+#REF!+#REF!+#REF!+#REF!</f>
        <v>#REF!</v>
      </c>
      <c r="M167" s="91" t="e">
        <f t="shared" si="22"/>
        <v>#REF!</v>
      </c>
      <c r="N167" s="66" t="e">
        <f t="shared" si="25"/>
        <v>#REF!</v>
      </c>
      <c r="O167" s="66"/>
      <c r="P167" s="66" t="e">
        <f>'Main Store'!M159+#REF!+#REF!+#REF!+#REF!</f>
        <v>#REF!</v>
      </c>
      <c r="Q167" s="91" t="e">
        <f t="shared" si="23"/>
        <v>#REF!</v>
      </c>
      <c r="R167" s="66" t="e">
        <f t="shared" si="24"/>
        <v>#REF!</v>
      </c>
      <c r="S167" s="77"/>
      <c r="T167" s="198">
        <f>SUMIF(MSIS!$H:$H,$B$1&amp;X169&amp;1,MSIS!$F:$F)+SUMIF(MSIS!$H:$H,$B$1&amp;X168&amp;1,MSIS!$F:$F)+SUMIF(MSIS!$H:$H,$B$1&amp;X167&amp;1,MSIS!$F:$F)</f>
        <v>0</v>
      </c>
      <c r="U167" s="66" t="e">
        <f t="shared" si="26"/>
        <v>#REF!</v>
      </c>
      <c r="V167" s="4"/>
      <c r="W167" s="4" t="s">
        <v>825</v>
      </c>
      <c r="X167" s="4" t="s">
        <v>826</v>
      </c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</row>
    <row r="168" spans="2:80" s="2" customFormat="1" ht="15" customHeight="1" x14ac:dyDescent="0.2">
      <c r="B168" s="163"/>
      <c r="C168" s="53" t="s">
        <v>384</v>
      </c>
      <c r="D168" s="252">
        <v>10</v>
      </c>
      <c r="E168" s="222">
        <v>2</v>
      </c>
      <c r="F168" s="92" t="s">
        <v>1018</v>
      </c>
      <c r="G168" s="140" t="e">
        <f>IF('Main Store'!$G$172=0,0,'Main Store'!G160+#REF!+#REF!+#REF!+#REF!)+G179</f>
        <v>#N/A</v>
      </c>
      <c r="H168" s="93" t="e">
        <f>'Main Store'!H160+#REF!+#REF!+#REF!+#REF!+H179</f>
        <v>#REF!</v>
      </c>
      <c r="I168" s="94" t="e">
        <f t="shared" si="20"/>
        <v>#REF!</v>
      </c>
      <c r="J168" s="93" t="e">
        <f t="shared" si="21"/>
        <v>#REF!</v>
      </c>
      <c r="K168" s="93"/>
      <c r="L168" s="93" t="e">
        <f>'Main Store'!#REF!+#REF!+#REF!+#REF!+#REF!+L179</f>
        <v>#REF!</v>
      </c>
      <c r="M168" s="94" t="e">
        <f t="shared" si="22"/>
        <v>#REF!</v>
      </c>
      <c r="N168" s="93" t="e">
        <f t="shared" si="25"/>
        <v>#REF!</v>
      </c>
      <c r="O168" s="93"/>
      <c r="P168" s="93" t="e">
        <f>'Main Store'!M160+#REF!+#REF!+#REF!+#REF!+P179</f>
        <v>#REF!</v>
      </c>
      <c r="Q168" s="94" t="e">
        <f t="shared" si="23"/>
        <v>#REF!</v>
      </c>
      <c r="R168" s="93" t="e">
        <f t="shared" si="24"/>
        <v>#REF!</v>
      </c>
      <c r="S168" s="93"/>
      <c r="T168" s="93">
        <f>SUM(T169:T179)</f>
        <v>0</v>
      </c>
      <c r="U168" s="93" t="e">
        <f t="shared" si="26"/>
        <v>#REF!</v>
      </c>
      <c r="V168" s="4"/>
      <c r="W168" s="4" t="s">
        <v>827</v>
      </c>
      <c r="X168" s="4" t="s">
        <v>828</v>
      </c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</row>
    <row r="169" spans="2:80" s="2" customFormat="1" ht="15" customHeight="1" outlineLevel="1" x14ac:dyDescent="0.2">
      <c r="B169" s="164">
        <v>4001</v>
      </c>
      <c r="C169" s="58" t="s">
        <v>385</v>
      </c>
      <c r="D169" s="253">
        <v>10.01</v>
      </c>
      <c r="E169" s="220">
        <v>3</v>
      </c>
      <c r="F169" s="61" t="s">
        <v>1019</v>
      </c>
      <c r="G169" s="132" t="e">
        <f>IF('Main Store'!$G$172=0,0,'Main Store'!G161+#REF!+#REF!+#REF!+#REF!)</f>
        <v>#N/A</v>
      </c>
      <c r="H169" s="72" t="e">
        <f>'Main Store'!H161+#REF!+#REF!+#REF!+#REF!</f>
        <v>#REF!</v>
      </c>
      <c r="I169" s="71" t="e">
        <f t="shared" si="20"/>
        <v>#REF!</v>
      </c>
      <c r="J169" s="72" t="e">
        <f t="shared" si="21"/>
        <v>#REF!</v>
      </c>
      <c r="K169" s="72"/>
      <c r="L169" s="72" t="e">
        <f>'Main Store'!#REF!+#REF!+#REF!+#REF!+#REF!</f>
        <v>#REF!</v>
      </c>
      <c r="M169" s="71" t="e">
        <f t="shared" si="22"/>
        <v>#REF!</v>
      </c>
      <c r="N169" s="72" t="e">
        <f t="shared" si="25"/>
        <v>#REF!</v>
      </c>
      <c r="O169" s="72"/>
      <c r="P169" s="72" t="e">
        <f>'Main Store'!M161+#REF!+#REF!+#REF!+#REF!</f>
        <v>#REF!</v>
      </c>
      <c r="Q169" s="71" t="e">
        <f t="shared" si="23"/>
        <v>#REF!</v>
      </c>
      <c r="R169" s="72" t="e">
        <f t="shared" si="24"/>
        <v>#REF!</v>
      </c>
      <c r="S169" s="73"/>
      <c r="T169" s="202">
        <f>SUMIF(MSIS!$H:$H,$B$1&amp;B169&amp;1,MSIS!$F:$F)</f>
        <v>0</v>
      </c>
      <c r="U169" s="72" t="e">
        <f t="shared" si="26"/>
        <v>#REF!</v>
      </c>
      <c r="V169" s="4"/>
      <c r="W169" s="4"/>
      <c r="X169" s="4" t="s">
        <v>829</v>
      </c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</row>
    <row r="170" spans="2:80" s="2" customFormat="1" ht="15" customHeight="1" outlineLevel="1" x14ac:dyDescent="0.2">
      <c r="B170" s="164">
        <v>4002</v>
      </c>
      <c r="C170" s="58" t="s">
        <v>386</v>
      </c>
      <c r="D170" s="253">
        <v>10.02</v>
      </c>
      <c r="E170" s="220">
        <v>3</v>
      </c>
      <c r="F170" s="61" t="s">
        <v>1026</v>
      </c>
      <c r="G170" s="133" t="e">
        <f>IF('Main Store'!$G$172=0,0,'Main Store'!G162+#REF!+#REF!+#REF!+#REF!)</f>
        <v>#N/A</v>
      </c>
      <c r="H170" s="65" t="e">
        <f>'Main Store'!H162+#REF!+#REF!+#REF!+#REF!</f>
        <v>#REF!</v>
      </c>
      <c r="I170" s="64" t="e">
        <f t="shared" si="20"/>
        <v>#REF!</v>
      </c>
      <c r="J170" s="65" t="e">
        <f t="shared" si="21"/>
        <v>#REF!</v>
      </c>
      <c r="K170" s="65"/>
      <c r="L170" s="65" t="e">
        <f>'Main Store'!#REF!+#REF!+#REF!+#REF!+#REF!</f>
        <v>#REF!</v>
      </c>
      <c r="M170" s="64" t="e">
        <f t="shared" si="22"/>
        <v>#REF!</v>
      </c>
      <c r="N170" s="65" t="e">
        <f t="shared" si="25"/>
        <v>#REF!</v>
      </c>
      <c r="O170" s="65"/>
      <c r="P170" s="65" t="e">
        <f>'Main Store'!M162+#REF!+#REF!+#REF!+#REF!</f>
        <v>#REF!</v>
      </c>
      <c r="Q170" s="64" t="e">
        <f t="shared" si="23"/>
        <v>#REF!</v>
      </c>
      <c r="R170" s="65" t="e">
        <f t="shared" si="24"/>
        <v>#REF!</v>
      </c>
      <c r="S170" s="75"/>
      <c r="T170" s="202">
        <f>SUMIF(MSIS!$H:$H,$B$1&amp;B170&amp;1,MSIS!$F:$F)</f>
        <v>0</v>
      </c>
      <c r="U170" s="65" t="e">
        <f t="shared" si="26"/>
        <v>#REF!</v>
      </c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</row>
    <row r="171" spans="2:80" s="2" customFormat="1" ht="15" customHeight="1" outlineLevel="1" x14ac:dyDescent="0.2">
      <c r="B171" s="164">
        <v>4003</v>
      </c>
      <c r="C171" s="58" t="s">
        <v>387</v>
      </c>
      <c r="D171" s="253">
        <v>10.029999999999999</v>
      </c>
      <c r="E171" s="220">
        <v>3</v>
      </c>
      <c r="F171" s="61" t="s">
        <v>1020</v>
      </c>
      <c r="G171" s="133" t="e">
        <f>IF('Main Store'!$G$172=0,0,'Main Store'!G163+#REF!+#REF!+#REF!+#REF!)</f>
        <v>#N/A</v>
      </c>
      <c r="H171" s="65" t="e">
        <f>'Main Store'!H163+#REF!+#REF!+#REF!+#REF!</f>
        <v>#REF!</v>
      </c>
      <c r="I171" s="64" t="e">
        <f t="shared" si="20"/>
        <v>#REF!</v>
      </c>
      <c r="J171" s="65" t="e">
        <f t="shared" si="21"/>
        <v>#REF!</v>
      </c>
      <c r="K171" s="65"/>
      <c r="L171" s="65" t="e">
        <f>'Main Store'!#REF!+#REF!+#REF!+#REF!+#REF!</f>
        <v>#REF!</v>
      </c>
      <c r="M171" s="64" t="e">
        <f t="shared" si="22"/>
        <v>#REF!</v>
      </c>
      <c r="N171" s="65" t="e">
        <f t="shared" si="25"/>
        <v>#REF!</v>
      </c>
      <c r="O171" s="65"/>
      <c r="P171" s="65" t="e">
        <f>'Main Store'!M163+#REF!+#REF!+#REF!+#REF!</f>
        <v>#REF!</v>
      </c>
      <c r="Q171" s="64" t="e">
        <f t="shared" si="23"/>
        <v>#REF!</v>
      </c>
      <c r="R171" s="65" t="e">
        <f t="shared" si="24"/>
        <v>#REF!</v>
      </c>
      <c r="S171" s="75"/>
      <c r="T171" s="202">
        <f>SUMIF(MSIS!$H:$H,$B$1&amp;B171&amp;1,MSIS!$F:$F)</f>
        <v>0</v>
      </c>
      <c r="U171" s="65" t="e">
        <f t="shared" si="26"/>
        <v>#REF!</v>
      </c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</row>
    <row r="172" spans="2:80" s="2" customFormat="1" ht="15" customHeight="1" outlineLevel="1" x14ac:dyDescent="0.2">
      <c r="B172" s="164">
        <v>4004</v>
      </c>
      <c r="C172" s="58" t="s">
        <v>388</v>
      </c>
      <c r="D172" s="253">
        <v>10.039999999999999</v>
      </c>
      <c r="E172" s="220">
        <v>3</v>
      </c>
      <c r="F172" s="61" t="s">
        <v>1021</v>
      </c>
      <c r="G172" s="133" t="e">
        <f>IF('Main Store'!$G$172=0,0,'Main Store'!G164+#REF!+#REF!+#REF!+#REF!)</f>
        <v>#N/A</v>
      </c>
      <c r="H172" s="65" t="e">
        <f>'Main Store'!H164+#REF!+#REF!+#REF!+#REF!</f>
        <v>#REF!</v>
      </c>
      <c r="I172" s="64" t="e">
        <f t="shared" si="20"/>
        <v>#REF!</v>
      </c>
      <c r="J172" s="65" t="e">
        <f t="shared" si="21"/>
        <v>#REF!</v>
      </c>
      <c r="K172" s="65"/>
      <c r="L172" s="65" t="e">
        <f>'Main Store'!#REF!+#REF!+#REF!+#REF!+#REF!</f>
        <v>#REF!</v>
      </c>
      <c r="M172" s="64" t="e">
        <f t="shared" si="22"/>
        <v>#REF!</v>
      </c>
      <c r="N172" s="65" t="e">
        <f t="shared" si="25"/>
        <v>#REF!</v>
      </c>
      <c r="O172" s="65"/>
      <c r="P172" s="65" t="e">
        <f>'Main Store'!M164+#REF!+#REF!+#REF!+#REF!</f>
        <v>#REF!</v>
      </c>
      <c r="Q172" s="64" t="e">
        <f t="shared" si="23"/>
        <v>#REF!</v>
      </c>
      <c r="R172" s="65" t="e">
        <f t="shared" si="24"/>
        <v>#REF!</v>
      </c>
      <c r="S172" s="75"/>
      <c r="T172" s="202">
        <f>SUMIF(MSIS!$H:$H,$B$1&amp;B172&amp;1,MSIS!$F:$F)</f>
        <v>0</v>
      </c>
      <c r="U172" s="65" t="e">
        <f t="shared" si="26"/>
        <v>#REF!</v>
      </c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</row>
    <row r="173" spans="2:80" s="2" customFormat="1" ht="15" customHeight="1" outlineLevel="1" x14ac:dyDescent="0.2">
      <c r="B173" s="164">
        <v>4005</v>
      </c>
      <c r="C173" s="58" t="s">
        <v>389</v>
      </c>
      <c r="D173" s="253">
        <v>10.050000000000001</v>
      </c>
      <c r="E173" s="220">
        <v>3</v>
      </c>
      <c r="F173" s="61" t="s">
        <v>1022</v>
      </c>
      <c r="G173" s="133" t="e">
        <f>IF('Main Store'!$G$172=0,0,'Main Store'!G165+#REF!+#REF!+#REF!+#REF!)</f>
        <v>#N/A</v>
      </c>
      <c r="H173" s="65" t="e">
        <f>'Main Store'!H165+#REF!+#REF!+#REF!+#REF!</f>
        <v>#REF!</v>
      </c>
      <c r="I173" s="64" t="e">
        <f t="shared" si="20"/>
        <v>#REF!</v>
      </c>
      <c r="J173" s="65" t="e">
        <f t="shared" si="21"/>
        <v>#REF!</v>
      </c>
      <c r="K173" s="65"/>
      <c r="L173" s="65" t="e">
        <f>'Main Store'!#REF!+#REF!+#REF!+#REF!+#REF!</f>
        <v>#REF!</v>
      </c>
      <c r="M173" s="64" t="e">
        <f t="shared" si="22"/>
        <v>#REF!</v>
      </c>
      <c r="N173" s="65" t="e">
        <f t="shared" si="25"/>
        <v>#REF!</v>
      </c>
      <c r="O173" s="65"/>
      <c r="P173" s="65" t="e">
        <f>'Main Store'!M165+#REF!+#REF!+#REF!+#REF!</f>
        <v>#REF!</v>
      </c>
      <c r="Q173" s="64" t="e">
        <f t="shared" si="23"/>
        <v>#REF!</v>
      </c>
      <c r="R173" s="65" t="e">
        <f t="shared" si="24"/>
        <v>#REF!</v>
      </c>
      <c r="S173" s="75"/>
      <c r="T173" s="202">
        <f>SUMIF(MSIS!$H:$H,$B$1&amp;B173&amp;1,MSIS!$F:$F)</f>
        <v>0</v>
      </c>
      <c r="U173" s="65" t="e">
        <f t="shared" si="26"/>
        <v>#REF!</v>
      </c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</row>
    <row r="174" spans="2:80" s="2" customFormat="1" ht="15" customHeight="1" outlineLevel="1" x14ac:dyDescent="0.2">
      <c r="B174" s="164">
        <v>4006</v>
      </c>
      <c r="C174" s="58" t="s">
        <v>390</v>
      </c>
      <c r="D174" s="253">
        <v>10.06</v>
      </c>
      <c r="E174" s="220">
        <v>3</v>
      </c>
      <c r="F174" s="61" t="s">
        <v>1023</v>
      </c>
      <c r="G174" s="133" t="e">
        <f>IF('Main Store'!$G$172=0,0,'Main Store'!G166+#REF!+#REF!+#REF!+#REF!)</f>
        <v>#N/A</v>
      </c>
      <c r="H174" s="65" t="e">
        <f>'Main Store'!H166+#REF!+#REF!+#REF!+#REF!</f>
        <v>#REF!</v>
      </c>
      <c r="I174" s="64" t="e">
        <f t="shared" si="20"/>
        <v>#REF!</v>
      </c>
      <c r="J174" s="65" t="e">
        <f t="shared" si="21"/>
        <v>#REF!</v>
      </c>
      <c r="K174" s="65"/>
      <c r="L174" s="65" t="e">
        <f>'Main Store'!#REF!+#REF!+#REF!+#REF!+#REF!</f>
        <v>#REF!</v>
      </c>
      <c r="M174" s="64" t="e">
        <f t="shared" si="22"/>
        <v>#REF!</v>
      </c>
      <c r="N174" s="65" t="e">
        <f t="shared" si="25"/>
        <v>#REF!</v>
      </c>
      <c r="O174" s="65"/>
      <c r="P174" s="65" t="e">
        <f>'Main Store'!M166+#REF!+#REF!+#REF!+#REF!</f>
        <v>#REF!</v>
      </c>
      <c r="Q174" s="64" t="e">
        <f t="shared" si="23"/>
        <v>#REF!</v>
      </c>
      <c r="R174" s="65" t="e">
        <f t="shared" si="24"/>
        <v>#REF!</v>
      </c>
      <c r="S174" s="75"/>
      <c r="T174" s="202">
        <f>SUMIF(MSIS!$H:$H,$B$1&amp;B174&amp;1,MSIS!$F:$F)</f>
        <v>0</v>
      </c>
      <c r="U174" s="65" t="e">
        <f t="shared" si="26"/>
        <v>#REF!</v>
      </c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</row>
    <row r="175" spans="2:80" s="2" customFormat="1" ht="15" customHeight="1" outlineLevel="1" x14ac:dyDescent="0.2">
      <c r="B175" s="164">
        <v>4007</v>
      </c>
      <c r="C175" s="58" t="s">
        <v>391</v>
      </c>
      <c r="D175" s="253">
        <v>10.07</v>
      </c>
      <c r="E175" s="220">
        <v>3</v>
      </c>
      <c r="F175" s="61" t="s">
        <v>1027</v>
      </c>
      <c r="G175" s="133" t="e">
        <f>IF('Main Store'!$G$172=0,0,'Main Store'!G167+#REF!+#REF!+#REF!+#REF!)</f>
        <v>#N/A</v>
      </c>
      <c r="H175" s="65" t="e">
        <f>'Main Store'!H167+#REF!+#REF!+#REF!+#REF!</f>
        <v>#REF!</v>
      </c>
      <c r="I175" s="64" t="e">
        <f t="shared" si="20"/>
        <v>#REF!</v>
      </c>
      <c r="J175" s="65" t="e">
        <f t="shared" si="21"/>
        <v>#REF!</v>
      </c>
      <c r="K175" s="65"/>
      <c r="L175" s="65" t="e">
        <f>'Main Store'!#REF!+#REF!+#REF!+#REF!+#REF!</f>
        <v>#REF!</v>
      </c>
      <c r="M175" s="64" t="e">
        <f t="shared" si="22"/>
        <v>#REF!</v>
      </c>
      <c r="N175" s="65" t="e">
        <f t="shared" si="25"/>
        <v>#REF!</v>
      </c>
      <c r="O175" s="65"/>
      <c r="P175" s="65" t="e">
        <f>'Main Store'!M167+#REF!+#REF!+#REF!+#REF!</f>
        <v>#REF!</v>
      </c>
      <c r="Q175" s="64" t="e">
        <f t="shared" si="23"/>
        <v>#REF!</v>
      </c>
      <c r="R175" s="65" t="e">
        <f t="shared" si="24"/>
        <v>#REF!</v>
      </c>
      <c r="S175" s="75"/>
      <c r="T175" s="202">
        <f>SUMIF(MSIS!$H:$H,$B$1&amp;B175&amp;1,MSIS!$F:$F)</f>
        <v>0</v>
      </c>
      <c r="U175" s="65" t="e">
        <f t="shared" si="26"/>
        <v>#REF!</v>
      </c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</row>
    <row r="176" spans="2:80" s="2" customFormat="1" ht="15" customHeight="1" outlineLevel="1" x14ac:dyDescent="0.2">
      <c r="B176" s="164">
        <v>4081</v>
      </c>
      <c r="C176" s="58" t="s">
        <v>392</v>
      </c>
      <c r="D176" s="253">
        <v>10.08</v>
      </c>
      <c r="E176" s="220">
        <v>3</v>
      </c>
      <c r="F176" s="61" t="s">
        <v>1024</v>
      </c>
      <c r="G176" s="133" t="e">
        <f>IF('Main Store'!$G$172=0,0,'Main Store'!G168+#REF!+#REF!+#REF!+#REF!)</f>
        <v>#N/A</v>
      </c>
      <c r="H176" s="65" t="e">
        <f>'Main Store'!H168+#REF!+#REF!+#REF!+#REF!</f>
        <v>#REF!</v>
      </c>
      <c r="I176" s="64" t="e">
        <f t="shared" si="20"/>
        <v>#REF!</v>
      </c>
      <c r="J176" s="65" t="e">
        <f t="shared" si="21"/>
        <v>#REF!</v>
      </c>
      <c r="K176" s="65"/>
      <c r="L176" s="65" t="e">
        <f>'Main Store'!#REF!+#REF!+#REF!+#REF!+#REF!</f>
        <v>#REF!</v>
      </c>
      <c r="M176" s="64" t="e">
        <f t="shared" si="22"/>
        <v>#REF!</v>
      </c>
      <c r="N176" s="65" t="e">
        <f t="shared" si="25"/>
        <v>#REF!</v>
      </c>
      <c r="O176" s="65"/>
      <c r="P176" s="65" t="e">
        <f>'Main Store'!M168+#REF!+#REF!+#REF!+#REF!</f>
        <v>#REF!</v>
      </c>
      <c r="Q176" s="64" t="e">
        <f t="shared" si="23"/>
        <v>#REF!</v>
      </c>
      <c r="R176" s="65" t="e">
        <f t="shared" si="24"/>
        <v>#REF!</v>
      </c>
      <c r="S176" s="75"/>
      <c r="T176" s="202">
        <f>SUMIF(MSIS!$H:$H,$B$1&amp;B176&amp;1,MSIS!$F:$F)</f>
        <v>0</v>
      </c>
      <c r="U176" s="65" t="e">
        <f t="shared" si="26"/>
        <v>#REF!</v>
      </c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</row>
    <row r="177" spans="2:80" s="2" customFormat="1" ht="15" customHeight="1" outlineLevel="1" x14ac:dyDescent="0.2">
      <c r="B177" s="164">
        <v>4991</v>
      </c>
      <c r="C177" s="58" t="s">
        <v>393</v>
      </c>
      <c r="D177" s="253">
        <v>10.09</v>
      </c>
      <c r="E177" s="220">
        <v>3</v>
      </c>
      <c r="F177" s="61" t="s">
        <v>1028</v>
      </c>
      <c r="G177" s="133" t="e">
        <f>IF('Main Store'!$G$172=0,0,'Main Store'!G169+#REF!+#REF!+#REF!+#REF!)</f>
        <v>#N/A</v>
      </c>
      <c r="H177" s="65" t="e">
        <f>'Main Store'!H169+#REF!+#REF!+#REF!+#REF!</f>
        <v>#REF!</v>
      </c>
      <c r="I177" s="64" t="e">
        <f t="shared" si="20"/>
        <v>#REF!</v>
      </c>
      <c r="J177" s="65" t="e">
        <f t="shared" si="21"/>
        <v>#REF!</v>
      </c>
      <c r="K177" s="65"/>
      <c r="L177" s="65" t="e">
        <f>'Main Store'!#REF!+#REF!+#REF!+#REF!+#REF!</f>
        <v>#REF!</v>
      </c>
      <c r="M177" s="64" t="e">
        <f t="shared" si="22"/>
        <v>#REF!</v>
      </c>
      <c r="N177" s="65" t="e">
        <f t="shared" si="25"/>
        <v>#REF!</v>
      </c>
      <c r="O177" s="65"/>
      <c r="P177" s="65" t="e">
        <f>'Main Store'!M169+#REF!+#REF!+#REF!+#REF!</f>
        <v>#REF!</v>
      </c>
      <c r="Q177" s="64" t="e">
        <f t="shared" si="23"/>
        <v>#REF!</v>
      </c>
      <c r="R177" s="65" t="e">
        <f t="shared" si="24"/>
        <v>#REF!</v>
      </c>
      <c r="S177" s="75"/>
      <c r="T177" s="202">
        <f>SUMIF(MSIS!$H:$H,$B$1&amp;B177&amp;1,MSIS!$F:$F)</f>
        <v>0</v>
      </c>
      <c r="U177" s="65" t="e">
        <f t="shared" si="26"/>
        <v>#REF!</v>
      </c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</row>
    <row r="178" spans="2:80" s="2" customFormat="1" ht="15" customHeight="1" outlineLevel="1" x14ac:dyDescent="0.2">
      <c r="B178" s="164" t="s">
        <v>118</v>
      </c>
      <c r="C178" s="58" t="s">
        <v>394</v>
      </c>
      <c r="D178" s="253">
        <v>10.1</v>
      </c>
      <c r="E178" s="220">
        <v>3</v>
      </c>
      <c r="F178" s="61" t="s">
        <v>990</v>
      </c>
      <c r="G178" s="134" t="e">
        <f>IF('Main Store'!$G$172=0,0,'Main Store'!G170+#REF!+#REF!+#REF!+#REF!)</f>
        <v>#N/A</v>
      </c>
      <c r="H178" s="66" t="e">
        <f>'Main Store'!H170+#REF!+#REF!+#REF!+#REF!</f>
        <v>#REF!</v>
      </c>
      <c r="I178" s="91" t="e">
        <f t="shared" si="20"/>
        <v>#REF!</v>
      </c>
      <c r="J178" s="66" t="e">
        <f t="shared" si="21"/>
        <v>#REF!</v>
      </c>
      <c r="K178" s="66"/>
      <c r="L178" s="66" t="e">
        <f>'Main Store'!#REF!+#REF!+#REF!+#REF!+#REF!</f>
        <v>#REF!</v>
      </c>
      <c r="M178" s="91" t="e">
        <f t="shared" si="22"/>
        <v>#REF!</v>
      </c>
      <c r="N178" s="66" t="e">
        <f t="shared" si="25"/>
        <v>#REF!</v>
      </c>
      <c r="O178" s="66"/>
      <c r="P178" s="66" t="e">
        <f>'Main Store'!M170+#REF!+#REF!+#REF!+#REF!</f>
        <v>#REF!</v>
      </c>
      <c r="Q178" s="91" t="e">
        <f t="shared" si="23"/>
        <v>#REF!</v>
      </c>
      <c r="R178" s="66" t="e">
        <f t="shared" si="24"/>
        <v>#REF!</v>
      </c>
      <c r="S178" s="77"/>
      <c r="T178" s="202">
        <f>SUMIF(MSIS!$H:$H,$B$1&amp;W180&amp;1,MSIS!$F:$F)+SUMIF(MSIS!$H:$H,$B$1&amp;W179&amp;1,MSIS!$F:$F)+SUMIF(MSIS!$H:$H,$B$1&amp;W178&amp;1,MSIS!$F:$F)</f>
        <v>0</v>
      </c>
      <c r="U178" s="66" t="e">
        <f t="shared" si="26"/>
        <v>#REF!</v>
      </c>
      <c r="V178" s="4"/>
      <c r="W178" s="4" t="s">
        <v>830</v>
      </c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</row>
    <row r="179" spans="2:80" s="2" customFormat="1" ht="15" customHeight="1" outlineLevel="1" x14ac:dyDescent="0.2">
      <c r="B179" s="165" t="s">
        <v>69</v>
      </c>
      <c r="C179" s="58" t="s">
        <v>395</v>
      </c>
      <c r="D179" s="253">
        <v>10.11</v>
      </c>
      <c r="E179" s="220">
        <v>3</v>
      </c>
      <c r="F179" s="61" t="s">
        <v>1025</v>
      </c>
      <c r="G179" s="83" t="e">
        <f>IF('Main Store'!$G$172=0,0,'Main Store'!G171+#REF!+#REF!+#REF!+#REF!)</f>
        <v>#N/A</v>
      </c>
      <c r="H179" s="83" t="e">
        <f>'Main Store'!H171+#REF!+#REF!+#REF!+#REF!</f>
        <v>#REF!</v>
      </c>
      <c r="I179" s="84" t="e">
        <f t="shared" si="20"/>
        <v>#REF!</v>
      </c>
      <c r="J179" s="83" t="e">
        <f t="shared" si="21"/>
        <v>#REF!</v>
      </c>
      <c r="K179" s="83"/>
      <c r="L179" s="83" t="e">
        <f>'Main Store'!#REF!+#REF!+#REF!+#REF!+#REF!</f>
        <v>#REF!</v>
      </c>
      <c r="M179" s="84" t="e">
        <f t="shared" si="22"/>
        <v>#REF!</v>
      </c>
      <c r="N179" s="83" t="e">
        <f t="shared" si="25"/>
        <v>#REF!</v>
      </c>
      <c r="O179" s="66"/>
      <c r="P179" s="83" t="e">
        <f>'Main Store'!M171+#REF!+#REF!+#REF!+#REF!</f>
        <v>#REF!</v>
      </c>
      <c r="Q179" s="84" t="e">
        <f t="shared" si="23"/>
        <v>#REF!</v>
      </c>
      <c r="R179" s="83" t="e">
        <f t="shared" si="24"/>
        <v>#REF!</v>
      </c>
      <c r="S179" s="138"/>
      <c r="T179" s="202">
        <f>SUMIF(MSIS!$H:$H,$B$1&amp;B179&amp;1,MSIS!$F:$F)</f>
        <v>0</v>
      </c>
      <c r="U179" s="83" t="e">
        <f t="shared" si="26"/>
        <v>#REF!</v>
      </c>
      <c r="V179" s="4"/>
      <c r="W179" s="4" t="s">
        <v>831</v>
      </c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</row>
    <row r="180" spans="2:80" s="2" customFormat="1" ht="15" customHeight="1" x14ac:dyDescent="0.2">
      <c r="B180" s="167"/>
      <c r="C180" s="58" t="s">
        <v>764</v>
      </c>
      <c r="D180" s="254"/>
      <c r="E180" s="223"/>
      <c r="F180" s="111" t="s">
        <v>171</v>
      </c>
      <c r="G180" s="112" t="e">
        <f>IF('Main Store'!$G$172=0,0,'Main Store'!G172+#REF!+#REF!+#REF!+#REF!)</f>
        <v>#N/A</v>
      </c>
      <c r="H180" s="112" t="e">
        <f>'Main Store'!H172+#REF!+#REF!+#REF!+#REF!</f>
        <v>#REF!</v>
      </c>
      <c r="I180" s="113" t="e">
        <f t="shared" si="20"/>
        <v>#REF!</v>
      </c>
      <c r="J180" s="112" t="e">
        <f t="shared" si="21"/>
        <v>#REF!</v>
      </c>
      <c r="K180" s="112"/>
      <c r="L180" s="112" t="e">
        <f>'Main Store'!#REF!+#REF!+#REF!+#REF!+#REF!</f>
        <v>#REF!</v>
      </c>
      <c r="M180" s="113" t="e">
        <f t="shared" si="22"/>
        <v>#REF!</v>
      </c>
      <c r="N180" s="112" t="e">
        <f t="shared" si="25"/>
        <v>#REF!</v>
      </c>
      <c r="O180" s="112"/>
      <c r="P180" s="112" t="e">
        <f>'Main Store'!M172+#REF!+#REF!+#REF!+#REF!</f>
        <v>#REF!</v>
      </c>
      <c r="Q180" s="113" t="e">
        <f t="shared" si="23"/>
        <v>#REF!</v>
      </c>
      <c r="R180" s="112" t="e">
        <f t="shared" si="24"/>
        <v>#REF!</v>
      </c>
      <c r="S180" s="112"/>
      <c r="T180" s="112">
        <f>SUM(T84,T20,T5)</f>
        <v>0</v>
      </c>
      <c r="U180" s="112" t="e">
        <f t="shared" si="26"/>
        <v>#REF!</v>
      </c>
      <c r="V180" s="4"/>
      <c r="W180" s="4" t="s">
        <v>832</v>
      </c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</row>
    <row r="181" spans="2:80" s="4" customFormat="1" ht="15" customHeight="1" x14ac:dyDescent="0.2">
      <c r="B181" s="119"/>
      <c r="C181" s="114"/>
      <c r="D181" s="224"/>
      <c r="E181" s="224"/>
    </row>
    <row r="182" spans="2:80" s="4" customFormat="1" ht="15" customHeight="1" x14ac:dyDescent="0.2">
      <c r="B182" s="119"/>
      <c r="C182" s="114"/>
      <c r="D182" s="224"/>
      <c r="E182" s="224"/>
      <c r="G182" s="115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</row>
    <row r="183" spans="2:80" s="4" customFormat="1" ht="15" customHeight="1" x14ac:dyDescent="0.2">
      <c r="B183" s="119"/>
      <c r="C183" s="114"/>
      <c r="D183" s="224"/>
      <c r="E183" s="224"/>
      <c r="G183" s="115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</row>
  </sheetData>
  <phoneticPr fontId="15" type="noConversion"/>
  <conditionalFormatting sqref="O7 O154:O162 O9:O19 O23:O26 O28:O29 O32:O40 O42:O44 O46:O53 O57:O70 O72:O75 O77:O83 O86:O89 O92:O100 O102:O107 O109:O131 O133:O144 O146:O152 O164:O167 O169:O179">
    <cfRule type="expression" dxfId="70" priority="97" stopIfTrue="1">
      <formula>#REF!&lt;&gt;0</formula>
    </cfRule>
  </conditionalFormatting>
  <pageMargins left="0.25" right="0.25" top="0.25" bottom="0.25" header="0.25" footer="0.25"/>
  <pageSetup paperSize="9" scale="47" fitToHeight="3" orientation="portrait" r:id="rId1"/>
  <headerFooter alignWithMargins="0"/>
  <ignoredErrors>
    <ignoredError sqref="C7:C8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1"/>
  </sheetPr>
  <dimension ref="A1:M804"/>
  <sheetViews>
    <sheetView topLeftCell="B1" zoomScale="80" workbookViewId="0">
      <selection activeCell="B11" sqref="B11 E11 G11"/>
    </sheetView>
  </sheetViews>
  <sheetFormatPr defaultRowHeight="15" x14ac:dyDescent="0.2"/>
  <cols>
    <col min="1" max="1" width="9.44140625" style="479" bestFit="1" customWidth="1"/>
    <col min="2" max="3" width="8.88671875" style="479"/>
    <col min="4" max="4" width="9.77734375" style="479" bestFit="1" customWidth="1"/>
    <col min="5" max="5" width="8.88671875" style="479"/>
    <col min="6" max="6" width="13.109375" style="482" customWidth="1"/>
    <col min="7" max="7" width="8.88671875" style="479"/>
    <col min="8" max="8" width="12.77734375" style="463" bestFit="1" customWidth="1"/>
    <col min="9" max="9" width="8.88671875" style="463"/>
    <col min="10" max="10" width="12" style="481" customWidth="1"/>
    <col min="11" max="11" width="19" style="481" customWidth="1"/>
    <col min="12" max="258" width="8.88671875" style="481"/>
    <col min="259" max="259" width="9.77734375" style="481" bestFit="1" customWidth="1"/>
    <col min="260" max="260" width="8.88671875" style="481"/>
    <col min="261" max="261" width="13.109375" style="481" customWidth="1"/>
    <col min="262" max="262" width="8.88671875" style="481"/>
    <col min="263" max="263" width="12.77734375" style="481" bestFit="1" customWidth="1"/>
    <col min="264" max="265" width="8.88671875" style="481"/>
    <col min="266" max="266" width="12" style="481" customWidth="1"/>
    <col min="267" max="267" width="19" style="481" customWidth="1"/>
    <col min="268" max="514" width="8.88671875" style="481"/>
    <col min="515" max="515" width="9.77734375" style="481" bestFit="1" customWidth="1"/>
    <col min="516" max="516" width="8.88671875" style="481"/>
    <col min="517" max="517" width="13.109375" style="481" customWidth="1"/>
    <col min="518" max="518" width="8.88671875" style="481"/>
    <col min="519" max="519" width="12.77734375" style="481" bestFit="1" customWidth="1"/>
    <col min="520" max="521" width="8.88671875" style="481"/>
    <col min="522" max="522" width="12" style="481" customWidth="1"/>
    <col min="523" max="523" width="19" style="481" customWidth="1"/>
    <col min="524" max="770" width="8.88671875" style="481"/>
    <col min="771" max="771" width="9.77734375" style="481" bestFit="1" customWidth="1"/>
    <col min="772" max="772" width="8.88671875" style="481"/>
    <col min="773" max="773" width="13.109375" style="481" customWidth="1"/>
    <col min="774" max="774" width="8.88671875" style="481"/>
    <col min="775" max="775" width="12.77734375" style="481" bestFit="1" customWidth="1"/>
    <col min="776" max="777" width="8.88671875" style="481"/>
    <col min="778" max="778" width="12" style="481" customWidth="1"/>
    <col min="779" max="779" width="19" style="481" customWidth="1"/>
    <col min="780" max="1026" width="8.88671875" style="481"/>
    <col min="1027" max="1027" width="9.77734375" style="481" bestFit="1" customWidth="1"/>
    <col min="1028" max="1028" width="8.88671875" style="481"/>
    <col min="1029" max="1029" width="13.109375" style="481" customWidth="1"/>
    <col min="1030" max="1030" width="8.88671875" style="481"/>
    <col min="1031" max="1031" width="12.77734375" style="481" bestFit="1" customWidth="1"/>
    <col min="1032" max="1033" width="8.88671875" style="481"/>
    <col min="1034" max="1034" width="12" style="481" customWidth="1"/>
    <col min="1035" max="1035" width="19" style="481" customWidth="1"/>
    <col min="1036" max="1282" width="8.88671875" style="481"/>
    <col min="1283" max="1283" width="9.77734375" style="481" bestFit="1" customWidth="1"/>
    <col min="1284" max="1284" width="8.88671875" style="481"/>
    <col min="1285" max="1285" width="13.109375" style="481" customWidth="1"/>
    <col min="1286" max="1286" width="8.88671875" style="481"/>
    <col min="1287" max="1287" width="12.77734375" style="481" bestFit="1" customWidth="1"/>
    <col min="1288" max="1289" width="8.88671875" style="481"/>
    <col min="1290" max="1290" width="12" style="481" customWidth="1"/>
    <col min="1291" max="1291" width="19" style="481" customWidth="1"/>
    <col min="1292" max="1538" width="8.88671875" style="481"/>
    <col min="1539" max="1539" width="9.77734375" style="481" bestFit="1" customWidth="1"/>
    <col min="1540" max="1540" width="8.88671875" style="481"/>
    <col min="1541" max="1541" width="13.109375" style="481" customWidth="1"/>
    <col min="1542" max="1542" width="8.88671875" style="481"/>
    <col min="1543" max="1543" width="12.77734375" style="481" bestFit="1" customWidth="1"/>
    <col min="1544" max="1545" width="8.88671875" style="481"/>
    <col min="1546" max="1546" width="12" style="481" customWidth="1"/>
    <col min="1547" max="1547" width="19" style="481" customWidth="1"/>
    <col min="1548" max="1794" width="8.88671875" style="481"/>
    <col min="1795" max="1795" width="9.77734375" style="481" bestFit="1" customWidth="1"/>
    <col min="1796" max="1796" width="8.88671875" style="481"/>
    <col min="1797" max="1797" width="13.109375" style="481" customWidth="1"/>
    <col min="1798" max="1798" width="8.88671875" style="481"/>
    <col min="1799" max="1799" width="12.77734375" style="481" bestFit="1" customWidth="1"/>
    <col min="1800" max="1801" width="8.88671875" style="481"/>
    <col min="1802" max="1802" width="12" style="481" customWidth="1"/>
    <col min="1803" max="1803" width="19" style="481" customWidth="1"/>
    <col min="1804" max="2050" width="8.88671875" style="481"/>
    <col min="2051" max="2051" width="9.77734375" style="481" bestFit="1" customWidth="1"/>
    <col min="2052" max="2052" width="8.88671875" style="481"/>
    <col min="2053" max="2053" width="13.109375" style="481" customWidth="1"/>
    <col min="2054" max="2054" width="8.88671875" style="481"/>
    <col min="2055" max="2055" width="12.77734375" style="481" bestFit="1" customWidth="1"/>
    <col min="2056" max="2057" width="8.88671875" style="481"/>
    <col min="2058" max="2058" width="12" style="481" customWidth="1"/>
    <col min="2059" max="2059" width="19" style="481" customWidth="1"/>
    <col min="2060" max="2306" width="8.88671875" style="481"/>
    <col min="2307" max="2307" width="9.77734375" style="481" bestFit="1" customWidth="1"/>
    <col min="2308" max="2308" width="8.88671875" style="481"/>
    <col min="2309" max="2309" width="13.109375" style="481" customWidth="1"/>
    <col min="2310" max="2310" width="8.88671875" style="481"/>
    <col min="2311" max="2311" width="12.77734375" style="481" bestFit="1" customWidth="1"/>
    <col min="2312" max="2313" width="8.88671875" style="481"/>
    <col min="2314" max="2314" width="12" style="481" customWidth="1"/>
    <col min="2315" max="2315" width="19" style="481" customWidth="1"/>
    <col min="2316" max="2562" width="8.88671875" style="481"/>
    <col min="2563" max="2563" width="9.77734375" style="481" bestFit="1" customWidth="1"/>
    <col min="2564" max="2564" width="8.88671875" style="481"/>
    <col min="2565" max="2565" width="13.109375" style="481" customWidth="1"/>
    <col min="2566" max="2566" width="8.88671875" style="481"/>
    <col min="2567" max="2567" width="12.77734375" style="481" bestFit="1" customWidth="1"/>
    <col min="2568" max="2569" width="8.88671875" style="481"/>
    <col min="2570" max="2570" width="12" style="481" customWidth="1"/>
    <col min="2571" max="2571" width="19" style="481" customWidth="1"/>
    <col min="2572" max="2818" width="8.88671875" style="481"/>
    <col min="2819" max="2819" width="9.77734375" style="481" bestFit="1" customWidth="1"/>
    <col min="2820" max="2820" width="8.88671875" style="481"/>
    <col min="2821" max="2821" width="13.109375" style="481" customWidth="1"/>
    <col min="2822" max="2822" width="8.88671875" style="481"/>
    <col min="2823" max="2823" width="12.77734375" style="481" bestFit="1" customWidth="1"/>
    <col min="2824" max="2825" width="8.88671875" style="481"/>
    <col min="2826" max="2826" width="12" style="481" customWidth="1"/>
    <col min="2827" max="2827" width="19" style="481" customWidth="1"/>
    <col min="2828" max="3074" width="8.88671875" style="481"/>
    <col min="3075" max="3075" width="9.77734375" style="481" bestFit="1" customWidth="1"/>
    <col min="3076" max="3076" width="8.88671875" style="481"/>
    <col min="3077" max="3077" width="13.109375" style="481" customWidth="1"/>
    <col min="3078" max="3078" width="8.88671875" style="481"/>
    <col min="3079" max="3079" width="12.77734375" style="481" bestFit="1" customWidth="1"/>
    <col min="3080" max="3081" width="8.88671875" style="481"/>
    <col min="3082" max="3082" width="12" style="481" customWidth="1"/>
    <col min="3083" max="3083" width="19" style="481" customWidth="1"/>
    <col min="3084" max="3330" width="8.88671875" style="481"/>
    <col min="3331" max="3331" width="9.77734375" style="481" bestFit="1" customWidth="1"/>
    <col min="3332" max="3332" width="8.88671875" style="481"/>
    <col min="3333" max="3333" width="13.109375" style="481" customWidth="1"/>
    <col min="3334" max="3334" width="8.88671875" style="481"/>
    <col min="3335" max="3335" width="12.77734375" style="481" bestFit="1" customWidth="1"/>
    <col min="3336" max="3337" width="8.88671875" style="481"/>
    <col min="3338" max="3338" width="12" style="481" customWidth="1"/>
    <col min="3339" max="3339" width="19" style="481" customWidth="1"/>
    <col min="3340" max="3586" width="8.88671875" style="481"/>
    <col min="3587" max="3587" width="9.77734375" style="481" bestFit="1" customWidth="1"/>
    <col min="3588" max="3588" width="8.88671875" style="481"/>
    <col min="3589" max="3589" width="13.109375" style="481" customWidth="1"/>
    <col min="3590" max="3590" width="8.88671875" style="481"/>
    <col min="3591" max="3591" width="12.77734375" style="481" bestFit="1" customWidth="1"/>
    <col min="3592" max="3593" width="8.88671875" style="481"/>
    <col min="3594" max="3594" width="12" style="481" customWidth="1"/>
    <col min="3595" max="3595" width="19" style="481" customWidth="1"/>
    <col min="3596" max="3842" width="8.88671875" style="481"/>
    <col min="3843" max="3843" width="9.77734375" style="481" bestFit="1" customWidth="1"/>
    <col min="3844" max="3844" width="8.88671875" style="481"/>
    <col min="3845" max="3845" width="13.109375" style="481" customWidth="1"/>
    <col min="3846" max="3846" width="8.88671875" style="481"/>
    <col min="3847" max="3847" width="12.77734375" style="481" bestFit="1" customWidth="1"/>
    <col min="3848" max="3849" width="8.88671875" style="481"/>
    <col min="3850" max="3850" width="12" style="481" customWidth="1"/>
    <col min="3851" max="3851" width="19" style="481" customWidth="1"/>
    <col min="3852" max="4098" width="8.88671875" style="481"/>
    <col min="4099" max="4099" width="9.77734375" style="481" bestFit="1" customWidth="1"/>
    <col min="4100" max="4100" width="8.88671875" style="481"/>
    <col min="4101" max="4101" width="13.109375" style="481" customWidth="1"/>
    <col min="4102" max="4102" width="8.88671875" style="481"/>
    <col min="4103" max="4103" width="12.77734375" style="481" bestFit="1" customWidth="1"/>
    <col min="4104" max="4105" width="8.88671875" style="481"/>
    <col min="4106" max="4106" width="12" style="481" customWidth="1"/>
    <col min="4107" max="4107" width="19" style="481" customWidth="1"/>
    <col min="4108" max="4354" width="8.88671875" style="481"/>
    <col min="4355" max="4355" width="9.77734375" style="481" bestFit="1" customWidth="1"/>
    <col min="4356" max="4356" width="8.88671875" style="481"/>
    <col min="4357" max="4357" width="13.109375" style="481" customWidth="1"/>
    <col min="4358" max="4358" width="8.88671875" style="481"/>
    <col min="4359" max="4359" width="12.77734375" style="481" bestFit="1" customWidth="1"/>
    <col min="4360" max="4361" width="8.88671875" style="481"/>
    <col min="4362" max="4362" width="12" style="481" customWidth="1"/>
    <col min="4363" max="4363" width="19" style="481" customWidth="1"/>
    <col min="4364" max="4610" width="8.88671875" style="481"/>
    <col min="4611" max="4611" width="9.77734375" style="481" bestFit="1" customWidth="1"/>
    <col min="4612" max="4612" width="8.88671875" style="481"/>
    <col min="4613" max="4613" width="13.109375" style="481" customWidth="1"/>
    <col min="4614" max="4614" width="8.88671875" style="481"/>
    <col min="4615" max="4615" width="12.77734375" style="481" bestFit="1" customWidth="1"/>
    <col min="4616" max="4617" width="8.88671875" style="481"/>
    <col min="4618" max="4618" width="12" style="481" customWidth="1"/>
    <col min="4619" max="4619" width="19" style="481" customWidth="1"/>
    <col min="4620" max="4866" width="8.88671875" style="481"/>
    <col min="4867" max="4867" width="9.77734375" style="481" bestFit="1" customWidth="1"/>
    <col min="4868" max="4868" width="8.88671875" style="481"/>
    <col min="4869" max="4869" width="13.109375" style="481" customWidth="1"/>
    <col min="4870" max="4870" width="8.88671875" style="481"/>
    <col min="4871" max="4871" width="12.77734375" style="481" bestFit="1" customWidth="1"/>
    <col min="4872" max="4873" width="8.88671875" style="481"/>
    <col min="4874" max="4874" width="12" style="481" customWidth="1"/>
    <col min="4875" max="4875" width="19" style="481" customWidth="1"/>
    <col min="4876" max="5122" width="8.88671875" style="481"/>
    <col min="5123" max="5123" width="9.77734375" style="481" bestFit="1" customWidth="1"/>
    <col min="5124" max="5124" width="8.88671875" style="481"/>
    <col min="5125" max="5125" width="13.109375" style="481" customWidth="1"/>
    <col min="5126" max="5126" width="8.88671875" style="481"/>
    <col min="5127" max="5127" width="12.77734375" style="481" bestFit="1" customWidth="1"/>
    <col min="5128" max="5129" width="8.88671875" style="481"/>
    <col min="5130" max="5130" width="12" style="481" customWidth="1"/>
    <col min="5131" max="5131" width="19" style="481" customWidth="1"/>
    <col min="5132" max="5378" width="8.88671875" style="481"/>
    <col min="5379" max="5379" width="9.77734375" style="481" bestFit="1" customWidth="1"/>
    <col min="5380" max="5380" width="8.88671875" style="481"/>
    <col min="5381" max="5381" width="13.109375" style="481" customWidth="1"/>
    <col min="5382" max="5382" width="8.88671875" style="481"/>
    <col min="5383" max="5383" width="12.77734375" style="481" bestFit="1" customWidth="1"/>
    <col min="5384" max="5385" width="8.88671875" style="481"/>
    <col min="5386" max="5386" width="12" style="481" customWidth="1"/>
    <col min="5387" max="5387" width="19" style="481" customWidth="1"/>
    <col min="5388" max="5634" width="8.88671875" style="481"/>
    <col min="5635" max="5635" width="9.77734375" style="481" bestFit="1" customWidth="1"/>
    <col min="5636" max="5636" width="8.88671875" style="481"/>
    <col min="5637" max="5637" width="13.109375" style="481" customWidth="1"/>
    <col min="5638" max="5638" width="8.88671875" style="481"/>
    <col min="5639" max="5639" width="12.77734375" style="481" bestFit="1" customWidth="1"/>
    <col min="5640" max="5641" width="8.88671875" style="481"/>
    <col min="5642" max="5642" width="12" style="481" customWidth="1"/>
    <col min="5643" max="5643" width="19" style="481" customWidth="1"/>
    <col min="5644" max="5890" width="8.88671875" style="481"/>
    <col min="5891" max="5891" width="9.77734375" style="481" bestFit="1" customWidth="1"/>
    <col min="5892" max="5892" width="8.88671875" style="481"/>
    <col min="5893" max="5893" width="13.109375" style="481" customWidth="1"/>
    <col min="5894" max="5894" width="8.88671875" style="481"/>
    <col min="5895" max="5895" width="12.77734375" style="481" bestFit="1" customWidth="1"/>
    <col min="5896" max="5897" width="8.88671875" style="481"/>
    <col min="5898" max="5898" width="12" style="481" customWidth="1"/>
    <col min="5899" max="5899" width="19" style="481" customWidth="1"/>
    <col min="5900" max="6146" width="8.88671875" style="481"/>
    <col min="6147" max="6147" width="9.77734375" style="481" bestFit="1" customWidth="1"/>
    <col min="6148" max="6148" width="8.88671875" style="481"/>
    <col min="6149" max="6149" width="13.109375" style="481" customWidth="1"/>
    <col min="6150" max="6150" width="8.88671875" style="481"/>
    <col min="6151" max="6151" width="12.77734375" style="481" bestFit="1" customWidth="1"/>
    <col min="6152" max="6153" width="8.88671875" style="481"/>
    <col min="6154" max="6154" width="12" style="481" customWidth="1"/>
    <col min="6155" max="6155" width="19" style="481" customWidth="1"/>
    <col min="6156" max="6402" width="8.88671875" style="481"/>
    <col min="6403" max="6403" width="9.77734375" style="481" bestFit="1" customWidth="1"/>
    <col min="6404" max="6404" width="8.88671875" style="481"/>
    <col min="6405" max="6405" width="13.109375" style="481" customWidth="1"/>
    <col min="6406" max="6406" width="8.88671875" style="481"/>
    <col min="6407" max="6407" width="12.77734375" style="481" bestFit="1" customWidth="1"/>
    <col min="6408" max="6409" width="8.88671875" style="481"/>
    <col min="6410" max="6410" width="12" style="481" customWidth="1"/>
    <col min="6411" max="6411" width="19" style="481" customWidth="1"/>
    <col min="6412" max="6658" width="8.88671875" style="481"/>
    <col min="6659" max="6659" width="9.77734375" style="481" bestFit="1" customWidth="1"/>
    <col min="6660" max="6660" width="8.88671875" style="481"/>
    <col min="6661" max="6661" width="13.109375" style="481" customWidth="1"/>
    <col min="6662" max="6662" width="8.88671875" style="481"/>
    <col min="6663" max="6663" width="12.77734375" style="481" bestFit="1" customWidth="1"/>
    <col min="6664" max="6665" width="8.88671875" style="481"/>
    <col min="6666" max="6666" width="12" style="481" customWidth="1"/>
    <col min="6667" max="6667" width="19" style="481" customWidth="1"/>
    <col min="6668" max="6914" width="8.88671875" style="481"/>
    <col min="6915" max="6915" width="9.77734375" style="481" bestFit="1" customWidth="1"/>
    <col min="6916" max="6916" width="8.88671875" style="481"/>
    <col min="6917" max="6917" width="13.109375" style="481" customWidth="1"/>
    <col min="6918" max="6918" width="8.88671875" style="481"/>
    <col min="6919" max="6919" width="12.77734375" style="481" bestFit="1" customWidth="1"/>
    <col min="6920" max="6921" width="8.88671875" style="481"/>
    <col min="6922" max="6922" width="12" style="481" customWidth="1"/>
    <col min="6923" max="6923" width="19" style="481" customWidth="1"/>
    <col min="6924" max="7170" width="8.88671875" style="481"/>
    <col min="7171" max="7171" width="9.77734375" style="481" bestFit="1" customWidth="1"/>
    <col min="7172" max="7172" width="8.88671875" style="481"/>
    <col min="7173" max="7173" width="13.109375" style="481" customWidth="1"/>
    <col min="7174" max="7174" width="8.88671875" style="481"/>
    <col min="7175" max="7175" width="12.77734375" style="481" bestFit="1" customWidth="1"/>
    <col min="7176" max="7177" width="8.88671875" style="481"/>
    <col min="7178" max="7178" width="12" style="481" customWidth="1"/>
    <col min="7179" max="7179" width="19" style="481" customWidth="1"/>
    <col min="7180" max="7426" width="8.88671875" style="481"/>
    <col min="7427" max="7427" width="9.77734375" style="481" bestFit="1" customWidth="1"/>
    <col min="7428" max="7428" width="8.88671875" style="481"/>
    <col min="7429" max="7429" width="13.109375" style="481" customWidth="1"/>
    <col min="7430" max="7430" width="8.88671875" style="481"/>
    <col min="7431" max="7431" width="12.77734375" style="481" bestFit="1" customWidth="1"/>
    <col min="7432" max="7433" width="8.88671875" style="481"/>
    <col min="7434" max="7434" width="12" style="481" customWidth="1"/>
    <col min="7435" max="7435" width="19" style="481" customWidth="1"/>
    <col min="7436" max="7682" width="8.88671875" style="481"/>
    <col min="7683" max="7683" width="9.77734375" style="481" bestFit="1" customWidth="1"/>
    <col min="7684" max="7684" width="8.88671875" style="481"/>
    <col min="7685" max="7685" width="13.109375" style="481" customWidth="1"/>
    <col min="7686" max="7686" width="8.88671875" style="481"/>
    <col min="7687" max="7687" width="12.77734375" style="481" bestFit="1" customWidth="1"/>
    <col min="7688" max="7689" width="8.88671875" style="481"/>
    <col min="7690" max="7690" width="12" style="481" customWidth="1"/>
    <col min="7691" max="7691" width="19" style="481" customWidth="1"/>
    <col min="7692" max="7938" width="8.88671875" style="481"/>
    <col min="7939" max="7939" width="9.77734375" style="481" bestFit="1" customWidth="1"/>
    <col min="7940" max="7940" width="8.88671875" style="481"/>
    <col min="7941" max="7941" width="13.109375" style="481" customWidth="1"/>
    <col min="7942" max="7942" width="8.88671875" style="481"/>
    <col min="7943" max="7943" width="12.77734375" style="481" bestFit="1" customWidth="1"/>
    <col min="7944" max="7945" width="8.88671875" style="481"/>
    <col min="7946" max="7946" width="12" style="481" customWidth="1"/>
    <col min="7947" max="7947" width="19" style="481" customWidth="1"/>
    <col min="7948" max="8194" width="8.88671875" style="481"/>
    <col min="8195" max="8195" width="9.77734375" style="481" bestFit="1" customWidth="1"/>
    <col min="8196" max="8196" width="8.88671875" style="481"/>
    <col min="8197" max="8197" width="13.109375" style="481" customWidth="1"/>
    <col min="8198" max="8198" width="8.88671875" style="481"/>
    <col min="8199" max="8199" width="12.77734375" style="481" bestFit="1" customWidth="1"/>
    <col min="8200" max="8201" width="8.88671875" style="481"/>
    <col min="8202" max="8202" width="12" style="481" customWidth="1"/>
    <col min="8203" max="8203" width="19" style="481" customWidth="1"/>
    <col min="8204" max="8450" width="8.88671875" style="481"/>
    <col min="8451" max="8451" width="9.77734375" style="481" bestFit="1" customWidth="1"/>
    <col min="8452" max="8452" width="8.88671875" style="481"/>
    <col min="8453" max="8453" width="13.109375" style="481" customWidth="1"/>
    <col min="8454" max="8454" width="8.88671875" style="481"/>
    <col min="8455" max="8455" width="12.77734375" style="481" bestFit="1" customWidth="1"/>
    <col min="8456" max="8457" width="8.88671875" style="481"/>
    <col min="8458" max="8458" width="12" style="481" customWidth="1"/>
    <col min="8459" max="8459" width="19" style="481" customWidth="1"/>
    <col min="8460" max="8706" width="8.88671875" style="481"/>
    <col min="8707" max="8707" width="9.77734375" style="481" bestFit="1" customWidth="1"/>
    <col min="8708" max="8708" width="8.88671875" style="481"/>
    <col min="8709" max="8709" width="13.109375" style="481" customWidth="1"/>
    <col min="8710" max="8710" width="8.88671875" style="481"/>
    <col min="8711" max="8711" width="12.77734375" style="481" bestFit="1" customWidth="1"/>
    <col min="8712" max="8713" width="8.88671875" style="481"/>
    <col min="8714" max="8714" width="12" style="481" customWidth="1"/>
    <col min="8715" max="8715" width="19" style="481" customWidth="1"/>
    <col min="8716" max="8962" width="8.88671875" style="481"/>
    <col min="8963" max="8963" width="9.77734375" style="481" bestFit="1" customWidth="1"/>
    <col min="8964" max="8964" width="8.88671875" style="481"/>
    <col min="8965" max="8965" width="13.109375" style="481" customWidth="1"/>
    <col min="8966" max="8966" width="8.88671875" style="481"/>
    <col min="8967" max="8967" width="12.77734375" style="481" bestFit="1" customWidth="1"/>
    <col min="8968" max="8969" width="8.88671875" style="481"/>
    <col min="8970" max="8970" width="12" style="481" customWidth="1"/>
    <col min="8971" max="8971" width="19" style="481" customWidth="1"/>
    <col min="8972" max="9218" width="8.88671875" style="481"/>
    <col min="9219" max="9219" width="9.77734375" style="481" bestFit="1" customWidth="1"/>
    <col min="9220" max="9220" width="8.88671875" style="481"/>
    <col min="9221" max="9221" width="13.109375" style="481" customWidth="1"/>
    <col min="9222" max="9222" width="8.88671875" style="481"/>
    <col min="9223" max="9223" width="12.77734375" style="481" bestFit="1" customWidth="1"/>
    <col min="9224" max="9225" width="8.88671875" style="481"/>
    <col min="9226" max="9226" width="12" style="481" customWidth="1"/>
    <col min="9227" max="9227" width="19" style="481" customWidth="1"/>
    <col min="9228" max="9474" width="8.88671875" style="481"/>
    <col min="9475" max="9475" width="9.77734375" style="481" bestFit="1" customWidth="1"/>
    <col min="9476" max="9476" width="8.88671875" style="481"/>
    <col min="9477" max="9477" width="13.109375" style="481" customWidth="1"/>
    <col min="9478" max="9478" width="8.88671875" style="481"/>
    <col min="9479" max="9479" width="12.77734375" style="481" bestFit="1" customWidth="1"/>
    <col min="9480" max="9481" width="8.88671875" style="481"/>
    <col min="9482" max="9482" width="12" style="481" customWidth="1"/>
    <col min="9483" max="9483" width="19" style="481" customWidth="1"/>
    <col min="9484" max="9730" width="8.88671875" style="481"/>
    <col min="9731" max="9731" width="9.77734375" style="481" bestFit="1" customWidth="1"/>
    <col min="9732" max="9732" width="8.88671875" style="481"/>
    <col min="9733" max="9733" width="13.109375" style="481" customWidth="1"/>
    <col min="9734" max="9734" width="8.88671875" style="481"/>
    <col min="9735" max="9735" width="12.77734375" style="481" bestFit="1" customWidth="1"/>
    <col min="9736" max="9737" width="8.88671875" style="481"/>
    <col min="9738" max="9738" width="12" style="481" customWidth="1"/>
    <col min="9739" max="9739" width="19" style="481" customWidth="1"/>
    <col min="9740" max="9986" width="8.88671875" style="481"/>
    <col min="9987" max="9987" width="9.77734375" style="481" bestFit="1" customWidth="1"/>
    <col min="9988" max="9988" width="8.88671875" style="481"/>
    <col min="9989" max="9989" width="13.109375" style="481" customWidth="1"/>
    <col min="9990" max="9990" width="8.88671875" style="481"/>
    <col min="9991" max="9991" width="12.77734375" style="481" bestFit="1" customWidth="1"/>
    <col min="9992" max="9993" width="8.88671875" style="481"/>
    <col min="9994" max="9994" width="12" style="481" customWidth="1"/>
    <col min="9995" max="9995" width="19" style="481" customWidth="1"/>
    <col min="9996" max="10242" width="8.88671875" style="481"/>
    <col min="10243" max="10243" width="9.77734375" style="481" bestFit="1" customWidth="1"/>
    <col min="10244" max="10244" width="8.88671875" style="481"/>
    <col min="10245" max="10245" width="13.109375" style="481" customWidth="1"/>
    <col min="10246" max="10246" width="8.88671875" style="481"/>
    <col min="10247" max="10247" width="12.77734375" style="481" bestFit="1" customWidth="1"/>
    <col min="10248" max="10249" width="8.88671875" style="481"/>
    <col min="10250" max="10250" width="12" style="481" customWidth="1"/>
    <col min="10251" max="10251" width="19" style="481" customWidth="1"/>
    <col min="10252" max="10498" width="8.88671875" style="481"/>
    <col min="10499" max="10499" width="9.77734375" style="481" bestFit="1" customWidth="1"/>
    <col min="10500" max="10500" width="8.88671875" style="481"/>
    <col min="10501" max="10501" width="13.109375" style="481" customWidth="1"/>
    <col min="10502" max="10502" width="8.88671875" style="481"/>
    <col min="10503" max="10503" width="12.77734375" style="481" bestFit="1" customWidth="1"/>
    <col min="10504" max="10505" width="8.88671875" style="481"/>
    <col min="10506" max="10506" width="12" style="481" customWidth="1"/>
    <col min="10507" max="10507" width="19" style="481" customWidth="1"/>
    <col min="10508" max="10754" width="8.88671875" style="481"/>
    <col min="10755" max="10755" width="9.77734375" style="481" bestFit="1" customWidth="1"/>
    <col min="10756" max="10756" width="8.88671875" style="481"/>
    <col min="10757" max="10757" width="13.109375" style="481" customWidth="1"/>
    <col min="10758" max="10758" width="8.88671875" style="481"/>
    <col min="10759" max="10759" width="12.77734375" style="481" bestFit="1" customWidth="1"/>
    <col min="10760" max="10761" width="8.88671875" style="481"/>
    <col min="10762" max="10762" width="12" style="481" customWidth="1"/>
    <col min="10763" max="10763" width="19" style="481" customWidth="1"/>
    <col min="10764" max="11010" width="8.88671875" style="481"/>
    <col min="11011" max="11011" width="9.77734375" style="481" bestFit="1" customWidth="1"/>
    <col min="11012" max="11012" width="8.88671875" style="481"/>
    <col min="11013" max="11013" width="13.109375" style="481" customWidth="1"/>
    <col min="11014" max="11014" width="8.88671875" style="481"/>
    <col min="11015" max="11015" width="12.77734375" style="481" bestFit="1" customWidth="1"/>
    <col min="11016" max="11017" width="8.88671875" style="481"/>
    <col min="11018" max="11018" width="12" style="481" customWidth="1"/>
    <col min="11019" max="11019" width="19" style="481" customWidth="1"/>
    <col min="11020" max="11266" width="8.88671875" style="481"/>
    <col min="11267" max="11267" width="9.77734375" style="481" bestFit="1" customWidth="1"/>
    <col min="11268" max="11268" width="8.88671875" style="481"/>
    <col min="11269" max="11269" width="13.109375" style="481" customWidth="1"/>
    <col min="11270" max="11270" width="8.88671875" style="481"/>
    <col min="11271" max="11271" width="12.77734375" style="481" bestFit="1" customWidth="1"/>
    <col min="11272" max="11273" width="8.88671875" style="481"/>
    <col min="11274" max="11274" width="12" style="481" customWidth="1"/>
    <col min="11275" max="11275" width="19" style="481" customWidth="1"/>
    <col min="11276" max="11522" width="8.88671875" style="481"/>
    <col min="11523" max="11523" width="9.77734375" style="481" bestFit="1" customWidth="1"/>
    <col min="11524" max="11524" width="8.88671875" style="481"/>
    <col min="11525" max="11525" width="13.109375" style="481" customWidth="1"/>
    <col min="11526" max="11526" width="8.88671875" style="481"/>
    <col min="11527" max="11527" width="12.77734375" style="481" bestFit="1" customWidth="1"/>
    <col min="11528" max="11529" width="8.88671875" style="481"/>
    <col min="11530" max="11530" width="12" style="481" customWidth="1"/>
    <col min="11531" max="11531" width="19" style="481" customWidth="1"/>
    <col min="11532" max="11778" width="8.88671875" style="481"/>
    <col min="11779" max="11779" width="9.77734375" style="481" bestFit="1" customWidth="1"/>
    <col min="11780" max="11780" width="8.88671875" style="481"/>
    <col min="11781" max="11781" width="13.109375" style="481" customWidth="1"/>
    <col min="11782" max="11782" width="8.88671875" style="481"/>
    <col min="11783" max="11783" width="12.77734375" style="481" bestFit="1" customWidth="1"/>
    <col min="11784" max="11785" width="8.88671875" style="481"/>
    <col min="11786" max="11786" width="12" style="481" customWidth="1"/>
    <col min="11787" max="11787" width="19" style="481" customWidth="1"/>
    <col min="11788" max="12034" width="8.88671875" style="481"/>
    <col min="12035" max="12035" width="9.77734375" style="481" bestFit="1" customWidth="1"/>
    <col min="12036" max="12036" width="8.88671875" style="481"/>
    <col min="12037" max="12037" width="13.109375" style="481" customWidth="1"/>
    <col min="12038" max="12038" width="8.88671875" style="481"/>
    <col min="12039" max="12039" width="12.77734375" style="481" bestFit="1" customWidth="1"/>
    <col min="12040" max="12041" width="8.88671875" style="481"/>
    <col min="12042" max="12042" width="12" style="481" customWidth="1"/>
    <col min="12043" max="12043" width="19" style="481" customWidth="1"/>
    <col min="12044" max="12290" width="8.88671875" style="481"/>
    <col min="12291" max="12291" width="9.77734375" style="481" bestFit="1" customWidth="1"/>
    <col min="12292" max="12292" width="8.88671875" style="481"/>
    <col min="12293" max="12293" width="13.109375" style="481" customWidth="1"/>
    <col min="12294" max="12294" width="8.88671875" style="481"/>
    <col min="12295" max="12295" width="12.77734375" style="481" bestFit="1" customWidth="1"/>
    <col min="12296" max="12297" width="8.88671875" style="481"/>
    <col min="12298" max="12298" width="12" style="481" customWidth="1"/>
    <col min="12299" max="12299" width="19" style="481" customWidth="1"/>
    <col min="12300" max="12546" width="8.88671875" style="481"/>
    <col min="12547" max="12547" width="9.77734375" style="481" bestFit="1" customWidth="1"/>
    <col min="12548" max="12548" width="8.88671875" style="481"/>
    <col min="12549" max="12549" width="13.109375" style="481" customWidth="1"/>
    <col min="12550" max="12550" width="8.88671875" style="481"/>
    <col min="12551" max="12551" width="12.77734375" style="481" bestFit="1" customWidth="1"/>
    <col min="12552" max="12553" width="8.88671875" style="481"/>
    <col min="12554" max="12554" width="12" style="481" customWidth="1"/>
    <col min="12555" max="12555" width="19" style="481" customWidth="1"/>
    <col min="12556" max="12802" width="8.88671875" style="481"/>
    <col min="12803" max="12803" width="9.77734375" style="481" bestFit="1" customWidth="1"/>
    <col min="12804" max="12804" width="8.88671875" style="481"/>
    <col min="12805" max="12805" width="13.109375" style="481" customWidth="1"/>
    <col min="12806" max="12806" width="8.88671875" style="481"/>
    <col min="12807" max="12807" width="12.77734375" style="481" bestFit="1" customWidth="1"/>
    <col min="12808" max="12809" width="8.88671875" style="481"/>
    <col min="12810" max="12810" width="12" style="481" customWidth="1"/>
    <col min="12811" max="12811" width="19" style="481" customWidth="1"/>
    <col min="12812" max="13058" width="8.88671875" style="481"/>
    <col min="13059" max="13059" width="9.77734375" style="481" bestFit="1" customWidth="1"/>
    <col min="13060" max="13060" width="8.88671875" style="481"/>
    <col min="13061" max="13061" width="13.109375" style="481" customWidth="1"/>
    <col min="13062" max="13062" width="8.88671875" style="481"/>
    <col min="13063" max="13063" width="12.77734375" style="481" bestFit="1" customWidth="1"/>
    <col min="13064" max="13065" width="8.88671875" style="481"/>
    <col min="13066" max="13066" width="12" style="481" customWidth="1"/>
    <col min="13067" max="13067" width="19" style="481" customWidth="1"/>
    <col min="13068" max="13314" width="8.88671875" style="481"/>
    <col min="13315" max="13315" width="9.77734375" style="481" bestFit="1" customWidth="1"/>
    <col min="13316" max="13316" width="8.88671875" style="481"/>
    <col min="13317" max="13317" width="13.109375" style="481" customWidth="1"/>
    <col min="13318" max="13318" width="8.88671875" style="481"/>
    <col min="13319" max="13319" width="12.77734375" style="481" bestFit="1" customWidth="1"/>
    <col min="13320" max="13321" width="8.88671875" style="481"/>
    <col min="13322" max="13322" width="12" style="481" customWidth="1"/>
    <col min="13323" max="13323" width="19" style="481" customWidth="1"/>
    <col min="13324" max="13570" width="8.88671875" style="481"/>
    <col min="13571" max="13571" width="9.77734375" style="481" bestFit="1" customWidth="1"/>
    <col min="13572" max="13572" width="8.88671875" style="481"/>
    <col min="13573" max="13573" width="13.109375" style="481" customWidth="1"/>
    <col min="13574" max="13574" width="8.88671875" style="481"/>
    <col min="13575" max="13575" width="12.77734375" style="481" bestFit="1" customWidth="1"/>
    <col min="13576" max="13577" width="8.88671875" style="481"/>
    <col min="13578" max="13578" width="12" style="481" customWidth="1"/>
    <col min="13579" max="13579" width="19" style="481" customWidth="1"/>
    <col min="13580" max="13826" width="8.88671875" style="481"/>
    <col min="13827" max="13827" width="9.77734375" style="481" bestFit="1" customWidth="1"/>
    <col min="13828" max="13828" width="8.88671875" style="481"/>
    <col min="13829" max="13829" width="13.109375" style="481" customWidth="1"/>
    <col min="13830" max="13830" width="8.88671875" style="481"/>
    <col min="13831" max="13831" width="12.77734375" style="481" bestFit="1" customWidth="1"/>
    <col min="13832" max="13833" width="8.88671875" style="481"/>
    <col min="13834" max="13834" width="12" style="481" customWidth="1"/>
    <col min="13835" max="13835" width="19" style="481" customWidth="1"/>
    <col min="13836" max="14082" width="8.88671875" style="481"/>
    <col min="14083" max="14083" width="9.77734375" style="481" bestFit="1" customWidth="1"/>
    <col min="14084" max="14084" width="8.88671875" style="481"/>
    <col min="14085" max="14085" width="13.109375" style="481" customWidth="1"/>
    <col min="14086" max="14086" width="8.88671875" style="481"/>
    <col min="14087" max="14087" width="12.77734375" style="481" bestFit="1" customWidth="1"/>
    <col min="14088" max="14089" width="8.88671875" style="481"/>
    <col min="14090" max="14090" width="12" style="481" customWidth="1"/>
    <col min="14091" max="14091" width="19" style="481" customWidth="1"/>
    <col min="14092" max="14338" width="8.88671875" style="481"/>
    <col min="14339" max="14339" width="9.77734375" style="481" bestFit="1" customWidth="1"/>
    <col min="14340" max="14340" width="8.88671875" style="481"/>
    <col min="14341" max="14341" width="13.109375" style="481" customWidth="1"/>
    <col min="14342" max="14342" width="8.88671875" style="481"/>
    <col min="14343" max="14343" width="12.77734375" style="481" bestFit="1" customWidth="1"/>
    <col min="14344" max="14345" width="8.88671875" style="481"/>
    <col min="14346" max="14346" width="12" style="481" customWidth="1"/>
    <col min="14347" max="14347" width="19" style="481" customWidth="1"/>
    <col min="14348" max="14594" width="8.88671875" style="481"/>
    <col min="14595" max="14595" width="9.77734375" style="481" bestFit="1" customWidth="1"/>
    <col min="14596" max="14596" width="8.88671875" style="481"/>
    <col min="14597" max="14597" width="13.109375" style="481" customWidth="1"/>
    <col min="14598" max="14598" width="8.88671875" style="481"/>
    <col min="14599" max="14599" width="12.77734375" style="481" bestFit="1" customWidth="1"/>
    <col min="14600" max="14601" width="8.88671875" style="481"/>
    <col min="14602" max="14602" width="12" style="481" customWidth="1"/>
    <col min="14603" max="14603" width="19" style="481" customWidth="1"/>
    <col min="14604" max="14850" width="8.88671875" style="481"/>
    <col min="14851" max="14851" width="9.77734375" style="481" bestFit="1" customWidth="1"/>
    <col min="14852" max="14852" width="8.88671875" style="481"/>
    <col min="14853" max="14853" width="13.109375" style="481" customWidth="1"/>
    <col min="14854" max="14854" width="8.88671875" style="481"/>
    <col min="14855" max="14855" width="12.77734375" style="481" bestFit="1" customWidth="1"/>
    <col min="14856" max="14857" width="8.88671875" style="481"/>
    <col min="14858" max="14858" width="12" style="481" customWidth="1"/>
    <col min="14859" max="14859" width="19" style="481" customWidth="1"/>
    <col min="14860" max="15106" width="8.88671875" style="481"/>
    <col min="15107" max="15107" width="9.77734375" style="481" bestFit="1" customWidth="1"/>
    <col min="15108" max="15108" width="8.88671875" style="481"/>
    <col min="15109" max="15109" width="13.109375" style="481" customWidth="1"/>
    <col min="15110" max="15110" width="8.88671875" style="481"/>
    <col min="15111" max="15111" width="12.77734375" style="481" bestFit="1" customWidth="1"/>
    <col min="15112" max="15113" width="8.88671875" style="481"/>
    <col min="15114" max="15114" width="12" style="481" customWidth="1"/>
    <col min="15115" max="15115" width="19" style="481" customWidth="1"/>
    <col min="15116" max="15362" width="8.88671875" style="481"/>
    <col min="15363" max="15363" width="9.77734375" style="481" bestFit="1" customWidth="1"/>
    <col min="15364" max="15364" width="8.88671875" style="481"/>
    <col min="15365" max="15365" width="13.109375" style="481" customWidth="1"/>
    <col min="15366" max="15366" width="8.88671875" style="481"/>
    <col min="15367" max="15367" width="12.77734375" style="481" bestFit="1" customWidth="1"/>
    <col min="15368" max="15369" width="8.88671875" style="481"/>
    <col min="15370" max="15370" width="12" style="481" customWidth="1"/>
    <col min="15371" max="15371" width="19" style="481" customWidth="1"/>
    <col min="15372" max="15618" width="8.88671875" style="481"/>
    <col min="15619" max="15619" width="9.77734375" style="481" bestFit="1" customWidth="1"/>
    <col min="15620" max="15620" width="8.88671875" style="481"/>
    <col min="15621" max="15621" width="13.109375" style="481" customWidth="1"/>
    <col min="15622" max="15622" width="8.88671875" style="481"/>
    <col min="15623" max="15623" width="12.77734375" style="481" bestFit="1" customWidth="1"/>
    <col min="15624" max="15625" width="8.88671875" style="481"/>
    <col min="15626" max="15626" width="12" style="481" customWidth="1"/>
    <col min="15627" max="15627" width="19" style="481" customWidth="1"/>
    <col min="15628" max="15874" width="8.88671875" style="481"/>
    <col min="15875" max="15875" width="9.77734375" style="481" bestFit="1" customWidth="1"/>
    <col min="15876" max="15876" width="8.88671875" style="481"/>
    <col min="15877" max="15877" width="13.109375" style="481" customWidth="1"/>
    <col min="15878" max="15878" width="8.88671875" style="481"/>
    <col min="15879" max="15879" width="12.77734375" style="481" bestFit="1" customWidth="1"/>
    <col min="15880" max="15881" width="8.88671875" style="481"/>
    <col min="15882" max="15882" width="12" style="481" customWidth="1"/>
    <col min="15883" max="15883" width="19" style="481" customWidth="1"/>
    <col min="15884" max="16130" width="8.88671875" style="481"/>
    <col min="16131" max="16131" width="9.77734375" style="481" bestFit="1" customWidth="1"/>
    <col min="16132" max="16132" width="8.88671875" style="481"/>
    <col min="16133" max="16133" width="13.109375" style="481" customWidth="1"/>
    <col min="16134" max="16134" width="8.88671875" style="481"/>
    <col min="16135" max="16135" width="12.77734375" style="481" bestFit="1" customWidth="1"/>
    <col min="16136" max="16137" width="8.88671875" style="481"/>
    <col min="16138" max="16138" width="12" style="481" customWidth="1"/>
    <col min="16139" max="16139" width="19" style="481" customWidth="1"/>
    <col min="16140" max="16384" width="8.88671875" style="481"/>
  </cols>
  <sheetData>
    <row r="1" spans="1:13" s="478" customFormat="1" ht="22.5" customHeight="1" x14ac:dyDescent="0.2">
      <c r="A1" s="476" t="s">
        <v>765</v>
      </c>
      <c r="B1" s="476" t="s">
        <v>766</v>
      </c>
      <c r="C1" s="476" t="s">
        <v>767</v>
      </c>
      <c r="D1" s="476" t="s">
        <v>768</v>
      </c>
      <c r="E1" s="476" t="s">
        <v>769</v>
      </c>
      <c r="F1" s="477" t="s">
        <v>770</v>
      </c>
      <c r="G1" s="476" t="s">
        <v>771</v>
      </c>
      <c r="H1" s="462"/>
      <c r="I1" s="462"/>
      <c r="J1" s="476" t="s">
        <v>772</v>
      </c>
      <c r="K1" s="476" t="s">
        <v>773</v>
      </c>
      <c r="L1" s="476" t="s">
        <v>774</v>
      </c>
      <c r="M1" s="476" t="s">
        <v>771</v>
      </c>
    </row>
    <row r="2" spans="1:13" x14ac:dyDescent="0.2">
      <c r="A2" s="479">
        <v>130</v>
      </c>
      <c r="F2" s="480"/>
      <c r="H2" s="463" t="str">
        <f>B2&amp;E2&amp;G2</f>
        <v/>
      </c>
      <c r="I2" s="463" t="str">
        <f>IF(OR(G2&lt;&gt;6,E2=1800),"",B2&amp;"P"&amp;G2)</f>
        <v/>
      </c>
    </row>
    <row r="3" spans="1:13" x14ac:dyDescent="0.2">
      <c r="A3" s="479">
        <v>130</v>
      </c>
      <c r="F3" s="480"/>
      <c r="H3" s="463" t="str">
        <f>B3&amp;E3&amp;G3</f>
        <v/>
      </c>
      <c r="I3" s="463" t="str">
        <f t="shared" ref="I3:I66" si="0">IF(OR(G3&lt;&gt;6,E3=1800),"",B3&amp;"P"&amp;G3)</f>
        <v/>
      </c>
    </row>
    <row r="4" spans="1:13" x14ac:dyDescent="0.2">
      <c r="A4" s="479">
        <v>130</v>
      </c>
      <c r="F4" s="480"/>
      <c r="H4" s="463" t="str">
        <f t="shared" ref="H4:H66" si="1">B4&amp;E4&amp;G4</f>
        <v/>
      </c>
      <c r="I4" s="463" t="str">
        <f t="shared" si="0"/>
        <v/>
      </c>
    </row>
    <row r="5" spans="1:13" x14ac:dyDescent="0.2">
      <c r="A5" s="479">
        <v>130</v>
      </c>
      <c r="F5" s="480"/>
      <c r="H5" s="463" t="str">
        <f t="shared" si="1"/>
        <v/>
      </c>
      <c r="I5" s="463" t="str">
        <f t="shared" si="0"/>
        <v/>
      </c>
    </row>
    <row r="6" spans="1:13" x14ac:dyDescent="0.2">
      <c r="A6" s="479">
        <v>130</v>
      </c>
      <c r="F6" s="480"/>
      <c r="H6" s="463" t="str">
        <f t="shared" si="1"/>
        <v/>
      </c>
      <c r="I6" s="463" t="str">
        <f t="shared" si="0"/>
        <v/>
      </c>
    </row>
    <row r="7" spans="1:13" x14ac:dyDescent="0.2">
      <c r="A7" s="479">
        <v>130</v>
      </c>
      <c r="F7" s="480"/>
      <c r="H7" s="463" t="str">
        <f t="shared" si="1"/>
        <v/>
      </c>
      <c r="I7" s="463" t="str">
        <f t="shared" si="0"/>
        <v/>
      </c>
    </row>
    <row r="8" spans="1:13" x14ac:dyDescent="0.2">
      <c r="A8" s="479">
        <v>130</v>
      </c>
      <c r="F8" s="480"/>
      <c r="H8" s="463" t="str">
        <f t="shared" si="1"/>
        <v/>
      </c>
      <c r="I8" s="463" t="str">
        <f t="shared" si="0"/>
        <v/>
      </c>
    </row>
    <row r="9" spans="1:13" x14ac:dyDescent="0.2">
      <c r="A9" s="479">
        <v>130</v>
      </c>
      <c r="F9" s="480"/>
      <c r="H9" s="463" t="str">
        <f t="shared" si="1"/>
        <v/>
      </c>
      <c r="I9" s="463" t="str">
        <f t="shared" si="0"/>
        <v/>
      </c>
    </row>
    <row r="10" spans="1:13" x14ac:dyDescent="0.2">
      <c r="A10" s="479">
        <v>130</v>
      </c>
      <c r="F10" s="480"/>
      <c r="H10" s="463" t="str">
        <f t="shared" si="1"/>
        <v/>
      </c>
      <c r="I10" s="463" t="str">
        <f t="shared" si="0"/>
        <v/>
      </c>
    </row>
    <row r="11" spans="1:13" x14ac:dyDescent="0.2">
      <c r="A11" s="479">
        <v>130</v>
      </c>
      <c r="F11" s="480"/>
      <c r="H11" s="463" t="str">
        <f t="shared" si="1"/>
        <v/>
      </c>
      <c r="I11" s="463" t="str">
        <f>IF(OR(G11&lt;&gt;6,E11=1800),"",B11&amp;"P"&amp;G11)</f>
        <v/>
      </c>
    </row>
    <row r="12" spans="1:13" x14ac:dyDescent="0.2">
      <c r="A12" s="479">
        <v>130</v>
      </c>
      <c r="F12" s="480"/>
      <c r="H12" s="463" t="str">
        <f t="shared" si="1"/>
        <v/>
      </c>
      <c r="I12" s="463" t="str">
        <f t="shared" si="0"/>
        <v/>
      </c>
    </row>
    <row r="13" spans="1:13" x14ac:dyDescent="0.2">
      <c r="A13" s="479">
        <v>130</v>
      </c>
      <c r="F13" s="480"/>
      <c r="H13" s="463" t="str">
        <f t="shared" si="1"/>
        <v/>
      </c>
      <c r="I13" s="463" t="str">
        <f t="shared" si="0"/>
        <v/>
      </c>
    </row>
    <row r="14" spans="1:13" x14ac:dyDescent="0.2">
      <c r="A14" s="479">
        <v>130</v>
      </c>
      <c r="F14" s="480"/>
      <c r="H14" s="463" t="str">
        <f t="shared" si="1"/>
        <v/>
      </c>
      <c r="I14" s="463" t="str">
        <f t="shared" si="0"/>
        <v/>
      </c>
    </row>
    <row r="15" spans="1:13" x14ac:dyDescent="0.2">
      <c r="A15" s="479">
        <v>130</v>
      </c>
      <c r="F15" s="480"/>
      <c r="H15" s="463" t="str">
        <f t="shared" si="1"/>
        <v/>
      </c>
      <c r="I15" s="463" t="str">
        <f t="shared" si="0"/>
        <v/>
      </c>
    </row>
    <row r="16" spans="1:13" x14ac:dyDescent="0.2">
      <c r="A16" s="479">
        <v>130</v>
      </c>
      <c r="F16" s="480"/>
      <c r="H16" s="463" t="str">
        <f t="shared" si="1"/>
        <v/>
      </c>
      <c r="I16" s="463" t="str">
        <f t="shared" si="0"/>
        <v/>
      </c>
    </row>
    <row r="17" spans="1:9" x14ac:dyDescent="0.2">
      <c r="A17" s="479">
        <v>130</v>
      </c>
      <c r="F17" s="480"/>
      <c r="H17" s="463" t="str">
        <f t="shared" si="1"/>
        <v/>
      </c>
      <c r="I17" s="463" t="str">
        <f t="shared" si="0"/>
        <v/>
      </c>
    </row>
    <row r="18" spans="1:9" x14ac:dyDescent="0.2">
      <c r="A18" s="479">
        <v>130</v>
      </c>
      <c r="F18" s="480"/>
      <c r="H18" s="463" t="str">
        <f t="shared" si="1"/>
        <v/>
      </c>
      <c r="I18" s="463" t="str">
        <f t="shared" si="0"/>
        <v/>
      </c>
    </row>
    <row r="19" spans="1:9" x14ac:dyDescent="0.2">
      <c r="A19" s="479">
        <v>130</v>
      </c>
      <c r="F19" s="480"/>
      <c r="H19" s="463" t="str">
        <f t="shared" si="1"/>
        <v/>
      </c>
      <c r="I19" s="463" t="str">
        <f t="shared" si="0"/>
        <v/>
      </c>
    </row>
    <row r="20" spans="1:9" x14ac:dyDescent="0.2">
      <c r="A20" s="479">
        <v>130</v>
      </c>
      <c r="F20" s="480"/>
      <c r="H20" s="463" t="str">
        <f t="shared" si="1"/>
        <v/>
      </c>
      <c r="I20" s="463" t="str">
        <f t="shared" si="0"/>
        <v/>
      </c>
    </row>
    <row r="21" spans="1:9" x14ac:dyDescent="0.2">
      <c r="A21" s="479">
        <v>130</v>
      </c>
      <c r="F21" s="480"/>
      <c r="H21" s="463" t="str">
        <f t="shared" si="1"/>
        <v/>
      </c>
      <c r="I21" s="463" t="str">
        <f t="shared" si="0"/>
        <v/>
      </c>
    </row>
    <row r="22" spans="1:9" x14ac:dyDescent="0.2">
      <c r="A22" s="479">
        <v>130</v>
      </c>
      <c r="F22" s="480"/>
      <c r="H22" s="463" t="str">
        <f t="shared" si="1"/>
        <v/>
      </c>
      <c r="I22" s="463" t="str">
        <f t="shared" si="0"/>
        <v/>
      </c>
    </row>
    <row r="23" spans="1:9" x14ac:dyDescent="0.2">
      <c r="A23" s="479">
        <v>130</v>
      </c>
      <c r="F23" s="480"/>
      <c r="H23" s="463" t="str">
        <f t="shared" si="1"/>
        <v/>
      </c>
      <c r="I23" s="463" t="str">
        <f t="shared" si="0"/>
        <v/>
      </c>
    </row>
    <row r="24" spans="1:9" x14ac:dyDescent="0.2">
      <c r="A24" s="479">
        <v>130</v>
      </c>
      <c r="F24" s="480"/>
      <c r="H24" s="463" t="str">
        <f t="shared" si="1"/>
        <v/>
      </c>
      <c r="I24" s="463" t="str">
        <f t="shared" si="0"/>
        <v/>
      </c>
    </row>
    <row r="25" spans="1:9" x14ac:dyDescent="0.2">
      <c r="A25" s="479">
        <v>130</v>
      </c>
      <c r="F25" s="480"/>
      <c r="H25" s="463" t="str">
        <f t="shared" si="1"/>
        <v/>
      </c>
      <c r="I25" s="463" t="str">
        <f t="shared" si="0"/>
        <v/>
      </c>
    </row>
    <row r="26" spans="1:9" x14ac:dyDescent="0.2">
      <c r="A26" s="479">
        <v>130</v>
      </c>
      <c r="F26" s="480"/>
      <c r="H26" s="463" t="str">
        <f t="shared" si="1"/>
        <v/>
      </c>
      <c r="I26" s="463" t="str">
        <f t="shared" si="0"/>
        <v/>
      </c>
    </row>
    <row r="27" spans="1:9" x14ac:dyDescent="0.2">
      <c r="A27" s="479">
        <v>130</v>
      </c>
      <c r="F27" s="480"/>
      <c r="H27" s="463" t="str">
        <f t="shared" si="1"/>
        <v/>
      </c>
      <c r="I27" s="463" t="str">
        <f t="shared" si="0"/>
        <v/>
      </c>
    </row>
    <row r="28" spans="1:9" x14ac:dyDescent="0.2">
      <c r="A28" s="479">
        <v>130</v>
      </c>
      <c r="F28" s="480"/>
      <c r="H28" s="463" t="str">
        <f t="shared" si="1"/>
        <v/>
      </c>
      <c r="I28" s="463" t="str">
        <f t="shared" si="0"/>
        <v/>
      </c>
    </row>
    <row r="29" spans="1:9" x14ac:dyDescent="0.2">
      <c r="A29" s="479">
        <v>130</v>
      </c>
      <c r="F29" s="480"/>
      <c r="H29" s="463" t="str">
        <f t="shared" si="1"/>
        <v/>
      </c>
      <c r="I29" s="463" t="str">
        <f t="shared" si="0"/>
        <v/>
      </c>
    </row>
    <row r="30" spans="1:9" x14ac:dyDescent="0.2">
      <c r="A30" s="479">
        <v>130</v>
      </c>
      <c r="F30" s="480"/>
      <c r="H30" s="463" t="str">
        <f t="shared" si="1"/>
        <v/>
      </c>
      <c r="I30" s="463" t="str">
        <f t="shared" si="0"/>
        <v/>
      </c>
    </row>
    <row r="31" spans="1:9" x14ac:dyDescent="0.2">
      <c r="A31" s="479">
        <v>130</v>
      </c>
      <c r="F31" s="480"/>
      <c r="H31" s="463" t="str">
        <f t="shared" si="1"/>
        <v/>
      </c>
      <c r="I31" s="463" t="str">
        <f t="shared" si="0"/>
        <v/>
      </c>
    </row>
    <row r="32" spans="1:9" x14ac:dyDescent="0.2">
      <c r="A32" s="479">
        <v>130</v>
      </c>
      <c r="F32" s="480"/>
      <c r="H32" s="463" t="str">
        <f t="shared" si="1"/>
        <v/>
      </c>
      <c r="I32" s="463" t="str">
        <f t="shared" si="0"/>
        <v/>
      </c>
    </row>
    <row r="33" spans="1:9" x14ac:dyDescent="0.2">
      <c r="A33" s="479">
        <v>130</v>
      </c>
      <c r="F33" s="480"/>
      <c r="H33" s="463" t="str">
        <f t="shared" si="1"/>
        <v/>
      </c>
      <c r="I33" s="463" t="str">
        <f t="shared" si="0"/>
        <v/>
      </c>
    </row>
    <row r="34" spans="1:9" x14ac:dyDescent="0.2">
      <c r="A34" s="479">
        <v>130</v>
      </c>
      <c r="F34" s="480"/>
      <c r="H34" s="463" t="str">
        <f t="shared" si="1"/>
        <v/>
      </c>
      <c r="I34" s="463" t="str">
        <f t="shared" si="0"/>
        <v/>
      </c>
    </row>
    <row r="35" spans="1:9" x14ac:dyDescent="0.2">
      <c r="A35" s="479">
        <v>130</v>
      </c>
      <c r="F35" s="480"/>
      <c r="H35" s="463" t="str">
        <f t="shared" si="1"/>
        <v/>
      </c>
      <c r="I35" s="463" t="str">
        <f t="shared" si="0"/>
        <v/>
      </c>
    </row>
    <row r="36" spans="1:9" x14ac:dyDescent="0.2">
      <c r="A36" s="479">
        <v>130</v>
      </c>
      <c r="F36" s="480"/>
      <c r="H36" s="463" t="str">
        <f t="shared" si="1"/>
        <v/>
      </c>
      <c r="I36" s="463" t="str">
        <f t="shared" si="0"/>
        <v/>
      </c>
    </row>
    <row r="37" spans="1:9" x14ac:dyDescent="0.2">
      <c r="A37" s="479">
        <v>130</v>
      </c>
      <c r="F37" s="480"/>
      <c r="H37" s="463" t="str">
        <f t="shared" si="1"/>
        <v/>
      </c>
      <c r="I37" s="463" t="str">
        <f t="shared" si="0"/>
        <v/>
      </c>
    </row>
    <row r="38" spans="1:9" x14ac:dyDescent="0.2">
      <c r="A38" s="479">
        <v>130</v>
      </c>
      <c r="F38" s="480"/>
      <c r="H38" s="463" t="str">
        <f t="shared" si="1"/>
        <v/>
      </c>
      <c r="I38" s="463" t="str">
        <f t="shared" si="0"/>
        <v/>
      </c>
    </row>
    <row r="39" spans="1:9" x14ac:dyDescent="0.2">
      <c r="A39" s="479">
        <v>130</v>
      </c>
      <c r="F39" s="480"/>
      <c r="H39" s="463" t="str">
        <f t="shared" si="1"/>
        <v/>
      </c>
      <c r="I39" s="463" t="str">
        <f t="shared" si="0"/>
        <v/>
      </c>
    </row>
    <row r="40" spans="1:9" x14ac:dyDescent="0.2">
      <c r="A40" s="479">
        <v>130</v>
      </c>
      <c r="F40" s="480"/>
      <c r="H40" s="463" t="str">
        <f t="shared" si="1"/>
        <v/>
      </c>
      <c r="I40" s="463" t="str">
        <f t="shared" si="0"/>
        <v/>
      </c>
    </row>
    <row r="41" spans="1:9" x14ac:dyDescent="0.2">
      <c r="A41" s="479">
        <v>130</v>
      </c>
      <c r="F41" s="480"/>
      <c r="H41" s="463" t="str">
        <f t="shared" si="1"/>
        <v/>
      </c>
      <c r="I41" s="463" t="str">
        <f t="shared" si="0"/>
        <v/>
      </c>
    </row>
    <row r="42" spans="1:9" x14ac:dyDescent="0.2">
      <c r="A42" s="479">
        <v>130</v>
      </c>
      <c r="F42" s="480"/>
      <c r="H42" s="463" t="str">
        <f t="shared" si="1"/>
        <v/>
      </c>
      <c r="I42" s="463" t="str">
        <f t="shared" si="0"/>
        <v/>
      </c>
    </row>
    <row r="43" spans="1:9" x14ac:dyDescent="0.2">
      <c r="A43" s="479">
        <v>130</v>
      </c>
      <c r="F43" s="480"/>
      <c r="H43" s="463" t="str">
        <f t="shared" si="1"/>
        <v/>
      </c>
      <c r="I43" s="463" t="str">
        <f t="shared" si="0"/>
        <v/>
      </c>
    </row>
    <row r="44" spans="1:9" x14ac:dyDescent="0.2">
      <c r="A44" s="479">
        <v>130</v>
      </c>
      <c r="F44" s="480"/>
      <c r="H44" s="463" t="str">
        <f t="shared" si="1"/>
        <v/>
      </c>
      <c r="I44" s="463" t="str">
        <f t="shared" si="0"/>
        <v/>
      </c>
    </row>
    <row r="45" spans="1:9" x14ac:dyDescent="0.2">
      <c r="A45" s="479">
        <v>130</v>
      </c>
      <c r="F45" s="480"/>
      <c r="H45" s="463" t="str">
        <f t="shared" si="1"/>
        <v/>
      </c>
      <c r="I45" s="463" t="str">
        <f t="shared" si="0"/>
        <v/>
      </c>
    </row>
    <row r="46" spans="1:9" x14ac:dyDescent="0.2">
      <c r="A46" s="479">
        <v>130</v>
      </c>
      <c r="F46" s="480"/>
      <c r="H46" s="463" t="str">
        <f t="shared" si="1"/>
        <v/>
      </c>
      <c r="I46" s="463" t="str">
        <f t="shared" si="0"/>
        <v/>
      </c>
    </row>
    <row r="47" spans="1:9" x14ac:dyDescent="0.2">
      <c r="A47" s="479">
        <v>130</v>
      </c>
      <c r="F47" s="480"/>
      <c r="H47" s="463" t="str">
        <f t="shared" si="1"/>
        <v/>
      </c>
      <c r="I47" s="463" t="str">
        <f t="shared" si="0"/>
        <v/>
      </c>
    </row>
    <row r="48" spans="1:9" x14ac:dyDescent="0.2">
      <c r="A48" s="479">
        <v>130</v>
      </c>
      <c r="F48" s="480"/>
      <c r="H48" s="463" t="str">
        <f t="shared" si="1"/>
        <v/>
      </c>
      <c r="I48" s="463" t="str">
        <f t="shared" si="0"/>
        <v/>
      </c>
    </row>
    <row r="49" spans="1:9" x14ac:dyDescent="0.2">
      <c r="A49" s="479">
        <v>130</v>
      </c>
      <c r="F49" s="480"/>
      <c r="H49" s="463" t="str">
        <f t="shared" si="1"/>
        <v/>
      </c>
      <c r="I49" s="463" t="str">
        <f t="shared" si="0"/>
        <v/>
      </c>
    </row>
    <row r="50" spans="1:9" x14ac:dyDescent="0.2">
      <c r="A50" s="479">
        <v>130</v>
      </c>
      <c r="F50" s="480"/>
      <c r="H50" s="463" t="str">
        <f t="shared" si="1"/>
        <v/>
      </c>
      <c r="I50" s="463" t="str">
        <f t="shared" si="0"/>
        <v/>
      </c>
    </row>
    <row r="51" spans="1:9" x14ac:dyDescent="0.2">
      <c r="A51" s="479">
        <v>130</v>
      </c>
      <c r="F51" s="480"/>
      <c r="H51" s="463" t="str">
        <f t="shared" si="1"/>
        <v/>
      </c>
      <c r="I51" s="463" t="str">
        <f t="shared" si="0"/>
        <v/>
      </c>
    </row>
    <row r="52" spans="1:9" x14ac:dyDescent="0.2">
      <c r="A52" s="479">
        <v>130</v>
      </c>
      <c r="F52" s="480"/>
      <c r="H52" s="463" t="str">
        <f t="shared" si="1"/>
        <v/>
      </c>
      <c r="I52" s="463" t="str">
        <f t="shared" si="0"/>
        <v/>
      </c>
    </row>
    <row r="53" spans="1:9" x14ac:dyDescent="0.2">
      <c r="A53" s="479">
        <v>130</v>
      </c>
      <c r="F53" s="480"/>
      <c r="H53" s="463" t="str">
        <f t="shared" si="1"/>
        <v/>
      </c>
      <c r="I53" s="463" t="str">
        <f t="shared" si="0"/>
        <v/>
      </c>
    </row>
    <row r="54" spans="1:9" x14ac:dyDescent="0.2">
      <c r="A54" s="479">
        <v>130</v>
      </c>
      <c r="F54" s="480"/>
      <c r="H54" s="463" t="str">
        <f t="shared" si="1"/>
        <v/>
      </c>
      <c r="I54" s="463" t="str">
        <f t="shared" si="0"/>
        <v/>
      </c>
    </row>
    <row r="55" spans="1:9" x14ac:dyDescent="0.2">
      <c r="A55" s="479">
        <v>130</v>
      </c>
      <c r="F55" s="480"/>
      <c r="H55" s="463" t="str">
        <f t="shared" si="1"/>
        <v/>
      </c>
      <c r="I55" s="463" t="str">
        <f t="shared" si="0"/>
        <v/>
      </c>
    </row>
    <row r="56" spans="1:9" x14ac:dyDescent="0.2">
      <c r="A56" s="479">
        <v>130</v>
      </c>
      <c r="F56" s="480"/>
      <c r="H56" s="463" t="str">
        <f t="shared" si="1"/>
        <v/>
      </c>
      <c r="I56" s="463" t="str">
        <f t="shared" si="0"/>
        <v/>
      </c>
    </row>
    <row r="57" spans="1:9" x14ac:dyDescent="0.2">
      <c r="A57" s="479">
        <v>130</v>
      </c>
      <c r="F57" s="480"/>
      <c r="H57" s="463" t="str">
        <f t="shared" si="1"/>
        <v/>
      </c>
      <c r="I57" s="463" t="str">
        <f t="shared" si="0"/>
        <v/>
      </c>
    </row>
    <row r="58" spans="1:9" x14ac:dyDescent="0.2">
      <c r="A58" s="479">
        <v>130</v>
      </c>
      <c r="F58" s="480"/>
      <c r="H58" s="463" t="str">
        <f t="shared" si="1"/>
        <v/>
      </c>
      <c r="I58" s="463" t="str">
        <f t="shared" si="0"/>
        <v/>
      </c>
    </row>
    <row r="59" spans="1:9" x14ac:dyDescent="0.2">
      <c r="A59" s="479">
        <v>130</v>
      </c>
      <c r="F59" s="480"/>
      <c r="H59" s="463" t="str">
        <f t="shared" si="1"/>
        <v/>
      </c>
      <c r="I59" s="463" t="str">
        <f t="shared" si="0"/>
        <v/>
      </c>
    </row>
    <row r="60" spans="1:9" x14ac:dyDescent="0.2">
      <c r="A60" s="479">
        <v>130</v>
      </c>
      <c r="F60" s="480"/>
      <c r="H60" s="463" t="str">
        <f t="shared" si="1"/>
        <v/>
      </c>
      <c r="I60" s="463" t="str">
        <f t="shared" si="0"/>
        <v/>
      </c>
    </row>
    <row r="61" spans="1:9" x14ac:dyDescent="0.2">
      <c r="A61" s="479">
        <v>130</v>
      </c>
      <c r="F61" s="480"/>
      <c r="H61" s="463" t="str">
        <f t="shared" si="1"/>
        <v/>
      </c>
      <c r="I61" s="463" t="str">
        <f t="shared" si="0"/>
        <v/>
      </c>
    </row>
    <row r="62" spans="1:9" x14ac:dyDescent="0.2">
      <c r="A62" s="479">
        <v>130</v>
      </c>
      <c r="F62" s="480"/>
      <c r="H62" s="463" t="str">
        <f t="shared" si="1"/>
        <v/>
      </c>
      <c r="I62" s="463" t="str">
        <f t="shared" si="0"/>
        <v/>
      </c>
    </row>
    <row r="63" spans="1:9" x14ac:dyDescent="0.2">
      <c r="A63" s="479">
        <v>130</v>
      </c>
      <c r="F63" s="480"/>
      <c r="H63" s="463" t="str">
        <f t="shared" si="1"/>
        <v/>
      </c>
      <c r="I63" s="463" t="str">
        <f t="shared" si="0"/>
        <v/>
      </c>
    </row>
    <row r="64" spans="1:9" x14ac:dyDescent="0.2">
      <c r="A64" s="479">
        <v>130</v>
      </c>
      <c r="F64" s="480"/>
      <c r="H64" s="463" t="str">
        <f t="shared" si="1"/>
        <v/>
      </c>
      <c r="I64" s="463" t="str">
        <f t="shared" si="0"/>
        <v/>
      </c>
    </row>
    <row r="65" spans="1:9" x14ac:dyDescent="0.2">
      <c r="A65" s="479">
        <v>130</v>
      </c>
      <c r="F65" s="480"/>
      <c r="H65" s="463" t="str">
        <f t="shared" si="1"/>
        <v/>
      </c>
      <c r="I65" s="463" t="str">
        <f t="shared" si="0"/>
        <v/>
      </c>
    </row>
    <row r="66" spans="1:9" x14ac:dyDescent="0.2">
      <c r="A66" s="479">
        <v>130</v>
      </c>
      <c r="F66" s="480"/>
      <c r="H66" s="463" t="str">
        <f t="shared" si="1"/>
        <v/>
      </c>
      <c r="I66" s="463" t="str">
        <f t="shared" si="0"/>
        <v/>
      </c>
    </row>
    <row r="67" spans="1:9" x14ac:dyDescent="0.2">
      <c r="A67" s="479">
        <v>130</v>
      </c>
      <c r="F67" s="480"/>
      <c r="H67" s="463" t="str">
        <f t="shared" ref="H67:H130" si="2">B67&amp;E67&amp;G67</f>
        <v/>
      </c>
      <c r="I67" s="463" t="str">
        <f t="shared" ref="I67:I130" si="3">IF(OR(G67&lt;&gt;6,E67=1800),"",B67&amp;"P"&amp;G67)</f>
        <v/>
      </c>
    </row>
    <row r="68" spans="1:9" x14ac:dyDescent="0.2">
      <c r="A68" s="479">
        <v>130</v>
      </c>
      <c r="F68" s="480"/>
      <c r="H68" s="463" t="str">
        <f t="shared" si="2"/>
        <v/>
      </c>
      <c r="I68" s="463" t="str">
        <f t="shared" si="3"/>
        <v/>
      </c>
    </row>
    <row r="69" spans="1:9" x14ac:dyDescent="0.2">
      <c r="H69" s="463" t="str">
        <f t="shared" si="2"/>
        <v/>
      </c>
      <c r="I69" s="463" t="str">
        <f t="shared" si="3"/>
        <v/>
      </c>
    </row>
    <row r="70" spans="1:9" x14ac:dyDescent="0.2">
      <c r="F70" s="480"/>
      <c r="H70" s="463" t="str">
        <f t="shared" si="2"/>
        <v/>
      </c>
      <c r="I70" s="463" t="str">
        <f t="shared" si="3"/>
        <v/>
      </c>
    </row>
    <row r="71" spans="1:9" x14ac:dyDescent="0.2">
      <c r="H71" s="463" t="str">
        <f t="shared" si="2"/>
        <v/>
      </c>
      <c r="I71" s="463" t="str">
        <f t="shared" si="3"/>
        <v/>
      </c>
    </row>
    <row r="72" spans="1:9" x14ac:dyDescent="0.2">
      <c r="H72" s="463" t="str">
        <f t="shared" si="2"/>
        <v/>
      </c>
      <c r="I72" s="463" t="str">
        <f t="shared" si="3"/>
        <v/>
      </c>
    </row>
    <row r="73" spans="1:9" x14ac:dyDescent="0.2">
      <c r="H73" s="463" t="str">
        <f t="shared" si="2"/>
        <v/>
      </c>
      <c r="I73" s="463" t="str">
        <f t="shared" si="3"/>
        <v/>
      </c>
    </row>
    <row r="74" spans="1:9" x14ac:dyDescent="0.2">
      <c r="H74" s="463" t="str">
        <f t="shared" si="2"/>
        <v/>
      </c>
      <c r="I74" s="463" t="str">
        <f t="shared" si="3"/>
        <v/>
      </c>
    </row>
    <row r="75" spans="1:9" x14ac:dyDescent="0.2">
      <c r="H75" s="463" t="str">
        <f t="shared" si="2"/>
        <v/>
      </c>
      <c r="I75" s="463" t="str">
        <f t="shared" si="3"/>
        <v/>
      </c>
    </row>
    <row r="76" spans="1:9" x14ac:dyDescent="0.2">
      <c r="H76" s="463" t="str">
        <f t="shared" si="2"/>
        <v/>
      </c>
      <c r="I76" s="463" t="str">
        <f t="shared" si="3"/>
        <v/>
      </c>
    </row>
    <row r="77" spans="1:9" x14ac:dyDescent="0.2">
      <c r="H77" s="463" t="str">
        <f t="shared" si="2"/>
        <v/>
      </c>
      <c r="I77" s="463" t="str">
        <f t="shared" si="3"/>
        <v/>
      </c>
    </row>
    <row r="78" spans="1:9" x14ac:dyDescent="0.2">
      <c r="H78" s="463" t="str">
        <f t="shared" si="2"/>
        <v/>
      </c>
      <c r="I78" s="463" t="str">
        <f t="shared" si="3"/>
        <v/>
      </c>
    </row>
    <row r="79" spans="1:9" x14ac:dyDescent="0.2">
      <c r="H79" s="463" t="str">
        <f t="shared" si="2"/>
        <v/>
      </c>
      <c r="I79" s="463" t="str">
        <f t="shared" si="3"/>
        <v/>
      </c>
    </row>
    <row r="80" spans="1:9" x14ac:dyDescent="0.2">
      <c r="H80" s="463" t="str">
        <f t="shared" si="2"/>
        <v/>
      </c>
      <c r="I80" s="463" t="str">
        <f t="shared" si="3"/>
        <v/>
      </c>
    </row>
    <row r="81" spans="8:9" x14ac:dyDescent="0.2">
      <c r="H81" s="463" t="str">
        <f t="shared" si="2"/>
        <v/>
      </c>
      <c r="I81" s="463" t="str">
        <f t="shared" si="3"/>
        <v/>
      </c>
    </row>
    <row r="82" spans="8:9" x14ac:dyDescent="0.2">
      <c r="H82" s="463" t="str">
        <f t="shared" si="2"/>
        <v/>
      </c>
      <c r="I82" s="463" t="str">
        <f t="shared" si="3"/>
        <v/>
      </c>
    </row>
    <row r="83" spans="8:9" x14ac:dyDescent="0.2">
      <c r="H83" s="463" t="str">
        <f t="shared" si="2"/>
        <v/>
      </c>
      <c r="I83" s="463" t="str">
        <f t="shared" si="3"/>
        <v/>
      </c>
    </row>
    <row r="84" spans="8:9" x14ac:dyDescent="0.2">
      <c r="H84" s="463" t="str">
        <f t="shared" si="2"/>
        <v/>
      </c>
      <c r="I84" s="463" t="str">
        <f t="shared" si="3"/>
        <v/>
      </c>
    </row>
    <row r="85" spans="8:9" x14ac:dyDescent="0.2">
      <c r="H85" s="463" t="str">
        <f t="shared" si="2"/>
        <v/>
      </c>
      <c r="I85" s="463" t="str">
        <f t="shared" si="3"/>
        <v/>
      </c>
    </row>
    <row r="86" spans="8:9" x14ac:dyDescent="0.2">
      <c r="H86" s="463" t="str">
        <f t="shared" si="2"/>
        <v/>
      </c>
      <c r="I86" s="463" t="str">
        <f t="shared" si="3"/>
        <v/>
      </c>
    </row>
    <row r="87" spans="8:9" x14ac:dyDescent="0.2">
      <c r="H87" s="463" t="str">
        <f t="shared" si="2"/>
        <v/>
      </c>
      <c r="I87" s="463" t="str">
        <f t="shared" si="3"/>
        <v/>
      </c>
    </row>
    <row r="88" spans="8:9" x14ac:dyDescent="0.2">
      <c r="H88" s="463" t="str">
        <f t="shared" si="2"/>
        <v/>
      </c>
      <c r="I88" s="463" t="str">
        <f t="shared" si="3"/>
        <v/>
      </c>
    </row>
    <row r="89" spans="8:9" x14ac:dyDescent="0.2">
      <c r="H89" s="463" t="str">
        <f t="shared" si="2"/>
        <v/>
      </c>
      <c r="I89" s="463" t="str">
        <f t="shared" si="3"/>
        <v/>
      </c>
    </row>
    <row r="90" spans="8:9" x14ac:dyDescent="0.2">
      <c r="H90" s="463" t="str">
        <f t="shared" si="2"/>
        <v/>
      </c>
      <c r="I90" s="463" t="str">
        <f t="shared" si="3"/>
        <v/>
      </c>
    </row>
    <row r="91" spans="8:9" x14ac:dyDescent="0.2">
      <c r="H91" s="463" t="str">
        <f t="shared" si="2"/>
        <v/>
      </c>
      <c r="I91" s="463" t="str">
        <f t="shared" si="3"/>
        <v/>
      </c>
    </row>
    <row r="92" spans="8:9" x14ac:dyDescent="0.2">
      <c r="H92" s="463" t="str">
        <f t="shared" si="2"/>
        <v/>
      </c>
      <c r="I92" s="463" t="str">
        <f t="shared" si="3"/>
        <v/>
      </c>
    </row>
    <row r="93" spans="8:9" x14ac:dyDescent="0.2">
      <c r="H93" s="463" t="str">
        <f t="shared" si="2"/>
        <v/>
      </c>
      <c r="I93" s="463" t="str">
        <f t="shared" si="3"/>
        <v/>
      </c>
    </row>
    <row r="94" spans="8:9" x14ac:dyDescent="0.2">
      <c r="H94" s="463" t="str">
        <f t="shared" si="2"/>
        <v/>
      </c>
      <c r="I94" s="463" t="str">
        <f t="shared" si="3"/>
        <v/>
      </c>
    </row>
    <row r="95" spans="8:9" x14ac:dyDescent="0.2">
      <c r="H95" s="463" t="str">
        <f t="shared" si="2"/>
        <v/>
      </c>
      <c r="I95" s="463" t="str">
        <f t="shared" si="3"/>
        <v/>
      </c>
    </row>
    <row r="96" spans="8:9" x14ac:dyDescent="0.2">
      <c r="H96" s="463" t="str">
        <f t="shared" si="2"/>
        <v/>
      </c>
      <c r="I96" s="463" t="str">
        <f t="shared" si="3"/>
        <v/>
      </c>
    </row>
    <row r="97" spans="8:9" x14ac:dyDescent="0.2">
      <c r="H97" s="463" t="str">
        <f t="shared" si="2"/>
        <v/>
      </c>
      <c r="I97" s="463" t="str">
        <f t="shared" si="3"/>
        <v/>
      </c>
    </row>
    <row r="98" spans="8:9" x14ac:dyDescent="0.2">
      <c r="H98" s="463" t="str">
        <f t="shared" si="2"/>
        <v/>
      </c>
      <c r="I98" s="463" t="str">
        <f t="shared" si="3"/>
        <v/>
      </c>
    </row>
    <row r="99" spans="8:9" x14ac:dyDescent="0.2">
      <c r="H99" s="463" t="str">
        <f t="shared" si="2"/>
        <v/>
      </c>
      <c r="I99" s="463" t="str">
        <f t="shared" si="3"/>
        <v/>
      </c>
    </row>
    <row r="100" spans="8:9" x14ac:dyDescent="0.2">
      <c r="H100" s="463" t="str">
        <f t="shared" si="2"/>
        <v/>
      </c>
      <c r="I100" s="463" t="str">
        <f t="shared" si="3"/>
        <v/>
      </c>
    </row>
    <row r="101" spans="8:9" x14ac:dyDescent="0.2">
      <c r="H101" s="463" t="str">
        <f t="shared" si="2"/>
        <v/>
      </c>
      <c r="I101" s="463" t="str">
        <f t="shared" si="3"/>
        <v/>
      </c>
    </row>
    <row r="102" spans="8:9" x14ac:dyDescent="0.2">
      <c r="H102" s="463" t="str">
        <f t="shared" si="2"/>
        <v/>
      </c>
      <c r="I102" s="463" t="str">
        <f t="shared" si="3"/>
        <v/>
      </c>
    </row>
    <row r="103" spans="8:9" x14ac:dyDescent="0.2">
      <c r="H103" s="463" t="str">
        <f t="shared" si="2"/>
        <v/>
      </c>
      <c r="I103" s="463" t="str">
        <f t="shared" si="3"/>
        <v/>
      </c>
    </row>
    <row r="104" spans="8:9" x14ac:dyDescent="0.2">
      <c r="H104" s="463" t="str">
        <f t="shared" si="2"/>
        <v/>
      </c>
      <c r="I104" s="463" t="str">
        <f t="shared" si="3"/>
        <v/>
      </c>
    </row>
    <row r="105" spans="8:9" x14ac:dyDescent="0.2">
      <c r="H105" s="463" t="str">
        <f t="shared" si="2"/>
        <v/>
      </c>
      <c r="I105" s="463" t="str">
        <f t="shared" si="3"/>
        <v/>
      </c>
    </row>
    <row r="106" spans="8:9" x14ac:dyDescent="0.2">
      <c r="H106" s="463" t="str">
        <f t="shared" si="2"/>
        <v/>
      </c>
      <c r="I106" s="463" t="str">
        <f t="shared" si="3"/>
        <v/>
      </c>
    </row>
    <row r="107" spans="8:9" x14ac:dyDescent="0.2">
      <c r="H107" s="463" t="str">
        <f t="shared" si="2"/>
        <v/>
      </c>
      <c r="I107" s="463" t="str">
        <f t="shared" si="3"/>
        <v/>
      </c>
    </row>
    <row r="108" spans="8:9" x14ac:dyDescent="0.2">
      <c r="H108" s="463" t="str">
        <f t="shared" si="2"/>
        <v/>
      </c>
      <c r="I108" s="463" t="str">
        <f t="shared" si="3"/>
        <v/>
      </c>
    </row>
    <row r="109" spans="8:9" x14ac:dyDescent="0.2">
      <c r="H109" s="463" t="str">
        <f t="shared" si="2"/>
        <v/>
      </c>
      <c r="I109" s="463" t="str">
        <f t="shared" si="3"/>
        <v/>
      </c>
    </row>
    <row r="110" spans="8:9" x14ac:dyDescent="0.2">
      <c r="H110" s="463" t="str">
        <f t="shared" si="2"/>
        <v/>
      </c>
      <c r="I110" s="463" t="str">
        <f t="shared" si="3"/>
        <v/>
      </c>
    </row>
    <row r="111" spans="8:9" x14ac:dyDescent="0.2">
      <c r="H111" s="463" t="str">
        <f t="shared" si="2"/>
        <v/>
      </c>
      <c r="I111" s="463" t="str">
        <f t="shared" si="3"/>
        <v/>
      </c>
    </row>
    <row r="112" spans="8:9" x14ac:dyDescent="0.2">
      <c r="H112" s="463" t="str">
        <f t="shared" si="2"/>
        <v/>
      </c>
      <c r="I112" s="463" t="str">
        <f t="shared" si="3"/>
        <v/>
      </c>
    </row>
    <row r="113" spans="8:9" x14ac:dyDescent="0.2">
      <c r="H113" s="463" t="str">
        <f t="shared" si="2"/>
        <v/>
      </c>
      <c r="I113" s="463" t="str">
        <f t="shared" si="3"/>
        <v/>
      </c>
    </row>
    <row r="114" spans="8:9" x14ac:dyDescent="0.2">
      <c r="H114" s="463" t="str">
        <f t="shared" si="2"/>
        <v/>
      </c>
      <c r="I114" s="463" t="str">
        <f t="shared" si="3"/>
        <v/>
      </c>
    </row>
    <row r="115" spans="8:9" x14ac:dyDescent="0.2">
      <c r="H115" s="463" t="str">
        <f t="shared" si="2"/>
        <v/>
      </c>
      <c r="I115" s="463" t="str">
        <f t="shared" si="3"/>
        <v/>
      </c>
    </row>
    <row r="116" spans="8:9" x14ac:dyDescent="0.2">
      <c r="H116" s="463" t="str">
        <f t="shared" si="2"/>
        <v/>
      </c>
      <c r="I116" s="463" t="str">
        <f t="shared" si="3"/>
        <v/>
      </c>
    </row>
    <row r="117" spans="8:9" x14ac:dyDescent="0.2">
      <c r="H117" s="463" t="str">
        <f t="shared" si="2"/>
        <v/>
      </c>
      <c r="I117" s="463" t="str">
        <f t="shared" si="3"/>
        <v/>
      </c>
    </row>
    <row r="118" spans="8:9" x14ac:dyDescent="0.2">
      <c r="H118" s="463" t="str">
        <f t="shared" si="2"/>
        <v/>
      </c>
      <c r="I118" s="463" t="str">
        <f t="shared" si="3"/>
        <v/>
      </c>
    </row>
    <row r="119" spans="8:9" x14ac:dyDescent="0.2">
      <c r="H119" s="463" t="str">
        <f t="shared" si="2"/>
        <v/>
      </c>
      <c r="I119" s="463" t="str">
        <f t="shared" si="3"/>
        <v/>
      </c>
    </row>
    <row r="120" spans="8:9" x14ac:dyDescent="0.2">
      <c r="H120" s="463" t="str">
        <f t="shared" si="2"/>
        <v/>
      </c>
      <c r="I120" s="463" t="str">
        <f t="shared" si="3"/>
        <v/>
      </c>
    </row>
    <row r="121" spans="8:9" x14ac:dyDescent="0.2">
      <c r="H121" s="463" t="str">
        <f t="shared" si="2"/>
        <v/>
      </c>
      <c r="I121" s="463" t="str">
        <f t="shared" si="3"/>
        <v/>
      </c>
    </row>
    <row r="122" spans="8:9" x14ac:dyDescent="0.2">
      <c r="H122" s="463" t="str">
        <f t="shared" si="2"/>
        <v/>
      </c>
      <c r="I122" s="463" t="str">
        <f t="shared" si="3"/>
        <v/>
      </c>
    </row>
    <row r="123" spans="8:9" x14ac:dyDescent="0.2">
      <c r="H123" s="463" t="str">
        <f t="shared" si="2"/>
        <v/>
      </c>
      <c r="I123" s="463" t="str">
        <f t="shared" si="3"/>
        <v/>
      </c>
    </row>
    <row r="124" spans="8:9" x14ac:dyDescent="0.2">
      <c r="H124" s="463" t="str">
        <f t="shared" si="2"/>
        <v/>
      </c>
      <c r="I124" s="463" t="str">
        <f t="shared" si="3"/>
        <v/>
      </c>
    </row>
    <row r="125" spans="8:9" x14ac:dyDescent="0.2">
      <c r="H125" s="463" t="str">
        <f t="shared" si="2"/>
        <v/>
      </c>
      <c r="I125" s="463" t="str">
        <f t="shared" si="3"/>
        <v/>
      </c>
    </row>
    <row r="126" spans="8:9" x14ac:dyDescent="0.2">
      <c r="H126" s="463" t="str">
        <f t="shared" si="2"/>
        <v/>
      </c>
      <c r="I126" s="463" t="str">
        <f t="shared" si="3"/>
        <v/>
      </c>
    </row>
    <row r="127" spans="8:9" x14ac:dyDescent="0.2">
      <c r="H127" s="463" t="str">
        <f t="shared" si="2"/>
        <v/>
      </c>
      <c r="I127" s="463" t="str">
        <f t="shared" si="3"/>
        <v/>
      </c>
    </row>
    <row r="128" spans="8:9" x14ac:dyDescent="0.2">
      <c r="H128" s="463" t="str">
        <f t="shared" si="2"/>
        <v/>
      </c>
      <c r="I128" s="463" t="str">
        <f t="shared" si="3"/>
        <v/>
      </c>
    </row>
    <row r="129" spans="8:9" x14ac:dyDescent="0.2">
      <c r="H129" s="463" t="str">
        <f t="shared" si="2"/>
        <v/>
      </c>
      <c r="I129" s="463" t="str">
        <f t="shared" si="3"/>
        <v/>
      </c>
    </row>
    <row r="130" spans="8:9" x14ac:dyDescent="0.2">
      <c r="H130" s="463" t="str">
        <f t="shared" si="2"/>
        <v/>
      </c>
      <c r="I130" s="463" t="str">
        <f t="shared" si="3"/>
        <v/>
      </c>
    </row>
    <row r="131" spans="8:9" x14ac:dyDescent="0.2">
      <c r="H131" s="463" t="str">
        <f t="shared" ref="H131:H194" si="4">B131&amp;E131&amp;G131</f>
        <v/>
      </c>
      <c r="I131" s="463" t="str">
        <f t="shared" ref="I131:I194" si="5">IF(OR(G131&lt;&gt;6,E131=1800),"",B131&amp;"P"&amp;G131)</f>
        <v/>
      </c>
    </row>
    <row r="132" spans="8:9" x14ac:dyDescent="0.2">
      <c r="H132" s="463" t="str">
        <f t="shared" si="4"/>
        <v/>
      </c>
      <c r="I132" s="463" t="str">
        <f t="shared" si="5"/>
        <v/>
      </c>
    </row>
    <row r="133" spans="8:9" x14ac:dyDescent="0.2">
      <c r="H133" s="463" t="str">
        <f t="shared" si="4"/>
        <v/>
      </c>
      <c r="I133" s="463" t="str">
        <f t="shared" si="5"/>
        <v/>
      </c>
    </row>
    <row r="134" spans="8:9" x14ac:dyDescent="0.2">
      <c r="H134" s="463" t="str">
        <f t="shared" si="4"/>
        <v/>
      </c>
      <c r="I134" s="463" t="str">
        <f t="shared" si="5"/>
        <v/>
      </c>
    </row>
    <row r="135" spans="8:9" x14ac:dyDescent="0.2">
      <c r="H135" s="463" t="str">
        <f t="shared" si="4"/>
        <v/>
      </c>
      <c r="I135" s="463" t="str">
        <f t="shared" si="5"/>
        <v/>
      </c>
    </row>
    <row r="136" spans="8:9" x14ac:dyDescent="0.2">
      <c r="H136" s="463" t="str">
        <f t="shared" si="4"/>
        <v/>
      </c>
      <c r="I136" s="463" t="str">
        <f t="shared" si="5"/>
        <v/>
      </c>
    </row>
    <row r="137" spans="8:9" x14ac:dyDescent="0.2">
      <c r="H137" s="463" t="str">
        <f t="shared" si="4"/>
        <v/>
      </c>
      <c r="I137" s="463" t="str">
        <f t="shared" si="5"/>
        <v/>
      </c>
    </row>
    <row r="138" spans="8:9" x14ac:dyDescent="0.2">
      <c r="H138" s="463" t="str">
        <f t="shared" si="4"/>
        <v/>
      </c>
      <c r="I138" s="463" t="str">
        <f t="shared" si="5"/>
        <v/>
      </c>
    </row>
    <row r="139" spans="8:9" x14ac:dyDescent="0.2">
      <c r="H139" s="463" t="str">
        <f t="shared" si="4"/>
        <v/>
      </c>
      <c r="I139" s="463" t="str">
        <f t="shared" si="5"/>
        <v/>
      </c>
    </row>
    <row r="140" spans="8:9" x14ac:dyDescent="0.2">
      <c r="H140" s="463" t="str">
        <f t="shared" si="4"/>
        <v/>
      </c>
      <c r="I140" s="463" t="str">
        <f t="shared" si="5"/>
        <v/>
      </c>
    </row>
    <row r="141" spans="8:9" x14ac:dyDescent="0.2">
      <c r="H141" s="463" t="str">
        <f t="shared" si="4"/>
        <v/>
      </c>
      <c r="I141" s="463" t="str">
        <f t="shared" si="5"/>
        <v/>
      </c>
    </row>
    <row r="142" spans="8:9" x14ac:dyDescent="0.2">
      <c r="H142" s="463" t="str">
        <f t="shared" si="4"/>
        <v/>
      </c>
      <c r="I142" s="463" t="str">
        <f t="shared" si="5"/>
        <v/>
      </c>
    </row>
    <row r="143" spans="8:9" x14ac:dyDescent="0.2">
      <c r="H143" s="463" t="str">
        <f t="shared" si="4"/>
        <v/>
      </c>
      <c r="I143" s="463" t="str">
        <f t="shared" si="5"/>
        <v/>
      </c>
    </row>
    <row r="144" spans="8:9" x14ac:dyDescent="0.2">
      <c r="H144" s="463" t="str">
        <f t="shared" si="4"/>
        <v/>
      </c>
      <c r="I144" s="463" t="str">
        <f t="shared" si="5"/>
        <v/>
      </c>
    </row>
    <row r="145" spans="8:9" x14ac:dyDescent="0.2">
      <c r="H145" s="463" t="str">
        <f t="shared" si="4"/>
        <v/>
      </c>
      <c r="I145" s="463" t="str">
        <f t="shared" si="5"/>
        <v/>
      </c>
    </row>
    <row r="146" spans="8:9" x14ac:dyDescent="0.2">
      <c r="H146" s="463" t="str">
        <f t="shared" si="4"/>
        <v/>
      </c>
      <c r="I146" s="463" t="str">
        <f t="shared" si="5"/>
        <v/>
      </c>
    </row>
    <row r="147" spans="8:9" x14ac:dyDescent="0.2">
      <c r="H147" s="463" t="str">
        <f t="shared" si="4"/>
        <v/>
      </c>
      <c r="I147" s="463" t="str">
        <f t="shared" si="5"/>
        <v/>
      </c>
    </row>
    <row r="148" spans="8:9" x14ac:dyDescent="0.2">
      <c r="H148" s="463" t="str">
        <f t="shared" si="4"/>
        <v/>
      </c>
      <c r="I148" s="463" t="str">
        <f t="shared" si="5"/>
        <v/>
      </c>
    </row>
    <row r="149" spans="8:9" x14ac:dyDescent="0.2">
      <c r="H149" s="463" t="str">
        <f t="shared" si="4"/>
        <v/>
      </c>
      <c r="I149" s="463" t="str">
        <f t="shared" si="5"/>
        <v/>
      </c>
    </row>
    <row r="150" spans="8:9" x14ac:dyDescent="0.2">
      <c r="H150" s="463" t="str">
        <f t="shared" si="4"/>
        <v/>
      </c>
      <c r="I150" s="463" t="str">
        <f t="shared" si="5"/>
        <v/>
      </c>
    </row>
    <row r="151" spans="8:9" x14ac:dyDescent="0.2">
      <c r="H151" s="463" t="str">
        <f t="shared" si="4"/>
        <v/>
      </c>
      <c r="I151" s="463" t="str">
        <f t="shared" si="5"/>
        <v/>
      </c>
    </row>
    <row r="152" spans="8:9" x14ac:dyDescent="0.2">
      <c r="H152" s="463" t="str">
        <f t="shared" si="4"/>
        <v/>
      </c>
      <c r="I152" s="463" t="str">
        <f t="shared" si="5"/>
        <v/>
      </c>
    </row>
    <row r="153" spans="8:9" x14ac:dyDescent="0.2">
      <c r="H153" s="463" t="str">
        <f t="shared" si="4"/>
        <v/>
      </c>
      <c r="I153" s="463" t="str">
        <f t="shared" si="5"/>
        <v/>
      </c>
    </row>
    <row r="154" spans="8:9" x14ac:dyDescent="0.2">
      <c r="H154" s="463" t="str">
        <f t="shared" si="4"/>
        <v/>
      </c>
      <c r="I154" s="463" t="str">
        <f t="shared" si="5"/>
        <v/>
      </c>
    </row>
    <row r="155" spans="8:9" x14ac:dyDescent="0.2">
      <c r="H155" s="463" t="str">
        <f t="shared" si="4"/>
        <v/>
      </c>
      <c r="I155" s="463" t="str">
        <f t="shared" si="5"/>
        <v/>
      </c>
    </row>
    <row r="156" spans="8:9" x14ac:dyDescent="0.2">
      <c r="H156" s="463" t="str">
        <f t="shared" si="4"/>
        <v/>
      </c>
      <c r="I156" s="463" t="str">
        <f t="shared" si="5"/>
        <v/>
      </c>
    </row>
    <row r="157" spans="8:9" x14ac:dyDescent="0.2">
      <c r="H157" s="463" t="str">
        <f t="shared" si="4"/>
        <v/>
      </c>
      <c r="I157" s="463" t="str">
        <f t="shared" si="5"/>
        <v/>
      </c>
    </row>
    <row r="158" spans="8:9" x14ac:dyDescent="0.2">
      <c r="H158" s="463" t="str">
        <f t="shared" si="4"/>
        <v/>
      </c>
      <c r="I158" s="463" t="str">
        <f t="shared" si="5"/>
        <v/>
      </c>
    </row>
    <row r="159" spans="8:9" x14ac:dyDescent="0.2">
      <c r="H159" s="463" t="str">
        <f t="shared" si="4"/>
        <v/>
      </c>
      <c r="I159" s="463" t="str">
        <f t="shared" si="5"/>
        <v/>
      </c>
    </row>
    <row r="160" spans="8:9" x14ac:dyDescent="0.2">
      <c r="H160" s="463" t="str">
        <f t="shared" si="4"/>
        <v/>
      </c>
      <c r="I160" s="463" t="str">
        <f t="shared" si="5"/>
        <v/>
      </c>
    </row>
    <row r="161" spans="8:9" x14ac:dyDescent="0.2">
      <c r="H161" s="463" t="str">
        <f t="shared" si="4"/>
        <v/>
      </c>
      <c r="I161" s="463" t="str">
        <f t="shared" si="5"/>
        <v/>
      </c>
    </row>
    <row r="162" spans="8:9" x14ac:dyDescent="0.2">
      <c r="H162" s="463" t="str">
        <f t="shared" si="4"/>
        <v/>
      </c>
      <c r="I162" s="463" t="str">
        <f t="shared" si="5"/>
        <v/>
      </c>
    </row>
    <row r="163" spans="8:9" x14ac:dyDescent="0.2">
      <c r="H163" s="463" t="str">
        <f t="shared" si="4"/>
        <v/>
      </c>
      <c r="I163" s="463" t="str">
        <f t="shared" si="5"/>
        <v/>
      </c>
    </row>
    <row r="164" spans="8:9" x14ac:dyDescent="0.2">
      <c r="H164" s="463" t="str">
        <f t="shared" si="4"/>
        <v/>
      </c>
      <c r="I164" s="463" t="str">
        <f t="shared" si="5"/>
        <v/>
      </c>
    </row>
    <row r="165" spans="8:9" x14ac:dyDescent="0.2">
      <c r="H165" s="463" t="str">
        <f t="shared" si="4"/>
        <v/>
      </c>
      <c r="I165" s="463" t="str">
        <f t="shared" si="5"/>
        <v/>
      </c>
    </row>
    <row r="166" spans="8:9" x14ac:dyDescent="0.2">
      <c r="H166" s="463" t="str">
        <f t="shared" si="4"/>
        <v/>
      </c>
      <c r="I166" s="463" t="str">
        <f t="shared" si="5"/>
        <v/>
      </c>
    </row>
    <row r="167" spans="8:9" x14ac:dyDescent="0.2">
      <c r="H167" s="463" t="str">
        <f t="shared" si="4"/>
        <v/>
      </c>
      <c r="I167" s="463" t="str">
        <f t="shared" si="5"/>
        <v/>
      </c>
    </row>
    <row r="168" spans="8:9" x14ac:dyDescent="0.2">
      <c r="H168" s="463" t="str">
        <f t="shared" si="4"/>
        <v/>
      </c>
      <c r="I168" s="463" t="str">
        <f t="shared" si="5"/>
        <v/>
      </c>
    </row>
    <row r="169" spans="8:9" x14ac:dyDescent="0.2">
      <c r="H169" s="463" t="str">
        <f t="shared" si="4"/>
        <v/>
      </c>
      <c r="I169" s="463" t="str">
        <f t="shared" si="5"/>
        <v/>
      </c>
    </row>
    <row r="170" spans="8:9" x14ac:dyDescent="0.2">
      <c r="H170" s="463" t="str">
        <f t="shared" si="4"/>
        <v/>
      </c>
      <c r="I170" s="463" t="str">
        <f t="shared" si="5"/>
        <v/>
      </c>
    </row>
    <row r="171" spans="8:9" x14ac:dyDescent="0.2">
      <c r="H171" s="463" t="str">
        <f t="shared" si="4"/>
        <v/>
      </c>
      <c r="I171" s="463" t="str">
        <f t="shared" si="5"/>
        <v/>
      </c>
    </row>
    <row r="172" spans="8:9" x14ac:dyDescent="0.2">
      <c r="H172" s="463" t="str">
        <f t="shared" si="4"/>
        <v/>
      </c>
      <c r="I172" s="463" t="str">
        <f t="shared" si="5"/>
        <v/>
      </c>
    </row>
    <row r="173" spans="8:9" x14ac:dyDescent="0.2">
      <c r="H173" s="463" t="str">
        <f t="shared" si="4"/>
        <v/>
      </c>
      <c r="I173" s="463" t="str">
        <f t="shared" si="5"/>
        <v/>
      </c>
    </row>
    <row r="174" spans="8:9" x14ac:dyDescent="0.2">
      <c r="H174" s="463" t="str">
        <f t="shared" si="4"/>
        <v/>
      </c>
      <c r="I174" s="463" t="str">
        <f t="shared" si="5"/>
        <v/>
      </c>
    </row>
    <row r="175" spans="8:9" x14ac:dyDescent="0.2">
      <c r="H175" s="463" t="str">
        <f t="shared" si="4"/>
        <v/>
      </c>
      <c r="I175" s="463" t="str">
        <f t="shared" si="5"/>
        <v/>
      </c>
    </row>
    <row r="176" spans="8:9" x14ac:dyDescent="0.2">
      <c r="H176" s="463" t="str">
        <f t="shared" si="4"/>
        <v/>
      </c>
      <c r="I176" s="463" t="str">
        <f t="shared" si="5"/>
        <v/>
      </c>
    </row>
    <row r="177" spans="8:9" x14ac:dyDescent="0.2">
      <c r="H177" s="463" t="str">
        <f t="shared" si="4"/>
        <v/>
      </c>
      <c r="I177" s="463" t="str">
        <f t="shared" si="5"/>
        <v/>
      </c>
    </row>
    <row r="178" spans="8:9" x14ac:dyDescent="0.2">
      <c r="H178" s="463" t="str">
        <f t="shared" si="4"/>
        <v/>
      </c>
      <c r="I178" s="463" t="str">
        <f t="shared" si="5"/>
        <v/>
      </c>
    </row>
    <row r="179" spans="8:9" x14ac:dyDescent="0.2">
      <c r="H179" s="463" t="str">
        <f t="shared" si="4"/>
        <v/>
      </c>
      <c r="I179" s="463" t="str">
        <f t="shared" si="5"/>
        <v/>
      </c>
    </row>
    <row r="180" spans="8:9" x14ac:dyDescent="0.2">
      <c r="H180" s="463" t="str">
        <f t="shared" si="4"/>
        <v/>
      </c>
      <c r="I180" s="463" t="str">
        <f t="shared" si="5"/>
        <v/>
      </c>
    </row>
    <row r="181" spans="8:9" x14ac:dyDescent="0.2">
      <c r="H181" s="463" t="str">
        <f t="shared" si="4"/>
        <v/>
      </c>
      <c r="I181" s="463" t="str">
        <f t="shared" si="5"/>
        <v/>
      </c>
    </row>
    <row r="182" spans="8:9" x14ac:dyDescent="0.2">
      <c r="H182" s="463" t="str">
        <f t="shared" si="4"/>
        <v/>
      </c>
      <c r="I182" s="463" t="str">
        <f t="shared" si="5"/>
        <v/>
      </c>
    </row>
    <row r="183" spans="8:9" x14ac:dyDescent="0.2">
      <c r="H183" s="463" t="str">
        <f t="shared" si="4"/>
        <v/>
      </c>
      <c r="I183" s="463" t="str">
        <f t="shared" si="5"/>
        <v/>
      </c>
    </row>
    <row r="184" spans="8:9" x14ac:dyDescent="0.2">
      <c r="H184" s="463" t="str">
        <f t="shared" si="4"/>
        <v/>
      </c>
      <c r="I184" s="463" t="str">
        <f t="shared" si="5"/>
        <v/>
      </c>
    </row>
    <row r="185" spans="8:9" x14ac:dyDescent="0.2">
      <c r="H185" s="463" t="str">
        <f t="shared" si="4"/>
        <v/>
      </c>
      <c r="I185" s="463" t="str">
        <f t="shared" si="5"/>
        <v/>
      </c>
    </row>
    <row r="186" spans="8:9" x14ac:dyDescent="0.2">
      <c r="H186" s="463" t="str">
        <f t="shared" si="4"/>
        <v/>
      </c>
      <c r="I186" s="463" t="str">
        <f t="shared" si="5"/>
        <v/>
      </c>
    </row>
    <row r="187" spans="8:9" x14ac:dyDescent="0.2">
      <c r="H187" s="463" t="str">
        <f t="shared" si="4"/>
        <v/>
      </c>
      <c r="I187" s="463" t="str">
        <f t="shared" si="5"/>
        <v/>
      </c>
    </row>
    <row r="188" spans="8:9" x14ac:dyDescent="0.2">
      <c r="H188" s="463" t="str">
        <f t="shared" si="4"/>
        <v/>
      </c>
      <c r="I188" s="463" t="str">
        <f t="shared" si="5"/>
        <v/>
      </c>
    </row>
    <row r="189" spans="8:9" x14ac:dyDescent="0.2">
      <c r="H189" s="463" t="str">
        <f t="shared" si="4"/>
        <v/>
      </c>
      <c r="I189" s="463" t="str">
        <f t="shared" si="5"/>
        <v/>
      </c>
    </row>
    <row r="190" spans="8:9" x14ac:dyDescent="0.2">
      <c r="H190" s="463" t="str">
        <f t="shared" si="4"/>
        <v/>
      </c>
      <c r="I190" s="463" t="str">
        <f t="shared" si="5"/>
        <v/>
      </c>
    </row>
    <row r="191" spans="8:9" x14ac:dyDescent="0.2">
      <c r="H191" s="463" t="str">
        <f t="shared" si="4"/>
        <v/>
      </c>
      <c r="I191" s="463" t="str">
        <f t="shared" si="5"/>
        <v/>
      </c>
    </row>
    <row r="192" spans="8:9" x14ac:dyDescent="0.2">
      <c r="H192" s="463" t="str">
        <f t="shared" si="4"/>
        <v/>
      </c>
      <c r="I192" s="463" t="str">
        <f t="shared" si="5"/>
        <v/>
      </c>
    </row>
    <row r="193" spans="8:9" x14ac:dyDescent="0.2">
      <c r="H193" s="463" t="str">
        <f t="shared" si="4"/>
        <v/>
      </c>
      <c r="I193" s="463" t="str">
        <f t="shared" si="5"/>
        <v/>
      </c>
    </row>
    <row r="194" spans="8:9" x14ac:dyDescent="0.2">
      <c r="H194" s="463" t="str">
        <f t="shared" si="4"/>
        <v/>
      </c>
      <c r="I194" s="463" t="str">
        <f t="shared" si="5"/>
        <v/>
      </c>
    </row>
    <row r="195" spans="8:9" x14ac:dyDescent="0.2">
      <c r="H195" s="463" t="str">
        <f t="shared" ref="H195:H258" si="6">B195&amp;E195&amp;G195</f>
        <v/>
      </c>
      <c r="I195" s="463" t="str">
        <f t="shared" ref="I195:I258" si="7">IF(OR(G195&lt;&gt;6,E195=1800),"",B195&amp;"P"&amp;G195)</f>
        <v/>
      </c>
    </row>
    <row r="196" spans="8:9" x14ac:dyDescent="0.2">
      <c r="H196" s="463" t="str">
        <f t="shared" si="6"/>
        <v/>
      </c>
      <c r="I196" s="463" t="str">
        <f t="shared" si="7"/>
        <v/>
      </c>
    </row>
    <row r="197" spans="8:9" x14ac:dyDescent="0.2">
      <c r="H197" s="463" t="str">
        <f t="shared" si="6"/>
        <v/>
      </c>
      <c r="I197" s="463" t="str">
        <f t="shared" si="7"/>
        <v/>
      </c>
    </row>
    <row r="198" spans="8:9" x14ac:dyDescent="0.2">
      <c r="H198" s="463" t="str">
        <f t="shared" si="6"/>
        <v/>
      </c>
      <c r="I198" s="463" t="str">
        <f t="shared" si="7"/>
        <v/>
      </c>
    </row>
    <row r="199" spans="8:9" x14ac:dyDescent="0.2">
      <c r="H199" s="463" t="str">
        <f t="shared" si="6"/>
        <v/>
      </c>
      <c r="I199" s="463" t="str">
        <f t="shared" si="7"/>
        <v/>
      </c>
    </row>
    <row r="200" spans="8:9" x14ac:dyDescent="0.2">
      <c r="H200" s="463" t="str">
        <f t="shared" si="6"/>
        <v/>
      </c>
      <c r="I200" s="463" t="str">
        <f t="shared" si="7"/>
        <v/>
      </c>
    </row>
    <row r="201" spans="8:9" x14ac:dyDescent="0.2">
      <c r="H201" s="463" t="str">
        <f t="shared" si="6"/>
        <v/>
      </c>
      <c r="I201" s="463" t="str">
        <f t="shared" si="7"/>
        <v/>
      </c>
    </row>
    <row r="202" spans="8:9" x14ac:dyDescent="0.2">
      <c r="H202" s="463" t="str">
        <f t="shared" si="6"/>
        <v/>
      </c>
      <c r="I202" s="463" t="str">
        <f t="shared" si="7"/>
        <v/>
      </c>
    </row>
    <row r="203" spans="8:9" x14ac:dyDescent="0.2">
      <c r="H203" s="463" t="str">
        <f t="shared" si="6"/>
        <v/>
      </c>
      <c r="I203" s="463" t="str">
        <f t="shared" si="7"/>
        <v/>
      </c>
    </row>
    <row r="204" spans="8:9" x14ac:dyDescent="0.2">
      <c r="H204" s="463" t="str">
        <f t="shared" si="6"/>
        <v/>
      </c>
      <c r="I204" s="463" t="str">
        <f t="shared" si="7"/>
        <v/>
      </c>
    </row>
    <row r="205" spans="8:9" x14ac:dyDescent="0.2">
      <c r="H205" s="463" t="str">
        <f t="shared" si="6"/>
        <v/>
      </c>
      <c r="I205" s="463" t="str">
        <f t="shared" si="7"/>
        <v/>
      </c>
    </row>
    <row r="206" spans="8:9" x14ac:dyDescent="0.2">
      <c r="H206" s="463" t="str">
        <f t="shared" si="6"/>
        <v/>
      </c>
      <c r="I206" s="463" t="str">
        <f t="shared" si="7"/>
        <v/>
      </c>
    </row>
    <row r="207" spans="8:9" x14ac:dyDescent="0.2">
      <c r="H207" s="463" t="str">
        <f t="shared" si="6"/>
        <v/>
      </c>
      <c r="I207" s="463" t="str">
        <f t="shared" si="7"/>
        <v/>
      </c>
    </row>
    <row r="208" spans="8:9" x14ac:dyDescent="0.2">
      <c r="H208" s="463" t="str">
        <f t="shared" si="6"/>
        <v/>
      </c>
      <c r="I208" s="463" t="str">
        <f t="shared" si="7"/>
        <v/>
      </c>
    </row>
    <row r="209" spans="8:9" x14ac:dyDescent="0.2">
      <c r="H209" s="463" t="str">
        <f t="shared" si="6"/>
        <v/>
      </c>
      <c r="I209" s="463" t="str">
        <f t="shared" si="7"/>
        <v/>
      </c>
    </row>
    <row r="210" spans="8:9" x14ac:dyDescent="0.2">
      <c r="H210" s="463" t="str">
        <f t="shared" si="6"/>
        <v/>
      </c>
      <c r="I210" s="463" t="str">
        <f t="shared" si="7"/>
        <v/>
      </c>
    </row>
    <row r="211" spans="8:9" x14ac:dyDescent="0.2">
      <c r="H211" s="463" t="str">
        <f t="shared" si="6"/>
        <v/>
      </c>
      <c r="I211" s="463" t="str">
        <f t="shared" si="7"/>
        <v/>
      </c>
    </row>
    <row r="212" spans="8:9" x14ac:dyDescent="0.2">
      <c r="H212" s="463" t="str">
        <f t="shared" si="6"/>
        <v/>
      </c>
      <c r="I212" s="463" t="str">
        <f t="shared" si="7"/>
        <v/>
      </c>
    </row>
    <row r="213" spans="8:9" x14ac:dyDescent="0.2">
      <c r="H213" s="463" t="str">
        <f t="shared" si="6"/>
        <v/>
      </c>
      <c r="I213" s="463" t="str">
        <f t="shared" si="7"/>
        <v/>
      </c>
    </row>
    <row r="214" spans="8:9" x14ac:dyDescent="0.2">
      <c r="H214" s="463" t="str">
        <f t="shared" si="6"/>
        <v/>
      </c>
      <c r="I214" s="463" t="str">
        <f t="shared" si="7"/>
        <v/>
      </c>
    </row>
    <row r="215" spans="8:9" x14ac:dyDescent="0.2">
      <c r="H215" s="463" t="str">
        <f t="shared" si="6"/>
        <v/>
      </c>
      <c r="I215" s="463" t="str">
        <f t="shared" si="7"/>
        <v/>
      </c>
    </row>
    <row r="216" spans="8:9" x14ac:dyDescent="0.2">
      <c r="H216" s="463" t="str">
        <f t="shared" si="6"/>
        <v/>
      </c>
      <c r="I216" s="463" t="str">
        <f t="shared" si="7"/>
        <v/>
      </c>
    </row>
    <row r="217" spans="8:9" x14ac:dyDescent="0.2">
      <c r="H217" s="463" t="str">
        <f t="shared" si="6"/>
        <v/>
      </c>
      <c r="I217" s="463" t="str">
        <f t="shared" si="7"/>
        <v/>
      </c>
    </row>
    <row r="218" spans="8:9" x14ac:dyDescent="0.2">
      <c r="H218" s="463" t="str">
        <f t="shared" si="6"/>
        <v/>
      </c>
      <c r="I218" s="463" t="str">
        <f t="shared" si="7"/>
        <v/>
      </c>
    </row>
    <row r="219" spans="8:9" x14ac:dyDescent="0.2">
      <c r="H219" s="463" t="str">
        <f t="shared" si="6"/>
        <v/>
      </c>
      <c r="I219" s="463" t="str">
        <f t="shared" si="7"/>
        <v/>
      </c>
    </row>
    <row r="220" spans="8:9" x14ac:dyDescent="0.2">
      <c r="H220" s="463" t="str">
        <f t="shared" si="6"/>
        <v/>
      </c>
      <c r="I220" s="463" t="str">
        <f t="shared" si="7"/>
        <v/>
      </c>
    </row>
    <row r="221" spans="8:9" x14ac:dyDescent="0.2">
      <c r="H221" s="463" t="str">
        <f t="shared" si="6"/>
        <v/>
      </c>
      <c r="I221" s="463" t="str">
        <f t="shared" si="7"/>
        <v/>
      </c>
    </row>
    <row r="222" spans="8:9" x14ac:dyDescent="0.2">
      <c r="H222" s="463" t="str">
        <f t="shared" si="6"/>
        <v/>
      </c>
      <c r="I222" s="463" t="str">
        <f t="shared" si="7"/>
        <v/>
      </c>
    </row>
    <row r="223" spans="8:9" x14ac:dyDescent="0.2">
      <c r="H223" s="463" t="str">
        <f t="shared" si="6"/>
        <v/>
      </c>
      <c r="I223" s="463" t="str">
        <f t="shared" si="7"/>
        <v/>
      </c>
    </row>
    <row r="224" spans="8:9" x14ac:dyDescent="0.2">
      <c r="H224" s="463" t="str">
        <f t="shared" si="6"/>
        <v/>
      </c>
      <c r="I224" s="463" t="str">
        <f t="shared" si="7"/>
        <v/>
      </c>
    </row>
    <row r="225" spans="8:9" x14ac:dyDescent="0.2">
      <c r="H225" s="463" t="str">
        <f t="shared" si="6"/>
        <v/>
      </c>
      <c r="I225" s="463" t="str">
        <f t="shared" si="7"/>
        <v/>
      </c>
    </row>
    <row r="226" spans="8:9" x14ac:dyDescent="0.2">
      <c r="H226" s="463" t="str">
        <f t="shared" si="6"/>
        <v/>
      </c>
      <c r="I226" s="463" t="str">
        <f t="shared" si="7"/>
        <v/>
      </c>
    </row>
    <row r="227" spans="8:9" x14ac:dyDescent="0.2">
      <c r="H227" s="463" t="str">
        <f t="shared" si="6"/>
        <v/>
      </c>
      <c r="I227" s="463" t="str">
        <f t="shared" si="7"/>
        <v/>
      </c>
    </row>
    <row r="228" spans="8:9" x14ac:dyDescent="0.2">
      <c r="H228" s="463" t="str">
        <f t="shared" si="6"/>
        <v/>
      </c>
      <c r="I228" s="463" t="str">
        <f t="shared" si="7"/>
        <v/>
      </c>
    </row>
    <row r="229" spans="8:9" x14ac:dyDescent="0.2">
      <c r="H229" s="463" t="str">
        <f t="shared" si="6"/>
        <v/>
      </c>
      <c r="I229" s="463" t="str">
        <f t="shared" si="7"/>
        <v/>
      </c>
    </row>
    <row r="230" spans="8:9" x14ac:dyDescent="0.2">
      <c r="H230" s="463" t="str">
        <f t="shared" si="6"/>
        <v/>
      </c>
      <c r="I230" s="463" t="str">
        <f t="shared" si="7"/>
        <v/>
      </c>
    </row>
    <row r="231" spans="8:9" x14ac:dyDescent="0.2">
      <c r="H231" s="463" t="str">
        <f t="shared" si="6"/>
        <v/>
      </c>
      <c r="I231" s="463" t="str">
        <f t="shared" si="7"/>
        <v/>
      </c>
    </row>
    <row r="232" spans="8:9" x14ac:dyDescent="0.2">
      <c r="H232" s="463" t="str">
        <f t="shared" si="6"/>
        <v/>
      </c>
      <c r="I232" s="463" t="str">
        <f t="shared" si="7"/>
        <v/>
      </c>
    </row>
    <row r="233" spans="8:9" x14ac:dyDescent="0.2">
      <c r="H233" s="463" t="str">
        <f t="shared" si="6"/>
        <v/>
      </c>
      <c r="I233" s="463" t="str">
        <f t="shared" si="7"/>
        <v/>
      </c>
    </row>
    <row r="234" spans="8:9" x14ac:dyDescent="0.2">
      <c r="H234" s="463" t="str">
        <f t="shared" si="6"/>
        <v/>
      </c>
      <c r="I234" s="463" t="str">
        <f t="shared" si="7"/>
        <v/>
      </c>
    </row>
    <row r="235" spans="8:9" x14ac:dyDescent="0.2">
      <c r="H235" s="463" t="str">
        <f t="shared" si="6"/>
        <v/>
      </c>
      <c r="I235" s="463" t="str">
        <f t="shared" si="7"/>
        <v/>
      </c>
    </row>
    <row r="236" spans="8:9" x14ac:dyDescent="0.2">
      <c r="H236" s="463" t="str">
        <f t="shared" si="6"/>
        <v/>
      </c>
      <c r="I236" s="463" t="str">
        <f t="shared" si="7"/>
        <v/>
      </c>
    </row>
    <row r="237" spans="8:9" x14ac:dyDescent="0.2">
      <c r="H237" s="463" t="str">
        <f t="shared" si="6"/>
        <v/>
      </c>
      <c r="I237" s="463" t="str">
        <f t="shared" si="7"/>
        <v/>
      </c>
    </row>
    <row r="238" spans="8:9" x14ac:dyDescent="0.2">
      <c r="H238" s="463" t="str">
        <f t="shared" si="6"/>
        <v/>
      </c>
      <c r="I238" s="463" t="str">
        <f t="shared" si="7"/>
        <v/>
      </c>
    </row>
    <row r="239" spans="8:9" x14ac:dyDescent="0.2">
      <c r="H239" s="463" t="str">
        <f t="shared" si="6"/>
        <v/>
      </c>
      <c r="I239" s="463" t="str">
        <f t="shared" si="7"/>
        <v/>
      </c>
    </row>
    <row r="240" spans="8:9" x14ac:dyDescent="0.2">
      <c r="H240" s="463" t="str">
        <f t="shared" si="6"/>
        <v/>
      </c>
      <c r="I240" s="463" t="str">
        <f t="shared" si="7"/>
        <v/>
      </c>
    </row>
    <row r="241" spans="8:9" x14ac:dyDescent="0.2">
      <c r="H241" s="463" t="str">
        <f t="shared" si="6"/>
        <v/>
      </c>
      <c r="I241" s="463" t="str">
        <f t="shared" si="7"/>
        <v/>
      </c>
    </row>
    <row r="242" spans="8:9" x14ac:dyDescent="0.2">
      <c r="H242" s="463" t="str">
        <f t="shared" si="6"/>
        <v/>
      </c>
      <c r="I242" s="463" t="str">
        <f t="shared" si="7"/>
        <v/>
      </c>
    </row>
    <row r="243" spans="8:9" x14ac:dyDescent="0.2">
      <c r="H243" s="463" t="str">
        <f t="shared" si="6"/>
        <v/>
      </c>
      <c r="I243" s="463" t="str">
        <f t="shared" si="7"/>
        <v/>
      </c>
    </row>
    <row r="244" spans="8:9" x14ac:dyDescent="0.2">
      <c r="H244" s="463" t="str">
        <f t="shared" si="6"/>
        <v/>
      </c>
      <c r="I244" s="463" t="str">
        <f t="shared" si="7"/>
        <v/>
      </c>
    </row>
    <row r="245" spans="8:9" x14ac:dyDescent="0.2">
      <c r="H245" s="463" t="str">
        <f t="shared" si="6"/>
        <v/>
      </c>
      <c r="I245" s="463" t="str">
        <f t="shared" si="7"/>
        <v/>
      </c>
    </row>
    <row r="246" spans="8:9" x14ac:dyDescent="0.2">
      <c r="H246" s="463" t="str">
        <f t="shared" si="6"/>
        <v/>
      </c>
      <c r="I246" s="463" t="str">
        <f t="shared" si="7"/>
        <v/>
      </c>
    </row>
    <row r="247" spans="8:9" x14ac:dyDescent="0.2">
      <c r="H247" s="463" t="str">
        <f t="shared" si="6"/>
        <v/>
      </c>
      <c r="I247" s="463" t="str">
        <f t="shared" si="7"/>
        <v/>
      </c>
    </row>
    <row r="248" spans="8:9" x14ac:dyDescent="0.2">
      <c r="H248" s="463" t="str">
        <f t="shared" si="6"/>
        <v/>
      </c>
      <c r="I248" s="463" t="str">
        <f t="shared" si="7"/>
        <v/>
      </c>
    </row>
    <row r="249" spans="8:9" x14ac:dyDescent="0.2">
      <c r="H249" s="463" t="str">
        <f t="shared" si="6"/>
        <v/>
      </c>
      <c r="I249" s="463" t="str">
        <f t="shared" si="7"/>
        <v/>
      </c>
    </row>
    <row r="250" spans="8:9" x14ac:dyDescent="0.2">
      <c r="H250" s="463" t="str">
        <f t="shared" si="6"/>
        <v/>
      </c>
      <c r="I250" s="463" t="str">
        <f t="shared" si="7"/>
        <v/>
      </c>
    </row>
    <row r="251" spans="8:9" x14ac:dyDescent="0.2">
      <c r="H251" s="463" t="str">
        <f t="shared" si="6"/>
        <v/>
      </c>
      <c r="I251" s="463" t="str">
        <f t="shared" si="7"/>
        <v/>
      </c>
    </row>
    <row r="252" spans="8:9" x14ac:dyDescent="0.2">
      <c r="H252" s="463" t="str">
        <f t="shared" si="6"/>
        <v/>
      </c>
      <c r="I252" s="463" t="str">
        <f t="shared" si="7"/>
        <v/>
      </c>
    </row>
    <row r="253" spans="8:9" x14ac:dyDescent="0.2">
      <c r="H253" s="463" t="str">
        <f t="shared" si="6"/>
        <v/>
      </c>
      <c r="I253" s="463" t="str">
        <f t="shared" si="7"/>
        <v/>
      </c>
    </row>
    <row r="254" spans="8:9" x14ac:dyDescent="0.2">
      <c r="H254" s="463" t="str">
        <f t="shared" si="6"/>
        <v/>
      </c>
      <c r="I254" s="463" t="str">
        <f t="shared" si="7"/>
        <v/>
      </c>
    </row>
    <row r="255" spans="8:9" x14ac:dyDescent="0.2">
      <c r="H255" s="463" t="str">
        <f t="shared" si="6"/>
        <v/>
      </c>
      <c r="I255" s="463" t="str">
        <f t="shared" si="7"/>
        <v/>
      </c>
    </row>
    <row r="256" spans="8:9" x14ac:dyDescent="0.2">
      <c r="H256" s="463" t="str">
        <f t="shared" si="6"/>
        <v/>
      </c>
      <c r="I256" s="463" t="str">
        <f t="shared" si="7"/>
        <v/>
      </c>
    </row>
    <row r="257" spans="8:9" x14ac:dyDescent="0.2">
      <c r="H257" s="463" t="str">
        <f t="shared" si="6"/>
        <v/>
      </c>
      <c r="I257" s="463" t="str">
        <f t="shared" si="7"/>
        <v/>
      </c>
    </row>
    <row r="258" spans="8:9" x14ac:dyDescent="0.2">
      <c r="H258" s="463" t="str">
        <f t="shared" si="6"/>
        <v/>
      </c>
      <c r="I258" s="463" t="str">
        <f t="shared" si="7"/>
        <v/>
      </c>
    </row>
    <row r="259" spans="8:9" x14ac:dyDescent="0.2">
      <c r="H259" s="463" t="str">
        <f t="shared" ref="H259:H322" si="8">B259&amp;E259&amp;G259</f>
        <v/>
      </c>
      <c r="I259" s="463" t="str">
        <f t="shared" ref="I259:I322" si="9">IF(OR(G259&lt;&gt;6,E259=1800),"",B259&amp;"P"&amp;G259)</f>
        <v/>
      </c>
    </row>
    <row r="260" spans="8:9" x14ac:dyDescent="0.2">
      <c r="H260" s="463" t="str">
        <f t="shared" si="8"/>
        <v/>
      </c>
      <c r="I260" s="463" t="str">
        <f t="shared" si="9"/>
        <v/>
      </c>
    </row>
    <row r="261" spans="8:9" x14ac:dyDescent="0.2">
      <c r="H261" s="463" t="str">
        <f t="shared" si="8"/>
        <v/>
      </c>
      <c r="I261" s="463" t="str">
        <f t="shared" si="9"/>
        <v/>
      </c>
    </row>
    <row r="262" spans="8:9" x14ac:dyDescent="0.2">
      <c r="H262" s="463" t="str">
        <f t="shared" si="8"/>
        <v/>
      </c>
      <c r="I262" s="463" t="str">
        <f t="shared" si="9"/>
        <v/>
      </c>
    </row>
    <row r="263" spans="8:9" x14ac:dyDescent="0.2">
      <c r="H263" s="463" t="str">
        <f t="shared" si="8"/>
        <v/>
      </c>
      <c r="I263" s="463" t="str">
        <f t="shared" si="9"/>
        <v/>
      </c>
    </row>
    <row r="264" spans="8:9" x14ac:dyDescent="0.2">
      <c r="H264" s="463" t="str">
        <f t="shared" si="8"/>
        <v/>
      </c>
      <c r="I264" s="463" t="str">
        <f t="shared" si="9"/>
        <v/>
      </c>
    </row>
    <row r="265" spans="8:9" x14ac:dyDescent="0.2">
      <c r="H265" s="463" t="str">
        <f t="shared" si="8"/>
        <v/>
      </c>
      <c r="I265" s="463" t="str">
        <f t="shared" si="9"/>
        <v/>
      </c>
    </row>
    <row r="266" spans="8:9" x14ac:dyDescent="0.2">
      <c r="H266" s="463" t="str">
        <f t="shared" si="8"/>
        <v/>
      </c>
      <c r="I266" s="463" t="str">
        <f t="shared" si="9"/>
        <v/>
      </c>
    </row>
    <row r="267" spans="8:9" x14ac:dyDescent="0.2">
      <c r="H267" s="463" t="str">
        <f t="shared" si="8"/>
        <v/>
      </c>
      <c r="I267" s="463" t="str">
        <f t="shared" si="9"/>
        <v/>
      </c>
    </row>
    <row r="268" spans="8:9" x14ac:dyDescent="0.2">
      <c r="H268" s="463" t="str">
        <f t="shared" si="8"/>
        <v/>
      </c>
      <c r="I268" s="463" t="str">
        <f t="shared" si="9"/>
        <v/>
      </c>
    </row>
    <row r="269" spans="8:9" x14ac:dyDescent="0.2">
      <c r="H269" s="463" t="str">
        <f t="shared" si="8"/>
        <v/>
      </c>
      <c r="I269" s="463" t="str">
        <f t="shared" si="9"/>
        <v/>
      </c>
    </row>
    <row r="270" spans="8:9" x14ac:dyDescent="0.2">
      <c r="H270" s="463" t="str">
        <f t="shared" si="8"/>
        <v/>
      </c>
      <c r="I270" s="463" t="str">
        <f t="shared" si="9"/>
        <v/>
      </c>
    </row>
    <row r="271" spans="8:9" x14ac:dyDescent="0.2">
      <c r="H271" s="463" t="str">
        <f t="shared" si="8"/>
        <v/>
      </c>
      <c r="I271" s="463" t="str">
        <f t="shared" si="9"/>
        <v/>
      </c>
    </row>
    <row r="272" spans="8:9" x14ac:dyDescent="0.2">
      <c r="H272" s="463" t="str">
        <f t="shared" si="8"/>
        <v/>
      </c>
      <c r="I272" s="463" t="str">
        <f t="shared" si="9"/>
        <v/>
      </c>
    </row>
    <row r="273" spans="8:9" x14ac:dyDescent="0.2">
      <c r="H273" s="463" t="str">
        <f t="shared" si="8"/>
        <v/>
      </c>
      <c r="I273" s="463" t="str">
        <f t="shared" si="9"/>
        <v/>
      </c>
    </row>
    <row r="274" spans="8:9" x14ac:dyDescent="0.2">
      <c r="H274" s="463" t="str">
        <f t="shared" si="8"/>
        <v/>
      </c>
      <c r="I274" s="463" t="str">
        <f t="shared" si="9"/>
        <v/>
      </c>
    </row>
    <row r="275" spans="8:9" x14ac:dyDescent="0.2">
      <c r="H275" s="463" t="str">
        <f t="shared" si="8"/>
        <v/>
      </c>
      <c r="I275" s="463" t="str">
        <f t="shared" si="9"/>
        <v/>
      </c>
    </row>
    <row r="276" spans="8:9" x14ac:dyDescent="0.2">
      <c r="H276" s="463" t="str">
        <f t="shared" si="8"/>
        <v/>
      </c>
      <c r="I276" s="463" t="str">
        <f t="shared" si="9"/>
        <v/>
      </c>
    </row>
    <row r="277" spans="8:9" x14ac:dyDescent="0.2">
      <c r="H277" s="463" t="str">
        <f t="shared" si="8"/>
        <v/>
      </c>
      <c r="I277" s="463" t="str">
        <f t="shared" si="9"/>
        <v/>
      </c>
    </row>
    <row r="278" spans="8:9" x14ac:dyDescent="0.2">
      <c r="H278" s="463" t="str">
        <f t="shared" si="8"/>
        <v/>
      </c>
      <c r="I278" s="463" t="str">
        <f t="shared" si="9"/>
        <v/>
      </c>
    </row>
    <row r="279" spans="8:9" x14ac:dyDescent="0.2">
      <c r="H279" s="463" t="str">
        <f t="shared" si="8"/>
        <v/>
      </c>
      <c r="I279" s="463" t="str">
        <f t="shared" si="9"/>
        <v/>
      </c>
    </row>
    <row r="280" spans="8:9" x14ac:dyDescent="0.2">
      <c r="H280" s="463" t="str">
        <f t="shared" si="8"/>
        <v/>
      </c>
      <c r="I280" s="463" t="str">
        <f t="shared" si="9"/>
        <v/>
      </c>
    </row>
    <row r="281" spans="8:9" x14ac:dyDescent="0.2">
      <c r="H281" s="463" t="str">
        <f t="shared" si="8"/>
        <v/>
      </c>
      <c r="I281" s="463" t="str">
        <f t="shared" si="9"/>
        <v/>
      </c>
    </row>
    <row r="282" spans="8:9" x14ac:dyDescent="0.2">
      <c r="H282" s="463" t="str">
        <f t="shared" si="8"/>
        <v/>
      </c>
      <c r="I282" s="463" t="str">
        <f t="shared" si="9"/>
        <v/>
      </c>
    </row>
    <row r="283" spans="8:9" x14ac:dyDescent="0.2">
      <c r="H283" s="463" t="str">
        <f t="shared" si="8"/>
        <v/>
      </c>
      <c r="I283" s="463" t="str">
        <f t="shared" si="9"/>
        <v/>
      </c>
    </row>
    <row r="284" spans="8:9" x14ac:dyDescent="0.2">
      <c r="H284" s="463" t="str">
        <f t="shared" si="8"/>
        <v/>
      </c>
      <c r="I284" s="463" t="str">
        <f t="shared" si="9"/>
        <v/>
      </c>
    </row>
    <row r="285" spans="8:9" x14ac:dyDescent="0.2">
      <c r="H285" s="463" t="str">
        <f t="shared" si="8"/>
        <v/>
      </c>
      <c r="I285" s="463" t="str">
        <f t="shared" si="9"/>
        <v/>
      </c>
    </row>
    <row r="286" spans="8:9" x14ac:dyDescent="0.2">
      <c r="H286" s="463" t="str">
        <f t="shared" si="8"/>
        <v/>
      </c>
      <c r="I286" s="463" t="str">
        <f t="shared" si="9"/>
        <v/>
      </c>
    </row>
    <row r="287" spans="8:9" x14ac:dyDescent="0.2">
      <c r="H287" s="463" t="str">
        <f t="shared" si="8"/>
        <v/>
      </c>
      <c r="I287" s="463" t="str">
        <f t="shared" si="9"/>
        <v/>
      </c>
    </row>
    <row r="288" spans="8:9" x14ac:dyDescent="0.2">
      <c r="H288" s="463" t="str">
        <f t="shared" si="8"/>
        <v/>
      </c>
      <c r="I288" s="463" t="str">
        <f t="shared" si="9"/>
        <v/>
      </c>
    </row>
    <row r="289" spans="8:9" x14ac:dyDescent="0.2">
      <c r="H289" s="463" t="str">
        <f t="shared" si="8"/>
        <v/>
      </c>
      <c r="I289" s="463" t="str">
        <f t="shared" si="9"/>
        <v/>
      </c>
    </row>
    <row r="290" spans="8:9" x14ac:dyDescent="0.2">
      <c r="H290" s="463" t="str">
        <f t="shared" si="8"/>
        <v/>
      </c>
      <c r="I290" s="463" t="str">
        <f t="shared" si="9"/>
        <v/>
      </c>
    </row>
    <row r="291" spans="8:9" x14ac:dyDescent="0.2">
      <c r="H291" s="463" t="str">
        <f t="shared" si="8"/>
        <v/>
      </c>
      <c r="I291" s="463" t="str">
        <f t="shared" si="9"/>
        <v/>
      </c>
    </row>
    <row r="292" spans="8:9" x14ac:dyDescent="0.2">
      <c r="H292" s="463" t="str">
        <f t="shared" si="8"/>
        <v/>
      </c>
      <c r="I292" s="463" t="str">
        <f t="shared" si="9"/>
        <v/>
      </c>
    </row>
    <row r="293" spans="8:9" x14ac:dyDescent="0.2">
      <c r="H293" s="463" t="str">
        <f t="shared" si="8"/>
        <v/>
      </c>
      <c r="I293" s="463" t="str">
        <f t="shared" si="9"/>
        <v/>
      </c>
    </row>
    <row r="294" spans="8:9" x14ac:dyDescent="0.2">
      <c r="H294" s="463" t="str">
        <f t="shared" si="8"/>
        <v/>
      </c>
      <c r="I294" s="463" t="str">
        <f t="shared" si="9"/>
        <v/>
      </c>
    </row>
    <row r="295" spans="8:9" x14ac:dyDescent="0.2">
      <c r="H295" s="463" t="str">
        <f t="shared" si="8"/>
        <v/>
      </c>
      <c r="I295" s="463" t="str">
        <f t="shared" si="9"/>
        <v/>
      </c>
    </row>
    <row r="296" spans="8:9" x14ac:dyDescent="0.2">
      <c r="H296" s="463" t="str">
        <f t="shared" si="8"/>
        <v/>
      </c>
      <c r="I296" s="463" t="str">
        <f t="shared" si="9"/>
        <v/>
      </c>
    </row>
    <row r="297" spans="8:9" x14ac:dyDescent="0.2">
      <c r="H297" s="463" t="str">
        <f t="shared" si="8"/>
        <v/>
      </c>
      <c r="I297" s="463" t="str">
        <f t="shared" si="9"/>
        <v/>
      </c>
    </row>
    <row r="298" spans="8:9" x14ac:dyDescent="0.2">
      <c r="H298" s="463" t="str">
        <f t="shared" si="8"/>
        <v/>
      </c>
      <c r="I298" s="463" t="str">
        <f t="shared" si="9"/>
        <v/>
      </c>
    </row>
    <row r="299" spans="8:9" x14ac:dyDescent="0.2">
      <c r="H299" s="463" t="str">
        <f t="shared" si="8"/>
        <v/>
      </c>
      <c r="I299" s="463" t="str">
        <f t="shared" si="9"/>
        <v/>
      </c>
    </row>
    <row r="300" spans="8:9" x14ac:dyDescent="0.2">
      <c r="H300" s="463" t="str">
        <f t="shared" si="8"/>
        <v/>
      </c>
      <c r="I300" s="463" t="str">
        <f t="shared" si="9"/>
        <v/>
      </c>
    </row>
    <row r="301" spans="8:9" x14ac:dyDescent="0.2">
      <c r="H301" s="463" t="str">
        <f t="shared" si="8"/>
        <v/>
      </c>
      <c r="I301" s="463" t="str">
        <f t="shared" si="9"/>
        <v/>
      </c>
    </row>
    <row r="302" spans="8:9" x14ac:dyDescent="0.2">
      <c r="H302" s="463" t="str">
        <f t="shared" si="8"/>
        <v/>
      </c>
      <c r="I302" s="463" t="str">
        <f t="shared" si="9"/>
        <v/>
      </c>
    </row>
    <row r="303" spans="8:9" x14ac:dyDescent="0.2">
      <c r="H303" s="463" t="str">
        <f t="shared" si="8"/>
        <v/>
      </c>
      <c r="I303" s="463" t="str">
        <f t="shared" si="9"/>
        <v/>
      </c>
    </row>
    <row r="304" spans="8:9" x14ac:dyDescent="0.2">
      <c r="H304" s="463" t="str">
        <f t="shared" si="8"/>
        <v/>
      </c>
      <c r="I304" s="463" t="str">
        <f t="shared" si="9"/>
        <v/>
      </c>
    </row>
    <row r="305" spans="8:9" x14ac:dyDescent="0.2">
      <c r="H305" s="463" t="str">
        <f t="shared" si="8"/>
        <v/>
      </c>
      <c r="I305" s="463" t="str">
        <f t="shared" si="9"/>
        <v/>
      </c>
    </row>
    <row r="306" spans="8:9" x14ac:dyDescent="0.2">
      <c r="H306" s="463" t="str">
        <f t="shared" si="8"/>
        <v/>
      </c>
      <c r="I306" s="463" t="str">
        <f t="shared" si="9"/>
        <v/>
      </c>
    </row>
    <row r="307" spans="8:9" x14ac:dyDescent="0.2">
      <c r="H307" s="463" t="str">
        <f t="shared" si="8"/>
        <v/>
      </c>
      <c r="I307" s="463" t="str">
        <f t="shared" si="9"/>
        <v/>
      </c>
    </row>
    <row r="308" spans="8:9" x14ac:dyDescent="0.2">
      <c r="H308" s="463" t="str">
        <f t="shared" si="8"/>
        <v/>
      </c>
      <c r="I308" s="463" t="str">
        <f t="shared" si="9"/>
        <v/>
      </c>
    </row>
    <row r="309" spans="8:9" x14ac:dyDescent="0.2">
      <c r="H309" s="463" t="str">
        <f t="shared" si="8"/>
        <v/>
      </c>
      <c r="I309" s="463" t="str">
        <f t="shared" si="9"/>
        <v/>
      </c>
    </row>
    <row r="310" spans="8:9" x14ac:dyDescent="0.2">
      <c r="H310" s="463" t="str">
        <f t="shared" si="8"/>
        <v/>
      </c>
      <c r="I310" s="463" t="str">
        <f t="shared" si="9"/>
        <v/>
      </c>
    </row>
    <row r="311" spans="8:9" x14ac:dyDescent="0.2">
      <c r="H311" s="463" t="str">
        <f t="shared" si="8"/>
        <v/>
      </c>
      <c r="I311" s="463" t="str">
        <f t="shared" si="9"/>
        <v/>
      </c>
    </row>
    <row r="312" spans="8:9" x14ac:dyDescent="0.2">
      <c r="H312" s="463" t="str">
        <f t="shared" si="8"/>
        <v/>
      </c>
      <c r="I312" s="463" t="str">
        <f t="shared" si="9"/>
        <v/>
      </c>
    </row>
    <row r="313" spans="8:9" x14ac:dyDescent="0.2">
      <c r="H313" s="463" t="str">
        <f t="shared" si="8"/>
        <v/>
      </c>
      <c r="I313" s="463" t="str">
        <f t="shared" si="9"/>
        <v/>
      </c>
    </row>
    <row r="314" spans="8:9" x14ac:dyDescent="0.2">
      <c r="H314" s="463" t="str">
        <f t="shared" si="8"/>
        <v/>
      </c>
      <c r="I314" s="463" t="str">
        <f t="shared" si="9"/>
        <v/>
      </c>
    </row>
    <row r="315" spans="8:9" x14ac:dyDescent="0.2">
      <c r="H315" s="463" t="str">
        <f t="shared" si="8"/>
        <v/>
      </c>
      <c r="I315" s="463" t="str">
        <f t="shared" si="9"/>
        <v/>
      </c>
    </row>
    <row r="316" spans="8:9" x14ac:dyDescent="0.2">
      <c r="H316" s="463" t="str">
        <f t="shared" si="8"/>
        <v/>
      </c>
      <c r="I316" s="463" t="str">
        <f t="shared" si="9"/>
        <v/>
      </c>
    </row>
    <row r="317" spans="8:9" x14ac:dyDescent="0.2">
      <c r="H317" s="463" t="str">
        <f t="shared" si="8"/>
        <v/>
      </c>
      <c r="I317" s="463" t="str">
        <f t="shared" si="9"/>
        <v/>
      </c>
    </row>
    <row r="318" spans="8:9" x14ac:dyDescent="0.2">
      <c r="H318" s="463" t="str">
        <f t="shared" si="8"/>
        <v/>
      </c>
      <c r="I318" s="463" t="str">
        <f t="shared" si="9"/>
        <v/>
      </c>
    </row>
    <row r="319" spans="8:9" x14ac:dyDescent="0.2">
      <c r="H319" s="463" t="str">
        <f t="shared" si="8"/>
        <v/>
      </c>
      <c r="I319" s="463" t="str">
        <f t="shared" si="9"/>
        <v/>
      </c>
    </row>
    <row r="320" spans="8:9" x14ac:dyDescent="0.2">
      <c r="H320" s="463" t="str">
        <f t="shared" si="8"/>
        <v/>
      </c>
      <c r="I320" s="463" t="str">
        <f t="shared" si="9"/>
        <v/>
      </c>
    </row>
    <row r="321" spans="8:9" x14ac:dyDescent="0.2">
      <c r="H321" s="463" t="str">
        <f t="shared" si="8"/>
        <v/>
      </c>
      <c r="I321" s="463" t="str">
        <f t="shared" si="9"/>
        <v/>
      </c>
    </row>
    <row r="322" spans="8:9" x14ac:dyDescent="0.2">
      <c r="H322" s="463" t="str">
        <f t="shared" si="8"/>
        <v/>
      </c>
      <c r="I322" s="463" t="str">
        <f t="shared" si="9"/>
        <v/>
      </c>
    </row>
    <row r="323" spans="8:9" x14ac:dyDescent="0.2">
      <c r="H323" s="463" t="str">
        <f t="shared" ref="H323:H386" si="10">B323&amp;E323&amp;G323</f>
        <v/>
      </c>
      <c r="I323" s="463" t="str">
        <f t="shared" ref="I323:I386" si="11">IF(OR(G323&lt;&gt;6,E323=1800),"",B323&amp;"P"&amp;G323)</f>
        <v/>
      </c>
    </row>
    <row r="324" spans="8:9" x14ac:dyDescent="0.2">
      <c r="H324" s="463" t="str">
        <f t="shared" si="10"/>
        <v/>
      </c>
      <c r="I324" s="463" t="str">
        <f t="shared" si="11"/>
        <v/>
      </c>
    </row>
    <row r="325" spans="8:9" x14ac:dyDescent="0.2">
      <c r="H325" s="463" t="str">
        <f t="shared" si="10"/>
        <v/>
      </c>
      <c r="I325" s="463" t="str">
        <f t="shared" si="11"/>
        <v/>
      </c>
    </row>
    <row r="326" spans="8:9" x14ac:dyDescent="0.2">
      <c r="H326" s="463" t="str">
        <f t="shared" si="10"/>
        <v/>
      </c>
      <c r="I326" s="463" t="str">
        <f t="shared" si="11"/>
        <v/>
      </c>
    </row>
    <row r="327" spans="8:9" x14ac:dyDescent="0.2">
      <c r="H327" s="463" t="str">
        <f t="shared" si="10"/>
        <v/>
      </c>
      <c r="I327" s="463" t="str">
        <f t="shared" si="11"/>
        <v/>
      </c>
    </row>
    <row r="328" spans="8:9" x14ac:dyDescent="0.2">
      <c r="H328" s="463" t="str">
        <f t="shared" si="10"/>
        <v/>
      </c>
      <c r="I328" s="463" t="str">
        <f t="shared" si="11"/>
        <v/>
      </c>
    </row>
    <row r="329" spans="8:9" x14ac:dyDescent="0.2">
      <c r="H329" s="463" t="str">
        <f t="shared" si="10"/>
        <v/>
      </c>
      <c r="I329" s="463" t="str">
        <f t="shared" si="11"/>
        <v/>
      </c>
    </row>
    <row r="330" spans="8:9" x14ac:dyDescent="0.2">
      <c r="H330" s="463" t="str">
        <f t="shared" si="10"/>
        <v/>
      </c>
      <c r="I330" s="463" t="str">
        <f t="shared" si="11"/>
        <v/>
      </c>
    </row>
    <row r="331" spans="8:9" x14ac:dyDescent="0.2">
      <c r="H331" s="463" t="str">
        <f t="shared" si="10"/>
        <v/>
      </c>
      <c r="I331" s="463" t="str">
        <f t="shared" si="11"/>
        <v/>
      </c>
    </row>
    <row r="332" spans="8:9" x14ac:dyDescent="0.2">
      <c r="H332" s="463" t="str">
        <f t="shared" si="10"/>
        <v/>
      </c>
      <c r="I332" s="463" t="str">
        <f t="shared" si="11"/>
        <v/>
      </c>
    </row>
    <row r="333" spans="8:9" x14ac:dyDescent="0.2">
      <c r="H333" s="463" t="str">
        <f t="shared" si="10"/>
        <v/>
      </c>
      <c r="I333" s="463" t="str">
        <f t="shared" si="11"/>
        <v/>
      </c>
    </row>
    <row r="334" spans="8:9" x14ac:dyDescent="0.2">
      <c r="H334" s="463" t="str">
        <f t="shared" si="10"/>
        <v/>
      </c>
      <c r="I334" s="463" t="str">
        <f t="shared" si="11"/>
        <v/>
      </c>
    </row>
    <row r="335" spans="8:9" x14ac:dyDescent="0.2">
      <c r="H335" s="463" t="str">
        <f t="shared" si="10"/>
        <v/>
      </c>
      <c r="I335" s="463" t="str">
        <f t="shared" si="11"/>
        <v/>
      </c>
    </row>
    <row r="336" spans="8:9" x14ac:dyDescent="0.2">
      <c r="H336" s="463" t="str">
        <f t="shared" si="10"/>
        <v/>
      </c>
      <c r="I336" s="463" t="str">
        <f t="shared" si="11"/>
        <v/>
      </c>
    </row>
    <row r="337" spans="8:9" x14ac:dyDescent="0.2">
      <c r="H337" s="463" t="str">
        <f t="shared" si="10"/>
        <v/>
      </c>
      <c r="I337" s="463" t="str">
        <f t="shared" si="11"/>
        <v/>
      </c>
    </row>
    <row r="338" spans="8:9" x14ac:dyDescent="0.2">
      <c r="H338" s="463" t="str">
        <f t="shared" si="10"/>
        <v/>
      </c>
      <c r="I338" s="463" t="str">
        <f t="shared" si="11"/>
        <v/>
      </c>
    </row>
    <row r="339" spans="8:9" x14ac:dyDescent="0.2">
      <c r="H339" s="463" t="str">
        <f t="shared" si="10"/>
        <v/>
      </c>
      <c r="I339" s="463" t="str">
        <f t="shared" si="11"/>
        <v/>
      </c>
    </row>
    <row r="340" spans="8:9" x14ac:dyDescent="0.2">
      <c r="H340" s="463" t="str">
        <f t="shared" si="10"/>
        <v/>
      </c>
      <c r="I340" s="463" t="str">
        <f t="shared" si="11"/>
        <v/>
      </c>
    </row>
    <row r="341" spans="8:9" x14ac:dyDescent="0.2">
      <c r="H341" s="463" t="str">
        <f t="shared" si="10"/>
        <v/>
      </c>
      <c r="I341" s="463" t="str">
        <f t="shared" si="11"/>
        <v/>
      </c>
    </row>
    <row r="342" spans="8:9" x14ac:dyDescent="0.2">
      <c r="H342" s="463" t="str">
        <f t="shared" si="10"/>
        <v/>
      </c>
      <c r="I342" s="463" t="str">
        <f t="shared" si="11"/>
        <v/>
      </c>
    </row>
    <row r="343" spans="8:9" x14ac:dyDescent="0.2">
      <c r="H343" s="463" t="str">
        <f t="shared" si="10"/>
        <v/>
      </c>
      <c r="I343" s="463" t="str">
        <f t="shared" si="11"/>
        <v/>
      </c>
    </row>
    <row r="344" spans="8:9" x14ac:dyDescent="0.2">
      <c r="H344" s="463" t="str">
        <f t="shared" si="10"/>
        <v/>
      </c>
      <c r="I344" s="463" t="str">
        <f t="shared" si="11"/>
        <v/>
      </c>
    </row>
    <row r="345" spans="8:9" x14ac:dyDescent="0.2">
      <c r="H345" s="463" t="str">
        <f t="shared" si="10"/>
        <v/>
      </c>
      <c r="I345" s="463" t="str">
        <f t="shared" si="11"/>
        <v/>
      </c>
    </row>
    <row r="346" spans="8:9" x14ac:dyDescent="0.2">
      <c r="H346" s="463" t="str">
        <f t="shared" si="10"/>
        <v/>
      </c>
      <c r="I346" s="463" t="str">
        <f t="shared" si="11"/>
        <v/>
      </c>
    </row>
    <row r="347" spans="8:9" x14ac:dyDescent="0.2">
      <c r="H347" s="463" t="str">
        <f t="shared" si="10"/>
        <v/>
      </c>
      <c r="I347" s="463" t="str">
        <f t="shared" si="11"/>
        <v/>
      </c>
    </row>
    <row r="348" spans="8:9" x14ac:dyDescent="0.2">
      <c r="H348" s="463" t="str">
        <f t="shared" si="10"/>
        <v/>
      </c>
      <c r="I348" s="463" t="str">
        <f t="shared" si="11"/>
        <v/>
      </c>
    </row>
    <row r="349" spans="8:9" x14ac:dyDescent="0.2">
      <c r="H349" s="463" t="str">
        <f t="shared" si="10"/>
        <v/>
      </c>
      <c r="I349" s="463" t="str">
        <f t="shared" si="11"/>
        <v/>
      </c>
    </row>
    <row r="350" spans="8:9" x14ac:dyDescent="0.2">
      <c r="H350" s="463" t="str">
        <f t="shared" si="10"/>
        <v/>
      </c>
      <c r="I350" s="463" t="str">
        <f t="shared" si="11"/>
        <v/>
      </c>
    </row>
    <row r="351" spans="8:9" x14ac:dyDescent="0.2">
      <c r="H351" s="463" t="str">
        <f t="shared" si="10"/>
        <v/>
      </c>
      <c r="I351" s="463" t="str">
        <f t="shared" si="11"/>
        <v/>
      </c>
    </row>
    <row r="352" spans="8:9" x14ac:dyDescent="0.2">
      <c r="H352" s="463" t="str">
        <f t="shared" si="10"/>
        <v/>
      </c>
      <c r="I352" s="463" t="str">
        <f t="shared" si="11"/>
        <v/>
      </c>
    </row>
    <row r="353" spans="8:9" x14ac:dyDescent="0.2">
      <c r="H353" s="463" t="str">
        <f t="shared" si="10"/>
        <v/>
      </c>
      <c r="I353" s="463" t="str">
        <f t="shared" si="11"/>
        <v/>
      </c>
    </row>
    <row r="354" spans="8:9" x14ac:dyDescent="0.2">
      <c r="H354" s="463" t="str">
        <f t="shared" si="10"/>
        <v/>
      </c>
      <c r="I354" s="463" t="str">
        <f t="shared" si="11"/>
        <v/>
      </c>
    </row>
    <row r="355" spans="8:9" x14ac:dyDescent="0.2">
      <c r="H355" s="463" t="str">
        <f t="shared" si="10"/>
        <v/>
      </c>
      <c r="I355" s="463" t="str">
        <f t="shared" si="11"/>
        <v/>
      </c>
    </row>
    <row r="356" spans="8:9" x14ac:dyDescent="0.2">
      <c r="H356" s="463" t="str">
        <f t="shared" si="10"/>
        <v/>
      </c>
      <c r="I356" s="463" t="str">
        <f t="shared" si="11"/>
        <v/>
      </c>
    </row>
    <row r="357" spans="8:9" x14ac:dyDescent="0.2">
      <c r="H357" s="463" t="str">
        <f t="shared" si="10"/>
        <v/>
      </c>
      <c r="I357" s="463" t="str">
        <f t="shared" si="11"/>
        <v/>
      </c>
    </row>
    <row r="358" spans="8:9" x14ac:dyDescent="0.2">
      <c r="H358" s="463" t="str">
        <f t="shared" si="10"/>
        <v/>
      </c>
      <c r="I358" s="463" t="str">
        <f t="shared" si="11"/>
        <v/>
      </c>
    </row>
    <row r="359" spans="8:9" x14ac:dyDescent="0.2">
      <c r="H359" s="463" t="str">
        <f t="shared" si="10"/>
        <v/>
      </c>
      <c r="I359" s="463" t="str">
        <f t="shared" si="11"/>
        <v/>
      </c>
    </row>
    <row r="360" spans="8:9" x14ac:dyDescent="0.2">
      <c r="H360" s="463" t="str">
        <f t="shared" si="10"/>
        <v/>
      </c>
      <c r="I360" s="463" t="str">
        <f t="shared" si="11"/>
        <v/>
      </c>
    </row>
    <row r="361" spans="8:9" x14ac:dyDescent="0.2">
      <c r="H361" s="463" t="str">
        <f t="shared" si="10"/>
        <v/>
      </c>
      <c r="I361" s="463" t="str">
        <f t="shared" si="11"/>
        <v/>
      </c>
    </row>
    <row r="362" spans="8:9" x14ac:dyDescent="0.2">
      <c r="H362" s="463" t="str">
        <f t="shared" si="10"/>
        <v/>
      </c>
      <c r="I362" s="463" t="str">
        <f t="shared" si="11"/>
        <v/>
      </c>
    </row>
    <row r="363" spans="8:9" x14ac:dyDescent="0.2">
      <c r="H363" s="463" t="str">
        <f t="shared" si="10"/>
        <v/>
      </c>
      <c r="I363" s="463" t="str">
        <f t="shared" si="11"/>
        <v/>
      </c>
    </row>
    <row r="364" spans="8:9" x14ac:dyDescent="0.2">
      <c r="H364" s="463" t="str">
        <f t="shared" si="10"/>
        <v/>
      </c>
      <c r="I364" s="463" t="str">
        <f t="shared" si="11"/>
        <v/>
      </c>
    </row>
    <row r="365" spans="8:9" x14ac:dyDescent="0.2">
      <c r="H365" s="463" t="str">
        <f t="shared" si="10"/>
        <v/>
      </c>
      <c r="I365" s="463" t="str">
        <f t="shared" si="11"/>
        <v/>
      </c>
    </row>
    <row r="366" spans="8:9" x14ac:dyDescent="0.2">
      <c r="H366" s="463" t="str">
        <f t="shared" si="10"/>
        <v/>
      </c>
      <c r="I366" s="463" t="str">
        <f t="shared" si="11"/>
        <v/>
      </c>
    </row>
    <row r="367" spans="8:9" x14ac:dyDescent="0.2">
      <c r="H367" s="463" t="str">
        <f t="shared" si="10"/>
        <v/>
      </c>
      <c r="I367" s="463" t="str">
        <f t="shared" si="11"/>
        <v/>
      </c>
    </row>
    <row r="368" spans="8:9" x14ac:dyDescent="0.2">
      <c r="H368" s="463" t="str">
        <f t="shared" si="10"/>
        <v/>
      </c>
      <c r="I368" s="463" t="str">
        <f t="shared" si="11"/>
        <v/>
      </c>
    </row>
    <row r="369" spans="8:9" x14ac:dyDescent="0.2">
      <c r="H369" s="463" t="str">
        <f t="shared" si="10"/>
        <v/>
      </c>
      <c r="I369" s="463" t="str">
        <f t="shared" si="11"/>
        <v/>
      </c>
    </row>
    <row r="370" spans="8:9" x14ac:dyDescent="0.2">
      <c r="H370" s="463" t="str">
        <f t="shared" si="10"/>
        <v/>
      </c>
      <c r="I370" s="463" t="str">
        <f t="shared" si="11"/>
        <v/>
      </c>
    </row>
    <row r="371" spans="8:9" x14ac:dyDescent="0.2">
      <c r="H371" s="463" t="str">
        <f t="shared" si="10"/>
        <v/>
      </c>
      <c r="I371" s="463" t="str">
        <f t="shared" si="11"/>
        <v/>
      </c>
    </row>
    <row r="372" spans="8:9" x14ac:dyDescent="0.2">
      <c r="H372" s="463" t="str">
        <f t="shared" si="10"/>
        <v/>
      </c>
      <c r="I372" s="463" t="str">
        <f t="shared" si="11"/>
        <v/>
      </c>
    </row>
    <row r="373" spans="8:9" x14ac:dyDescent="0.2">
      <c r="H373" s="463" t="str">
        <f t="shared" si="10"/>
        <v/>
      </c>
      <c r="I373" s="463" t="str">
        <f t="shared" si="11"/>
        <v/>
      </c>
    </row>
    <row r="374" spans="8:9" x14ac:dyDescent="0.2">
      <c r="H374" s="463" t="str">
        <f t="shared" si="10"/>
        <v/>
      </c>
      <c r="I374" s="463" t="str">
        <f t="shared" si="11"/>
        <v/>
      </c>
    </row>
    <row r="375" spans="8:9" x14ac:dyDescent="0.2">
      <c r="H375" s="463" t="str">
        <f t="shared" si="10"/>
        <v/>
      </c>
      <c r="I375" s="463" t="str">
        <f t="shared" si="11"/>
        <v/>
      </c>
    </row>
    <row r="376" spans="8:9" x14ac:dyDescent="0.2">
      <c r="H376" s="463" t="str">
        <f t="shared" si="10"/>
        <v/>
      </c>
      <c r="I376" s="463" t="str">
        <f t="shared" si="11"/>
        <v/>
      </c>
    </row>
    <row r="377" spans="8:9" x14ac:dyDescent="0.2">
      <c r="H377" s="463" t="str">
        <f t="shared" si="10"/>
        <v/>
      </c>
      <c r="I377" s="463" t="str">
        <f t="shared" si="11"/>
        <v/>
      </c>
    </row>
    <row r="378" spans="8:9" x14ac:dyDescent="0.2">
      <c r="H378" s="463" t="str">
        <f t="shared" si="10"/>
        <v/>
      </c>
      <c r="I378" s="463" t="str">
        <f t="shared" si="11"/>
        <v/>
      </c>
    </row>
    <row r="379" spans="8:9" x14ac:dyDescent="0.2">
      <c r="H379" s="463" t="str">
        <f t="shared" si="10"/>
        <v/>
      </c>
      <c r="I379" s="463" t="str">
        <f t="shared" si="11"/>
        <v/>
      </c>
    </row>
    <row r="380" spans="8:9" x14ac:dyDescent="0.2">
      <c r="H380" s="463" t="str">
        <f t="shared" si="10"/>
        <v/>
      </c>
      <c r="I380" s="463" t="str">
        <f t="shared" si="11"/>
        <v/>
      </c>
    </row>
    <row r="381" spans="8:9" x14ac:dyDescent="0.2">
      <c r="H381" s="463" t="str">
        <f t="shared" si="10"/>
        <v/>
      </c>
      <c r="I381" s="463" t="str">
        <f t="shared" si="11"/>
        <v/>
      </c>
    </row>
    <row r="382" spans="8:9" x14ac:dyDescent="0.2">
      <c r="H382" s="463" t="str">
        <f t="shared" si="10"/>
        <v/>
      </c>
      <c r="I382" s="463" t="str">
        <f t="shared" si="11"/>
        <v/>
      </c>
    </row>
    <row r="383" spans="8:9" x14ac:dyDescent="0.2">
      <c r="H383" s="463" t="str">
        <f t="shared" si="10"/>
        <v/>
      </c>
      <c r="I383" s="463" t="str">
        <f t="shared" si="11"/>
        <v/>
      </c>
    </row>
    <row r="384" spans="8:9" x14ac:dyDescent="0.2">
      <c r="H384" s="463" t="str">
        <f t="shared" si="10"/>
        <v/>
      </c>
      <c r="I384" s="463" t="str">
        <f t="shared" si="11"/>
        <v/>
      </c>
    </row>
    <row r="385" spans="8:9" x14ac:dyDescent="0.2">
      <c r="H385" s="463" t="str">
        <f t="shared" si="10"/>
        <v/>
      </c>
      <c r="I385" s="463" t="str">
        <f t="shared" si="11"/>
        <v/>
      </c>
    </row>
    <row r="386" spans="8:9" x14ac:dyDescent="0.2">
      <c r="H386" s="463" t="str">
        <f t="shared" si="10"/>
        <v/>
      </c>
      <c r="I386" s="463" t="str">
        <f t="shared" si="11"/>
        <v/>
      </c>
    </row>
    <row r="387" spans="8:9" x14ac:dyDescent="0.2">
      <c r="H387" s="463" t="str">
        <f t="shared" ref="H387:H450" si="12">B387&amp;E387&amp;G387</f>
        <v/>
      </c>
      <c r="I387" s="463" t="str">
        <f t="shared" ref="I387:I450" si="13">IF(OR(G387&lt;&gt;6,E387=1800),"",B387&amp;"P"&amp;G387)</f>
        <v/>
      </c>
    </row>
    <row r="388" spans="8:9" x14ac:dyDescent="0.2">
      <c r="H388" s="463" t="str">
        <f t="shared" si="12"/>
        <v/>
      </c>
      <c r="I388" s="463" t="str">
        <f t="shared" si="13"/>
        <v/>
      </c>
    </row>
    <row r="389" spans="8:9" x14ac:dyDescent="0.2">
      <c r="H389" s="463" t="str">
        <f t="shared" si="12"/>
        <v/>
      </c>
      <c r="I389" s="463" t="str">
        <f t="shared" si="13"/>
        <v/>
      </c>
    </row>
    <row r="390" spans="8:9" x14ac:dyDescent="0.2">
      <c r="H390" s="463" t="str">
        <f t="shared" si="12"/>
        <v/>
      </c>
      <c r="I390" s="463" t="str">
        <f t="shared" si="13"/>
        <v/>
      </c>
    </row>
    <row r="391" spans="8:9" x14ac:dyDescent="0.2">
      <c r="H391" s="463" t="str">
        <f t="shared" si="12"/>
        <v/>
      </c>
      <c r="I391" s="463" t="str">
        <f t="shared" si="13"/>
        <v/>
      </c>
    </row>
    <row r="392" spans="8:9" x14ac:dyDescent="0.2">
      <c r="H392" s="463" t="str">
        <f t="shared" si="12"/>
        <v/>
      </c>
      <c r="I392" s="463" t="str">
        <f t="shared" si="13"/>
        <v/>
      </c>
    </row>
    <row r="393" spans="8:9" x14ac:dyDescent="0.2">
      <c r="H393" s="463" t="str">
        <f t="shared" si="12"/>
        <v/>
      </c>
      <c r="I393" s="463" t="str">
        <f t="shared" si="13"/>
        <v/>
      </c>
    </row>
    <row r="394" spans="8:9" x14ac:dyDescent="0.2">
      <c r="H394" s="463" t="str">
        <f t="shared" si="12"/>
        <v/>
      </c>
      <c r="I394" s="463" t="str">
        <f t="shared" si="13"/>
        <v/>
      </c>
    </row>
    <row r="395" spans="8:9" x14ac:dyDescent="0.2">
      <c r="H395" s="463" t="str">
        <f t="shared" si="12"/>
        <v/>
      </c>
      <c r="I395" s="463" t="str">
        <f t="shared" si="13"/>
        <v/>
      </c>
    </row>
    <row r="396" spans="8:9" x14ac:dyDescent="0.2">
      <c r="H396" s="463" t="str">
        <f t="shared" si="12"/>
        <v/>
      </c>
      <c r="I396" s="463" t="str">
        <f t="shared" si="13"/>
        <v/>
      </c>
    </row>
    <row r="397" spans="8:9" x14ac:dyDescent="0.2">
      <c r="H397" s="463" t="str">
        <f t="shared" si="12"/>
        <v/>
      </c>
      <c r="I397" s="463" t="str">
        <f t="shared" si="13"/>
        <v/>
      </c>
    </row>
    <row r="398" spans="8:9" x14ac:dyDescent="0.2">
      <c r="H398" s="463" t="str">
        <f t="shared" si="12"/>
        <v/>
      </c>
      <c r="I398" s="463" t="str">
        <f t="shared" si="13"/>
        <v/>
      </c>
    </row>
    <row r="399" spans="8:9" x14ac:dyDescent="0.2">
      <c r="H399" s="463" t="str">
        <f t="shared" si="12"/>
        <v/>
      </c>
      <c r="I399" s="463" t="str">
        <f t="shared" si="13"/>
        <v/>
      </c>
    </row>
    <row r="400" spans="8:9" x14ac:dyDescent="0.2">
      <c r="H400" s="463" t="str">
        <f t="shared" si="12"/>
        <v/>
      </c>
      <c r="I400" s="463" t="str">
        <f t="shared" si="13"/>
        <v/>
      </c>
    </row>
    <row r="401" spans="8:9" x14ac:dyDescent="0.2">
      <c r="H401" s="463" t="str">
        <f t="shared" si="12"/>
        <v/>
      </c>
      <c r="I401" s="463" t="str">
        <f t="shared" si="13"/>
        <v/>
      </c>
    </row>
    <row r="402" spans="8:9" x14ac:dyDescent="0.2">
      <c r="H402" s="463" t="str">
        <f t="shared" si="12"/>
        <v/>
      </c>
      <c r="I402" s="463" t="str">
        <f t="shared" si="13"/>
        <v/>
      </c>
    </row>
    <row r="403" spans="8:9" x14ac:dyDescent="0.2">
      <c r="H403" s="463" t="str">
        <f t="shared" si="12"/>
        <v/>
      </c>
      <c r="I403" s="463" t="str">
        <f t="shared" si="13"/>
        <v/>
      </c>
    </row>
    <row r="404" spans="8:9" x14ac:dyDescent="0.2">
      <c r="H404" s="463" t="str">
        <f t="shared" si="12"/>
        <v/>
      </c>
      <c r="I404" s="463" t="str">
        <f t="shared" si="13"/>
        <v/>
      </c>
    </row>
    <row r="405" spans="8:9" x14ac:dyDescent="0.2">
      <c r="H405" s="463" t="str">
        <f t="shared" si="12"/>
        <v/>
      </c>
      <c r="I405" s="463" t="str">
        <f t="shared" si="13"/>
        <v/>
      </c>
    </row>
    <row r="406" spans="8:9" x14ac:dyDescent="0.2">
      <c r="H406" s="463" t="str">
        <f t="shared" si="12"/>
        <v/>
      </c>
      <c r="I406" s="463" t="str">
        <f t="shared" si="13"/>
        <v/>
      </c>
    </row>
    <row r="407" spans="8:9" x14ac:dyDescent="0.2">
      <c r="H407" s="463" t="str">
        <f t="shared" si="12"/>
        <v/>
      </c>
      <c r="I407" s="463" t="str">
        <f t="shared" si="13"/>
        <v/>
      </c>
    </row>
    <row r="408" spans="8:9" x14ac:dyDescent="0.2">
      <c r="H408" s="463" t="str">
        <f t="shared" si="12"/>
        <v/>
      </c>
      <c r="I408" s="463" t="str">
        <f t="shared" si="13"/>
        <v/>
      </c>
    </row>
    <row r="409" spans="8:9" x14ac:dyDescent="0.2">
      <c r="H409" s="463" t="str">
        <f t="shared" si="12"/>
        <v/>
      </c>
      <c r="I409" s="463" t="str">
        <f t="shared" si="13"/>
        <v/>
      </c>
    </row>
    <row r="410" spans="8:9" x14ac:dyDescent="0.2">
      <c r="H410" s="463" t="str">
        <f t="shared" si="12"/>
        <v/>
      </c>
      <c r="I410" s="463" t="str">
        <f t="shared" si="13"/>
        <v/>
      </c>
    </row>
    <row r="411" spans="8:9" x14ac:dyDescent="0.2">
      <c r="H411" s="463" t="str">
        <f t="shared" si="12"/>
        <v/>
      </c>
      <c r="I411" s="463" t="str">
        <f t="shared" si="13"/>
        <v/>
      </c>
    </row>
    <row r="412" spans="8:9" x14ac:dyDescent="0.2">
      <c r="H412" s="463" t="str">
        <f t="shared" si="12"/>
        <v/>
      </c>
      <c r="I412" s="463" t="str">
        <f t="shared" si="13"/>
        <v/>
      </c>
    </row>
    <row r="413" spans="8:9" x14ac:dyDescent="0.2">
      <c r="H413" s="463" t="str">
        <f t="shared" si="12"/>
        <v/>
      </c>
      <c r="I413" s="463" t="str">
        <f t="shared" si="13"/>
        <v/>
      </c>
    </row>
    <row r="414" spans="8:9" x14ac:dyDescent="0.2">
      <c r="H414" s="463" t="str">
        <f t="shared" si="12"/>
        <v/>
      </c>
      <c r="I414" s="463" t="str">
        <f t="shared" si="13"/>
        <v/>
      </c>
    </row>
    <row r="415" spans="8:9" x14ac:dyDescent="0.2">
      <c r="H415" s="463" t="str">
        <f t="shared" si="12"/>
        <v/>
      </c>
      <c r="I415" s="463" t="str">
        <f t="shared" si="13"/>
        <v/>
      </c>
    </row>
    <row r="416" spans="8:9" x14ac:dyDescent="0.2">
      <c r="H416" s="463" t="str">
        <f t="shared" si="12"/>
        <v/>
      </c>
      <c r="I416" s="463" t="str">
        <f t="shared" si="13"/>
        <v/>
      </c>
    </row>
    <row r="417" spans="8:9" x14ac:dyDescent="0.2">
      <c r="H417" s="463" t="str">
        <f t="shared" si="12"/>
        <v/>
      </c>
      <c r="I417" s="463" t="str">
        <f t="shared" si="13"/>
        <v/>
      </c>
    </row>
    <row r="418" spans="8:9" x14ac:dyDescent="0.2">
      <c r="H418" s="463" t="str">
        <f t="shared" si="12"/>
        <v/>
      </c>
      <c r="I418" s="463" t="str">
        <f t="shared" si="13"/>
        <v/>
      </c>
    </row>
    <row r="419" spans="8:9" x14ac:dyDescent="0.2">
      <c r="H419" s="463" t="str">
        <f t="shared" si="12"/>
        <v/>
      </c>
      <c r="I419" s="463" t="str">
        <f t="shared" si="13"/>
        <v/>
      </c>
    </row>
    <row r="420" spans="8:9" x14ac:dyDescent="0.2">
      <c r="H420" s="463" t="str">
        <f t="shared" si="12"/>
        <v/>
      </c>
      <c r="I420" s="463" t="str">
        <f t="shared" si="13"/>
        <v/>
      </c>
    </row>
    <row r="421" spans="8:9" x14ac:dyDescent="0.2">
      <c r="H421" s="463" t="str">
        <f t="shared" si="12"/>
        <v/>
      </c>
      <c r="I421" s="463" t="str">
        <f t="shared" si="13"/>
        <v/>
      </c>
    </row>
    <row r="422" spans="8:9" x14ac:dyDescent="0.2">
      <c r="H422" s="463" t="str">
        <f t="shared" si="12"/>
        <v/>
      </c>
      <c r="I422" s="463" t="str">
        <f t="shared" si="13"/>
        <v/>
      </c>
    </row>
    <row r="423" spans="8:9" x14ac:dyDescent="0.2">
      <c r="H423" s="463" t="str">
        <f t="shared" si="12"/>
        <v/>
      </c>
      <c r="I423" s="463" t="str">
        <f t="shared" si="13"/>
        <v/>
      </c>
    </row>
    <row r="424" spans="8:9" x14ac:dyDescent="0.2">
      <c r="H424" s="463" t="str">
        <f t="shared" si="12"/>
        <v/>
      </c>
      <c r="I424" s="463" t="str">
        <f t="shared" si="13"/>
        <v/>
      </c>
    </row>
    <row r="425" spans="8:9" x14ac:dyDescent="0.2">
      <c r="H425" s="463" t="str">
        <f t="shared" si="12"/>
        <v/>
      </c>
      <c r="I425" s="463" t="str">
        <f t="shared" si="13"/>
        <v/>
      </c>
    </row>
    <row r="426" spans="8:9" x14ac:dyDescent="0.2">
      <c r="H426" s="463" t="str">
        <f t="shared" si="12"/>
        <v/>
      </c>
      <c r="I426" s="463" t="str">
        <f t="shared" si="13"/>
        <v/>
      </c>
    </row>
    <row r="427" spans="8:9" x14ac:dyDescent="0.2">
      <c r="H427" s="463" t="str">
        <f t="shared" si="12"/>
        <v/>
      </c>
      <c r="I427" s="463" t="str">
        <f t="shared" si="13"/>
        <v/>
      </c>
    </row>
    <row r="428" spans="8:9" x14ac:dyDescent="0.2">
      <c r="H428" s="463" t="str">
        <f t="shared" si="12"/>
        <v/>
      </c>
      <c r="I428" s="463" t="str">
        <f t="shared" si="13"/>
        <v/>
      </c>
    </row>
    <row r="429" spans="8:9" x14ac:dyDescent="0.2">
      <c r="H429" s="463" t="str">
        <f t="shared" si="12"/>
        <v/>
      </c>
      <c r="I429" s="463" t="str">
        <f t="shared" si="13"/>
        <v/>
      </c>
    </row>
    <row r="430" spans="8:9" x14ac:dyDescent="0.2">
      <c r="H430" s="463" t="str">
        <f t="shared" si="12"/>
        <v/>
      </c>
      <c r="I430" s="463" t="str">
        <f t="shared" si="13"/>
        <v/>
      </c>
    </row>
    <row r="431" spans="8:9" x14ac:dyDescent="0.2">
      <c r="H431" s="463" t="str">
        <f t="shared" si="12"/>
        <v/>
      </c>
      <c r="I431" s="463" t="str">
        <f t="shared" si="13"/>
        <v/>
      </c>
    </row>
    <row r="432" spans="8:9" x14ac:dyDescent="0.2">
      <c r="H432" s="463" t="str">
        <f t="shared" si="12"/>
        <v/>
      </c>
      <c r="I432" s="463" t="str">
        <f t="shared" si="13"/>
        <v/>
      </c>
    </row>
    <row r="433" spans="8:9" x14ac:dyDescent="0.2">
      <c r="H433" s="463" t="str">
        <f t="shared" si="12"/>
        <v/>
      </c>
      <c r="I433" s="463" t="str">
        <f t="shared" si="13"/>
        <v/>
      </c>
    </row>
    <row r="434" spans="8:9" x14ac:dyDescent="0.2">
      <c r="H434" s="463" t="str">
        <f t="shared" si="12"/>
        <v/>
      </c>
      <c r="I434" s="463" t="str">
        <f t="shared" si="13"/>
        <v/>
      </c>
    </row>
    <row r="435" spans="8:9" x14ac:dyDescent="0.2">
      <c r="H435" s="463" t="str">
        <f t="shared" si="12"/>
        <v/>
      </c>
      <c r="I435" s="463" t="str">
        <f t="shared" si="13"/>
        <v/>
      </c>
    </row>
    <row r="436" spans="8:9" x14ac:dyDescent="0.2">
      <c r="H436" s="463" t="str">
        <f t="shared" si="12"/>
        <v/>
      </c>
      <c r="I436" s="463" t="str">
        <f t="shared" si="13"/>
        <v/>
      </c>
    </row>
    <row r="437" spans="8:9" x14ac:dyDescent="0.2">
      <c r="H437" s="463" t="str">
        <f t="shared" si="12"/>
        <v/>
      </c>
      <c r="I437" s="463" t="str">
        <f t="shared" si="13"/>
        <v/>
      </c>
    </row>
    <row r="438" spans="8:9" x14ac:dyDescent="0.2">
      <c r="H438" s="463" t="str">
        <f t="shared" si="12"/>
        <v/>
      </c>
      <c r="I438" s="463" t="str">
        <f t="shared" si="13"/>
        <v/>
      </c>
    </row>
    <row r="439" spans="8:9" x14ac:dyDescent="0.2">
      <c r="H439" s="463" t="str">
        <f t="shared" si="12"/>
        <v/>
      </c>
      <c r="I439" s="463" t="str">
        <f t="shared" si="13"/>
        <v/>
      </c>
    </row>
    <row r="440" spans="8:9" x14ac:dyDescent="0.2">
      <c r="H440" s="463" t="str">
        <f t="shared" si="12"/>
        <v/>
      </c>
      <c r="I440" s="463" t="str">
        <f t="shared" si="13"/>
        <v/>
      </c>
    </row>
    <row r="441" spans="8:9" x14ac:dyDescent="0.2">
      <c r="H441" s="463" t="str">
        <f t="shared" si="12"/>
        <v/>
      </c>
      <c r="I441" s="463" t="str">
        <f t="shared" si="13"/>
        <v/>
      </c>
    </row>
    <row r="442" spans="8:9" x14ac:dyDescent="0.2">
      <c r="H442" s="463" t="str">
        <f t="shared" si="12"/>
        <v/>
      </c>
      <c r="I442" s="463" t="str">
        <f t="shared" si="13"/>
        <v/>
      </c>
    </row>
    <row r="443" spans="8:9" x14ac:dyDescent="0.2">
      <c r="H443" s="463" t="str">
        <f t="shared" si="12"/>
        <v/>
      </c>
      <c r="I443" s="463" t="str">
        <f t="shared" si="13"/>
        <v/>
      </c>
    </row>
    <row r="444" spans="8:9" x14ac:dyDescent="0.2">
      <c r="H444" s="463" t="str">
        <f t="shared" si="12"/>
        <v/>
      </c>
      <c r="I444" s="463" t="str">
        <f t="shared" si="13"/>
        <v/>
      </c>
    </row>
    <row r="445" spans="8:9" x14ac:dyDescent="0.2">
      <c r="H445" s="463" t="str">
        <f t="shared" si="12"/>
        <v/>
      </c>
      <c r="I445" s="463" t="str">
        <f t="shared" si="13"/>
        <v/>
      </c>
    </row>
    <row r="446" spans="8:9" x14ac:dyDescent="0.2">
      <c r="H446" s="463" t="str">
        <f t="shared" si="12"/>
        <v/>
      </c>
      <c r="I446" s="463" t="str">
        <f t="shared" si="13"/>
        <v/>
      </c>
    </row>
    <row r="447" spans="8:9" x14ac:dyDescent="0.2">
      <c r="H447" s="463" t="str">
        <f t="shared" si="12"/>
        <v/>
      </c>
      <c r="I447" s="463" t="str">
        <f t="shared" si="13"/>
        <v/>
      </c>
    </row>
    <row r="448" spans="8:9" x14ac:dyDescent="0.2">
      <c r="H448" s="463" t="str">
        <f t="shared" si="12"/>
        <v/>
      </c>
      <c r="I448" s="463" t="str">
        <f t="shared" si="13"/>
        <v/>
      </c>
    </row>
    <row r="449" spans="8:9" x14ac:dyDescent="0.2">
      <c r="H449" s="463" t="str">
        <f t="shared" si="12"/>
        <v/>
      </c>
      <c r="I449" s="463" t="str">
        <f t="shared" si="13"/>
        <v/>
      </c>
    </row>
    <row r="450" spans="8:9" x14ac:dyDescent="0.2">
      <c r="H450" s="463" t="str">
        <f t="shared" si="12"/>
        <v/>
      </c>
      <c r="I450" s="463" t="str">
        <f t="shared" si="13"/>
        <v/>
      </c>
    </row>
    <row r="451" spans="8:9" x14ac:dyDescent="0.2">
      <c r="H451" s="463" t="str">
        <f t="shared" ref="H451:H514" si="14">B451&amp;E451&amp;G451</f>
        <v/>
      </c>
      <c r="I451" s="463" t="str">
        <f t="shared" ref="I451:I514" si="15">IF(OR(G451&lt;&gt;6,E451=1800),"",B451&amp;"P"&amp;G451)</f>
        <v/>
      </c>
    </row>
    <row r="452" spans="8:9" x14ac:dyDescent="0.2">
      <c r="H452" s="463" t="str">
        <f t="shared" si="14"/>
        <v/>
      </c>
      <c r="I452" s="463" t="str">
        <f t="shared" si="15"/>
        <v/>
      </c>
    </row>
    <row r="453" spans="8:9" x14ac:dyDescent="0.2">
      <c r="H453" s="463" t="str">
        <f t="shared" si="14"/>
        <v/>
      </c>
      <c r="I453" s="463" t="str">
        <f t="shared" si="15"/>
        <v/>
      </c>
    </row>
    <row r="454" spans="8:9" x14ac:dyDescent="0.2">
      <c r="H454" s="463" t="str">
        <f t="shared" si="14"/>
        <v/>
      </c>
      <c r="I454" s="463" t="str">
        <f t="shared" si="15"/>
        <v/>
      </c>
    </row>
    <row r="455" spans="8:9" x14ac:dyDescent="0.2">
      <c r="H455" s="463" t="str">
        <f t="shared" si="14"/>
        <v/>
      </c>
      <c r="I455" s="463" t="str">
        <f t="shared" si="15"/>
        <v/>
      </c>
    </row>
    <row r="456" spans="8:9" x14ac:dyDescent="0.2">
      <c r="H456" s="463" t="str">
        <f t="shared" si="14"/>
        <v/>
      </c>
      <c r="I456" s="463" t="str">
        <f t="shared" si="15"/>
        <v/>
      </c>
    </row>
    <row r="457" spans="8:9" x14ac:dyDescent="0.2">
      <c r="H457" s="463" t="str">
        <f t="shared" si="14"/>
        <v/>
      </c>
      <c r="I457" s="463" t="str">
        <f t="shared" si="15"/>
        <v/>
      </c>
    </row>
    <row r="458" spans="8:9" x14ac:dyDescent="0.2">
      <c r="H458" s="463" t="str">
        <f t="shared" si="14"/>
        <v/>
      </c>
      <c r="I458" s="463" t="str">
        <f t="shared" si="15"/>
        <v/>
      </c>
    </row>
    <row r="459" spans="8:9" x14ac:dyDescent="0.2">
      <c r="H459" s="463" t="str">
        <f t="shared" si="14"/>
        <v/>
      </c>
      <c r="I459" s="463" t="str">
        <f t="shared" si="15"/>
        <v/>
      </c>
    </row>
    <row r="460" spans="8:9" x14ac:dyDescent="0.2">
      <c r="H460" s="463" t="str">
        <f t="shared" si="14"/>
        <v/>
      </c>
      <c r="I460" s="463" t="str">
        <f t="shared" si="15"/>
        <v/>
      </c>
    </row>
    <row r="461" spans="8:9" x14ac:dyDescent="0.2">
      <c r="H461" s="463" t="str">
        <f t="shared" si="14"/>
        <v/>
      </c>
      <c r="I461" s="463" t="str">
        <f t="shared" si="15"/>
        <v/>
      </c>
    </row>
    <row r="462" spans="8:9" x14ac:dyDescent="0.2">
      <c r="H462" s="463" t="str">
        <f t="shared" si="14"/>
        <v/>
      </c>
      <c r="I462" s="463" t="str">
        <f t="shared" si="15"/>
        <v/>
      </c>
    </row>
    <row r="463" spans="8:9" x14ac:dyDescent="0.2">
      <c r="H463" s="463" t="str">
        <f t="shared" si="14"/>
        <v/>
      </c>
      <c r="I463" s="463" t="str">
        <f t="shared" si="15"/>
        <v/>
      </c>
    </row>
    <row r="464" spans="8:9" x14ac:dyDescent="0.2">
      <c r="H464" s="463" t="str">
        <f t="shared" si="14"/>
        <v/>
      </c>
      <c r="I464" s="463" t="str">
        <f t="shared" si="15"/>
        <v/>
      </c>
    </row>
    <row r="465" spans="8:9" x14ac:dyDescent="0.2">
      <c r="H465" s="463" t="str">
        <f t="shared" si="14"/>
        <v/>
      </c>
      <c r="I465" s="463" t="str">
        <f t="shared" si="15"/>
        <v/>
      </c>
    </row>
    <row r="466" spans="8:9" x14ac:dyDescent="0.2">
      <c r="H466" s="463" t="str">
        <f t="shared" si="14"/>
        <v/>
      </c>
      <c r="I466" s="463" t="str">
        <f t="shared" si="15"/>
        <v/>
      </c>
    </row>
    <row r="467" spans="8:9" x14ac:dyDescent="0.2">
      <c r="H467" s="463" t="str">
        <f t="shared" si="14"/>
        <v/>
      </c>
      <c r="I467" s="463" t="str">
        <f t="shared" si="15"/>
        <v/>
      </c>
    </row>
    <row r="468" spans="8:9" x14ac:dyDescent="0.2">
      <c r="H468" s="463" t="str">
        <f t="shared" si="14"/>
        <v/>
      </c>
      <c r="I468" s="463" t="str">
        <f t="shared" si="15"/>
        <v/>
      </c>
    </row>
    <row r="469" spans="8:9" x14ac:dyDescent="0.2">
      <c r="H469" s="463" t="str">
        <f t="shared" si="14"/>
        <v/>
      </c>
      <c r="I469" s="463" t="str">
        <f t="shared" si="15"/>
        <v/>
      </c>
    </row>
    <row r="470" spans="8:9" x14ac:dyDescent="0.2">
      <c r="H470" s="463" t="str">
        <f t="shared" si="14"/>
        <v/>
      </c>
      <c r="I470" s="463" t="str">
        <f t="shared" si="15"/>
        <v/>
      </c>
    </row>
    <row r="471" spans="8:9" x14ac:dyDescent="0.2">
      <c r="H471" s="463" t="str">
        <f t="shared" si="14"/>
        <v/>
      </c>
      <c r="I471" s="463" t="str">
        <f t="shared" si="15"/>
        <v/>
      </c>
    </row>
    <row r="472" spans="8:9" x14ac:dyDescent="0.2">
      <c r="H472" s="463" t="str">
        <f t="shared" si="14"/>
        <v/>
      </c>
      <c r="I472" s="463" t="str">
        <f t="shared" si="15"/>
        <v/>
      </c>
    </row>
    <row r="473" spans="8:9" x14ac:dyDescent="0.2">
      <c r="H473" s="463" t="str">
        <f t="shared" si="14"/>
        <v/>
      </c>
      <c r="I473" s="463" t="str">
        <f t="shared" si="15"/>
        <v/>
      </c>
    </row>
    <row r="474" spans="8:9" x14ac:dyDescent="0.2">
      <c r="H474" s="463" t="str">
        <f t="shared" si="14"/>
        <v/>
      </c>
      <c r="I474" s="463" t="str">
        <f t="shared" si="15"/>
        <v/>
      </c>
    </row>
    <row r="475" spans="8:9" x14ac:dyDescent="0.2">
      <c r="H475" s="463" t="str">
        <f t="shared" si="14"/>
        <v/>
      </c>
      <c r="I475" s="463" t="str">
        <f t="shared" si="15"/>
        <v/>
      </c>
    </row>
    <row r="476" spans="8:9" x14ac:dyDescent="0.2">
      <c r="H476" s="463" t="str">
        <f t="shared" si="14"/>
        <v/>
      </c>
      <c r="I476" s="463" t="str">
        <f t="shared" si="15"/>
        <v/>
      </c>
    </row>
    <row r="477" spans="8:9" x14ac:dyDescent="0.2">
      <c r="H477" s="463" t="str">
        <f t="shared" si="14"/>
        <v/>
      </c>
      <c r="I477" s="463" t="str">
        <f t="shared" si="15"/>
        <v/>
      </c>
    </row>
    <row r="478" spans="8:9" x14ac:dyDescent="0.2">
      <c r="H478" s="463" t="str">
        <f t="shared" si="14"/>
        <v/>
      </c>
      <c r="I478" s="463" t="str">
        <f t="shared" si="15"/>
        <v/>
      </c>
    </row>
    <row r="479" spans="8:9" x14ac:dyDescent="0.2">
      <c r="H479" s="463" t="str">
        <f t="shared" si="14"/>
        <v/>
      </c>
      <c r="I479" s="463" t="str">
        <f t="shared" si="15"/>
        <v/>
      </c>
    </row>
    <row r="480" spans="8:9" x14ac:dyDescent="0.2">
      <c r="H480" s="463" t="str">
        <f t="shared" si="14"/>
        <v/>
      </c>
      <c r="I480" s="463" t="str">
        <f t="shared" si="15"/>
        <v/>
      </c>
    </row>
    <row r="481" spans="8:9" x14ac:dyDescent="0.2">
      <c r="H481" s="463" t="str">
        <f t="shared" si="14"/>
        <v/>
      </c>
      <c r="I481" s="463" t="str">
        <f t="shared" si="15"/>
        <v/>
      </c>
    </row>
    <row r="482" spans="8:9" x14ac:dyDescent="0.2">
      <c r="H482" s="463" t="str">
        <f t="shared" si="14"/>
        <v/>
      </c>
      <c r="I482" s="463" t="str">
        <f t="shared" si="15"/>
        <v/>
      </c>
    </row>
    <row r="483" spans="8:9" x14ac:dyDescent="0.2">
      <c r="H483" s="463" t="str">
        <f t="shared" si="14"/>
        <v/>
      </c>
      <c r="I483" s="463" t="str">
        <f t="shared" si="15"/>
        <v/>
      </c>
    </row>
    <row r="484" spans="8:9" x14ac:dyDescent="0.2">
      <c r="H484" s="463" t="str">
        <f t="shared" si="14"/>
        <v/>
      </c>
      <c r="I484" s="463" t="str">
        <f t="shared" si="15"/>
        <v/>
      </c>
    </row>
    <row r="485" spans="8:9" x14ac:dyDescent="0.2">
      <c r="H485" s="463" t="str">
        <f t="shared" si="14"/>
        <v/>
      </c>
      <c r="I485" s="463" t="str">
        <f t="shared" si="15"/>
        <v/>
      </c>
    </row>
    <row r="486" spans="8:9" x14ac:dyDescent="0.2">
      <c r="H486" s="463" t="str">
        <f t="shared" si="14"/>
        <v/>
      </c>
      <c r="I486" s="463" t="str">
        <f t="shared" si="15"/>
        <v/>
      </c>
    </row>
    <row r="487" spans="8:9" x14ac:dyDescent="0.2">
      <c r="H487" s="463" t="str">
        <f t="shared" si="14"/>
        <v/>
      </c>
      <c r="I487" s="463" t="str">
        <f t="shared" si="15"/>
        <v/>
      </c>
    </row>
    <row r="488" spans="8:9" x14ac:dyDescent="0.2">
      <c r="H488" s="463" t="str">
        <f t="shared" si="14"/>
        <v/>
      </c>
      <c r="I488" s="463" t="str">
        <f t="shared" si="15"/>
        <v/>
      </c>
    </row>
    <row r="489" spans="8:9" x14ac:dyDescent="0.2">
      <c r="H489" s="463" t="str">
        <f t="shared" si="14"/>
        <v/>
      </c>
      <c r="I489" s="463" t="str">
        <f t="shared" si="15"/>
        <v/>
      </c>
    </row>
    <row r="490" spans="8:9" x14ac:dyDescent="0.2">
      <c r="H490" s="463" t="str">
        <f t="shared" si="14"/>
        <v/>
      </c>
      <c r="I490" s="463" t="str">
        <f t="shared" si="15"/>
        <v/>
      </c>
    </row>
    <row r="491" spans="8:9" x14ac:dyDescent="0.2">
      <c r="H491" s="463" t="str">
        <f t="shared" si="14"/>
        <v/>
      </c>
      <c r="I491" s="463" t="str">
        <f t="shared" si="15"/>
        <v/>
      </c>
    </row>
    <row r="492" spans="8:9" x14ac:dyDescent="0.2">
      <c r="H492" s="463" t="str">
        <f t="shared" si="14"/>
        <v/>
      </c>
      <c r="I492" s="463" t="str">
        <f t="shared" si="15"/>
        <v/>
      </c>
    </row>
    <row r="493" spans="8:9" x14ac:dyDescent="0.2">
      <c r="H493" s="463" t="str">
        <f t="shared" si="14"/>
        <v/>
      </c>
      <c r="I493" s="463" t="str">
        <f t="shared" si="15"/>
        <v/>
      </c>
    </row>
    <row r="494" spans="8:9" x14ac:dyDescent="0.2">
      <c r="H494" s="463" t="str">
        <f t="shared" si="14"/>
        <v/>
      </c>
      <c r="I494" s="463" t="str">
        <f t="shared" si="15"/>
        <v/>
      </c>
    </row>
    <row r="495" spans="8:9" x14ac:dyDescent="0.2">
      <c r="H495" s="463" t="str">
        <f t="shared" si="14"/>
        <v/>
      </c>
      <c r="I495" s="463" t="str">
        <f t="shared" si="15"/>
        <v/>
      </c>
    </row>
    <row r="496" spans="8:9" x14ac:dyDescent="0.2">
      <c r="H496" s="463" t="str">
        <f t="shared" si="14"/>
        <v/>
      </c>
      <c r="I496" s="463" t="str">
        <f t="shared" si="15"/>
        <v/>
      </c>
    </row>
    <row r="497" spans="8:9" x14ac:dyDescent="0.2">
      <c r="H497" s="463" t="str">
        <f t="shared" si="14"/>
        <v/>
      </c>
      <c r="I497" s="463" t="str">
        <f t="shared" si="15"/>
        <v/>
      </c>
    </row>
    <row r="498" spans="8:9" x14ac:dyDescent="0.2">
      <c r="H498" s="463" t="str">
        <f t="shared" si="14"/>
        <v/>
      </c>
      <c r="I498" s="463" t="str">
        <f t="shared" si="15"/>
        <v/>
      </c>
    </row>
    <row r="499" spans="8:9" x14ac:dyDescent="0.2">
      <c r="H499" s="463" t="str">
        <f t="shared" si="14"/>
        <v/>
      </c>
      <c r="I499" s="463" t="str">
        <f t="shared" si="15"/>
        <v/>
      </c>
    </row>
    <row r="500" spans="8:9" x14ac:dyDescent="0.2">
      <c r="H500" s="463" t="str">
        <f t="shared" si="14"/>
        <v/>
      </c>
      <c r="I500" s="463" t="str">
        <f t="shared" si="15"/>
        <v/>
      </c>
    </row>
    <row r="501" spans="8:9" x14ac:dyDescent="0.2">
      <c r="H501" s="463" t="str">
        <f t="shared" si="14"/>
        <v/>
      </c>
      <c r="I501" s="463" t="str">
        <f t="shared" si="15"/>
        <v/>
      </c>
    </row>
    <row r="502" spans="8:9" x14ac:dyDescent="0.2">
      <c r="H502" s="463" t="str">
        <f t="shared" si="14"/>
        <v/>
      </c>
      <c r="I502" s="463" t="str">
        <f t="shared" si="15"/>
        <v/>
      </c>
    </row>
    <row r="503" spans="8:9" x14ac:dyDescent="0.2">
      <c r="H503" s="463" t="str">
        <f t="shared" si="14"/>
        <v/>
      </c>
      <c r="I503" s="463" t="str">
        <f t="shared" si="15"/>
        <v/>
      </c>
    </row>
    <row r="504" spans="8:9" x14ac:dyDescent="0.2">
      <c r="H504" s="463" t="str">
        <f t="shared" si="14"/>
        <v/>
      </c>
      <c r="I504" s="463" t="str">
        <f t="shared" si="15"/>
        <v/>
      </c>
    </row>
    <row r="505" spans="8:9" x14ac:dyDescent="0.2">
      <c r="H505" s="463" t="str">
        <f t="shared" si="14"/>
        <v/>
      </c>
      <c r="I505" s="463" t="str">
        <f t="shared" si="15"/>
        <v/>
      </c>
    </row>
    <row r="506" spans="8:9" x14ac:dyDescent="0.2">
      <c r="H506" s="463" t="str">
        <f t="shared" si="14"/>
        <v/>
      </c>
      <c r="I506" s="463" t="str">
        <f t="shared" si="15"/>
        <v/>
      </c>
    </row>
    <row r="507" spans="8:9" x14ac:dyDescent="0.2">
      <c r="H507" s="463" t="str">
        <f t="shared" si="14"/>
        <v/>
      </c>
      <c r="I507" s="463" t="str">
        <f t="shared" si="15"/>
        <v/>
      </c>
    </row>
    <row r="508" spans="8:9" x14ac:dyDescent="0.2">
      <c r="H508" s="463" t="str">
        <f t="shared" si="14"/>
        <v/>
      </c>
      <c r="I508" s="463" t="str">
        <f t="shared" si="15"/>
        <v/>
      </c>
    </row>
    <row r="509" spans="8:9" x14ac:dyDescent="0.2">
      <c r="H509" s="463" t="str">
        <f t="shared" si="14"/>
        <v/>
      </c>
      <c r="I509" s="463" t="str">
        <f t="shared" si="15"/>
        <v/>
      </c>
    </row>
    <row r="510" spans="8:9" x14ac:dyDescent="0.2">
      <c r="H510" s="463" t="str">
        <f t="shared" si="14"/>
        <v/>
      </c>
      <c r="I510" s="463" t="str">
        <f t="shared" si="15"/>
        <v/>
      </c>
    </row>
    <row r="511" spans="8:9" x14ac:dyDescent="0.2">
      <c r="H511" s="463" t="str">
        <f t="shared" si="14"/>
        <v/>
      </c>
      <c r="I511" s="463" t="str">
        <f t="shared" si="15"/>
        <v/>
      </c>
    </row>
    <row r="512" spans="8:9" x14ac:dyDescent="0.2">
      <c r="H512" s="463" t="str">
        <f t="shared" si="14"/>
        <v/>
      </c>
      <c r="I512" s="463" t="str">
        <f t="shared" si="15"/>
        <v/>
      </c>
    </row>
    <row r="513" spans="8:9" x14ac:dyDescent="0.2">
      <c r="H513" s="463" t="str">
        <f t="shared" si="14"/>
        <v/>
      </c>
      <c r="I513" s="463" t="str">
        <f t="shared" si="15"/>
        <v/>
      </c>
    </row>
    <row r="514" spans="8:9" x14ac:dyDescent="0.2">
      <c r="H514" s="463" t="str">
        <f t="shared" si="14"/>
        <v/>
      </c>
      <c r="I514" s="463" t="str">
        <f t="shared" si="15"/>
        <v/>
      </c>
    </row>
    <row r="515" spans="8:9" x14ac:dyDescent="0.2">
      <c r="H515" s="463" t="str">
        <f t="shared" ref="H515:H578" si="16">B515&amp;E515&amp;G515</f>
        <v/>
      </c>
      <c r="I515" s="463" t="str">
        <f t="shared" ref="I515:I578" si="17">IF(OR(G515&lt;&gt;6,E515=1800),"",B515&amp;"P"&amp;G515)</f>
        <v/>
      </c>
    </row>
    <row r="516" spans="8:9" x14ac:dyDescent="0.2">
      <c r="H516" s="463" t="str">
        <f t="shared" si="16"/>
        <v/>
      </c>
      <c r="I516" s="463" t="str">
        <f t="shared" si="17"/>
        <v/>
      </c>
    </row>
    <row r="517" spans="8:9" x14ac:dyDescent="0.2">
      <c r="H517" s="463" t="str">
        <f t="shared" si="16"/>
        <v/>
      </c>
      <c r="I517" s="463" t="str">
        <f t="shared" si="17"/>
        <v/>
      </c>
    </row>
    <row r="518" spans="8:9" x14ac:dyDescent="0.2">
      <c r="H518" s="463" t="str">
        <f t="shared" si="16"/>
        <v/>
      </c>
      <c r="I518" s="463" t="str">
        <f t="shared" si="17"/>
        <v/>
      </c>
    </row>
    <row r="519" spans="8:9" x14ac:dyDescent="0.2">
      <c r="H519" s="463" t="str">
        <f t="shared" si="16"/>
        <v/>
      </c>
      <c r="I519" s="463" t="str">
        <f t="shared" si="17"/>
        <v/>
      </c>
    </row>
    <row r="520" spans="8:9" x14ac:dyDescent="0.2">
      <c r="H520" s="463" t="str">
        <f t="shared" si="16"/>
        <v/>
      </c>
      <c r="I520" s="463" t="str">
        <f t="shared" si="17"/>
        <v/>
      </c>
    </row>
    <row r="521" spans="8:9" x14ac:dyDescent="0.2">
      <c r="H521" s="463" t="str">
        <f t="shared" si="16"/>
        <v/>
      </c>
      <c r="I521" s="463" t="str">
        <f t="shared" si="17"/>
        <v/>
      </c>
    </row>
    <row r="522" spans="8:9" x14ac:dyDescent="0.2">
      <c r="H522" s="463" t="str">
        <f t="shared" si="16"/>
        <v/>
      </c>
      <c r="I522" s="463" t="str">
        <f t="shared" si="17"/>
        <v/>
      </c>
    </row>
    <row r="523" spans="8:9" x14ac:dyDescent="0.2">
      <c r="H523" s="463" t="str">
        <f t="shared" si="16"/>
        <v/>
      </c>
      <c r="I523" s="463" t="str">
        <f t="shared" si="17"/>
        <v/>
      </c>
    </row>
    <row r="524" spans="8:9" x14ac:dyDescent="0.2">
      <c r="H524" s="463" t="str">
        <f t="shared" si="16"/>
        <v/>
      </c>
      <c r="I524" s="463" t="str">
        <f t="shared" si="17"/>
        <v/>
      </c>
    </row>
    <row r="525" spans="8:9" x14ac:dyDescent="0.2">
      <c r="H525" s="463" t="str">
        <f t="shared" si="16"/>
        <v/>
      </c>
      <c r="I525" s="463" t="str">
        <f t="shared" si="17"/>
        <v/>
      </c>
    </row>
    <row r="526" spans="8:9" x14ac:dyDescent="0.2">
      <c r="H526" s="463" t="str">
        <f t="shared" si="16"/>
        <v/>
      </c>
      <c r="I526" s="463" t="str">
        <f t="shared" si="17"/>
        <v/>
      </c>
    </row>
    <row r="527" spans="8:9" x14ac:dyDescent="0.2">
      <c r="H527" s="463" t="str">
        <f t="shared" si="16"/>
        <v/>
      </c>
      <c r="I527" s="463" t="str">
        <f t="shared" si="17"/>
        <v/>
      </c>
    </row>
    <row r="528" spans="8:9" x14ac:dyDescent="0.2">
      <c r="H528" s="463" t="str">
        <f t="shared" si="16"/>
        <v/>
      </c>
      <c r="I528" s="463" t="str">
        <f t="shared" si="17"/>
        <v/>
      </c>
    </row>
    <row r="529" spans="8:9" x14ac:dyDescent="0.2">
      <c r="H529" s="463" t="str">
        <f t="shared" si="16"/>
        <v/>
      </c>
      <c r="I529" s="463" t="str">
        <f t="shared" si="17"/>
        <v/>
      </c>
    </row>
    <row r="530" spans="8:9" x14ac:dyDescent="0.2">
      <c r="H530" s="463" t="str">
        <f t="shared" si="16"/>
        <v/>
      </c>
      <c r="I530" s="463" t="str">
        <f t="shared" si="17"/>
        <v/>
      </c>
    </row>
    <row r="531" spans="8:9" x14ac:dyDescent="0.2">
      <c r="H531" s="463" t="str">
        <f t="shared" si="16"/>
        <v/>
      </c>
      <c r="I531" s="463" t="str">
        <f t="shared" si="17"/>
        <v/>
      </c>
    </row>
    <row r="532" spans="8:9" x14ac:dyDescent="0.2">
      <c r="H532" s="463" t="str">
        <f t="shared" si="16"/>
        <v/>
      </c>
      <c r="I532" s="463" t="str">
        <f t="shared" si="17"/>
        <v/>
      </c>
    </row>
    <row r="533" spans="8:9" x14ac:dyDescent="0.2">
      <c r="H533" s="463" t="str">
        <f t="shared" si="16"/>
        <v/>
      </c>
      <c r="I533" s="463" t="str">
        <f t="shared" si="17"/>
        <v/>
      </c>
    </row>
    <row r="534" spans="8:9" x14ac:dyDescent="0.2">
      <c r="H534" s="463" t="str">
        <f t="shared" si="16"/>
        <v/>
      </c>
      <c r="I534" s="463" t="str">
        <f t="shared" si="17"/>
        <v/>
      </c>
    </row>
    <row r="535" spans="8:9" x14ac:dyDescent="0.2">
      <c r="H535" s="463" t="str">
        <f t="shared" si="16"/>
        <v/>
      </c>
      <c r="I535" s="463" t="str">
        <f t="shared" si="17"/>
        <v/>
      </c>
    </row>
    <row r="536" spans="8:9" x14ac:dyDescent="0.2">
      <c r="H536" s="463" t="str">
        <f t="shared" si="16"/>
        <v/>
      </c>
      <c r="I536" s="463" t="str">
        <f t="shared" si="17"/>
        <v/>
      </c>
    </row>
    <row r="537" spans="8:9" x14ac:dyDescent="0.2">
      <c r="H537" s="463" t="str">
        <f t="shared" si="16"/>
        <v/>
      </c>
      <c r="I537" s="463" t="str">
        <f t="shared" si="17"/>
        <v/>
      </c>
    </row>
    <row r="538" spans="8:9" x14ac:dyDescent="0.2">
      <c r="H538" s="463" t="str">
        <f t="shared" si="16"/>
        <v/>
      </c>
      <c r="I538" s="463" t="str">
        <f t="shared" si="17"/>
        <v/>
      </c>
    </row>
    <row r="539" spans="8:9" x14ac:dyDescent="0.2">
      <c r="H539" s="463" t="str">
        <f t="shared" si="16"/>
        <v/>
      </c>
      <c r="I539" s="463" t="str">
        <f t="shared" si="17"/>
        <v/>
      </c>
    </row>
    <row r="540" spans="8:9" x14ac:dyDescent="0.2">
      <c r="H540" s="463" t="str">
        <f t="shared" si="16"/>
        <v/>
      </c>
      <c r="I540" s="463" t="str">
        <f t="shared" si="17"/>
        <v/>
      </c>
    </row>
    <row r="541" spans="8:9" x14ac:dyDescent="0.2">
      <c r="H541" s="463" t="str">
        <f t="shared" si="16"/>
        <v/>
      </c>
      <c r="I541" s="463" t="str">
        <f t="shared" si="17"/>
        <v/>
      </c>
    </row>
    <row r="542" spans="8:9" x14ac:dyDescent="0.2">
      <c r="H542" s="463" t="str">
        <f t="shared" si="16"/>
        <v/>
      </c>
      <c r="I542" s="463" t="str">
        <f t="shared" si="17"/>
        <v/>
      </c>
    </row>
    <row r="543" spans="8:9" x14ac:dyDescent="0.2">
      <c r="H543" s="463" t="str">
        <f t="shared" si="16"/>
        <v/>
      </c>
      <c r="I543" s="463" t="str">
        <f t="shared" si="17"/>
        <v/>
      </c>
    </row>
    <row r="544" spans="8:9" x14ac:dyDescent="0.2">
      <c r="H544" s="463" t="str">
        <f t="shared" si="16"/>
        <v/>
      </c>
      <c r="I544" s="463" t="str">
        <f t="shared" si="17"/>
        <v/>
      </c>
    </row>
    <row r="545" spans="8:9" x14ac:dyDescent="0.2">
      <c r="H545" s="463" t="str">
        <f t="shared" si="16"/>
        <v/>
      </c>
      <c r="I545" s="463" t="str">
        <f t="shared" si="17"/>
        <v/>
      </c>
    </row>
    <row r="546" spans="8:9" x14ac:dyDescent="0.2">
      <c r="H546" s="463" t="str">
        <f t="shared" si="16"/>
        <v/>
      </c>
      <c r="I546" s="463" t="str">
        <f t="shared" si="17"/>
        <v/>
      </c>
    </row>
    <row r="547" spans="8:9" x14ac:dyDescent="0.2">
      <c r="H547" s="463" t="str">
        <f t="shared" si="16"/>
        <v/>
      </c>
      <c r="I547" s="463" t="str">
        <f t="shared" si="17"/>
        <v/>
      </c>
    </row>
    <row r="548" spans="8:9" x14ac:dyDescent="0.2">
      <c r="H548" s="463" t="str">
        <f t="shared" si="16"/>
        <v/>
      </c>
      <c r="I548" s="463" t="str">
        <f t="shared" si="17"/>
        <v/>
      </c>
    </row>
    <row r="549" spans="8:9" x14ac:dyDescent="0.2">
      <c r="H549" s="463" t="str">
        <f t="shared" si="16"/>
        <v/>
      </c>
      <c r="I549" s="463" t="str">
        <f t="shared" si="17"/>
        <v/>
      </c>
    </row>
    <row r="550" spans="8:9" x14ac:dyDescent="0.2">
      <c r="H550" s="463" t="str">
        <f t="shared" si="16"/>
        <v/>
      </c>
      <c r="I550" s="463" t="str">
        <f t="shared" si="17"/>
        <v/>
      </c>
    </row>
    <row r="551" spans="8:9" x14ac:dyDescent="0.2">
      <c r="H551" s="463" t="str">
        <f t="shared" si="16"/>
        <v/>
      </c>
      <c r="I551" s="463" t="str">
        <f t="shared" si="17"/>
        <v/>
      </c>
    </row>
    <row r="552" spans="8:9" x14ac:dyDescent="0.2">
      <c r="H552" s="463" t="str">
        <f t="shared" si="16"/>
        <v/>
      </c>
      <c r="I552" s="463" t="str">
        <f t="shared" si="17"/>
        <v/>
      </c>
    </row>
    <row r="553" spans="8:9" x14ac:dyDescent="0.2">
      <c r="H553" s="463" t="str">
        <f t="shared" si="16"/>
        <v/>
      </c>
      <c r="I553" s="463" t="str">
        <f t="shared" si="17"/>
        <v/>
      </c>
    </row>
    <row r="554" spans="8:9" x14ac:dyDescent="0.2">
      <c r="H554" s="463" t="str">
        <f t="shared" si="16"/>
        <v/>
      </c>
      <c r="I554" s="463" t="str">
        <f t="shared" si="17"/>
        <v/>
      </c>
    </row>
    <row r="555" spans="8:9" x14ac:dyDescent="0.2">
      <c r="H555" s="463" t="str">
        <f t="shared" si="16"/>
        <v/>
      </c>
      <c r="I555" s="463" t="str">
        <f t="shared" si="17"/>
        <v/>
      </c>
    </row>
    <row r="556" spans="8:9" x14ac:dyDescent="0.2">
      <c r="H556" s="463" t="str">
        <f t="shared" si="16"/>
        <v/>
      </c>
      <c r="I556" s="463" t="str">
        <f t="shared" si="17"/>
        <v/>
      </c>
    </row>
    <row r="557" spans="8:9" x14ac:dyDescent="0.2">
      <c r="H557" s="463" t="str">
        <f t="shared" si="16"/>
        <v/>
      </c>
      <c r="I557" s="463" t="str">
        <f t="shared" si="17"/>
        <v/>
      </c>
    </row>
    <row r="558" spans="8:9" x14ac:dyDescent="0.2">
      <c r="H558" s="463" t="str">
        <f t="shared" si="16"/>
        <v/>
      </c>
      <c r="I558" s="463" t="str">
        <f t="shared" si="17"/>
        <v/>
      </c>
    </row>
    <row r="559" spans="8:9" x14ac:dyDescent="0.2">
      <c r="H559" s="463" t="str">
        <f t="shared" si="16"/>
        <v/>
      </c>
      <c r="I559" s="463" t="str">
        <f t="shared" si="17"/>
        <v/>
      </c>
    </row>
    <row r="560" spans="8:9" x14ac:dyDescent="0.2">
      <c r="H560" s="463" t="str">
        <f t="shared" si="16"/>
        <v/>
      </c>
      <c r="I560" s="463" t="str">
        <f t="shared" si="17"/>
        <v/>
      </c>
    </row>
    <row r="561" spans="8:9" x14ac:dyDescent="0.2">
      <c r="H561" s="463" t="str">
        <f t="shared" si="16"/>
        <v/>
      </c>
      <c r="I561" s="463" t="str">
        <f t="shared" si="17"/>
        <v/>
      </c>
    </row>
    <row r="562" spans="8:9" x14ac:dyDescent="0.2">
      <c r="H562" s="463" t="str">
        <f t="shared" si="16"/>
        <v/>
      </c>
      <c r="I562" s="463" t="str">
        <f t="shared" si="17"/>
        <v/>
      </c>
    </row>
    <row r="563" spans="8:9" x14ac:dyDescent="0.2">
      <c r="H563" s="463" t="str">
        <f t="shared" si="16"/>
        <v/>
      </c>
      <c r="I563" s="463" t="str">
        <f t="shared" si="17"/>
        <v/>
      </c>
    </row>
    <row r="564" spans="8:9" x14ac:dyDescent="0.2">
      <c r="H564" s="463" t="str">
        <f t="shared" si="16"/>
        <v/>
      </c>
      <c r="I564" s="463" t="str">
        <f t="shared" si="17"/>
        <v/>
      </c>
    </row>
    <row r="565" spans="8:9" x14ac:dyDescent="0.2">
      <c r="H565" s="463" t="str">
        <f t="shared" si="16"/>
        <v/>
      </c>
      <c r="I565" s="463" t="str">
        <f t="shared" si="17"/>
        <v/>
      </c>
    </row>
    <row r="566" spans="8:9" x14ac:dyDescent="0.2">
      <c r="H566" s="463" t="str">
        <f t="shared" si="16"/>
        <v/>
      </c>
      <c r="I566" s="463" t="str">
        <f t="shared" si="17"/>
        <v/>
      </c>
    </row>
    <row r="567" spans="8:9" x14ac:dyDescent="0.2">
      <c r="H567" s="463" t="str">
        <f t="shared" si="16"/>
        <v/>
      </c>
      <c r="I567" s="463" t="str">
        <f t="shared" si="17"/>
        <v/>
      </c>
    </row>
    <row r="568" spans="8:9" x14ac:dyDescent="0.2">
      <c r="H568" s="463" t="str">
        <f t="shared" si="16"/>
        <v/>
      </c>
      <c r="I568" s="463" t="str">
        <f t="shared" si="17"/>
        <v/>
      </c>
    </row>
    <row r="569" spans="8:9" x14ac:dyDescent="0.2">
      <c r="H569" s="463" t="str">
        <f t="shared" si="16"/>
        <v/>
      </c>
      <c r="I569" s="463" t="str">
        <f t="shared" si="17"/>
        <v/>
      </c>
    </row>
    <row r="570" spans="8:9" x14ac:dyDescent="0.2">
      <c r="H570" s="463" t="str">
        <f t="shared" si="16"/>
        <v/>
      </c>
      <c r="I570" s="463" t="str">
        <f t="shared" si="17"/>
        <v/>
      </c>
    </row>
    <row r="571" spans="8:9" x14ac:dyDescent="0.2">
      <c r="H571" s="463" t="str">
        <f t="shared" si="16"/>
        <v/>
      </c>
      <c r="I571" s="463" t="str">
        <f t="shared" si="17"/>
        <v/>
      </c>
    </row>
    <row r="572" spans="8:9" x14ac:dyDescent="0.2">
      <c r="H572" s="463" t="str">
        <f t="shared" si="16"/>
        <v/>
      </c>
      <c r="I572" s="463" t="str">
        <f t="shared" si="17"/>
        <v/>
      </c>
    </row>
    <row r="573" spans="8:9" x14ac:dyDescent="0.2">
      <c r="H573" s="463" t="str">
        <f t="shared" si="16"/>
        <v/>
      </c>
      <c r="I573" s="463" t="str">
        <f t="shared" si="17"/>
        <v/>
      </c>
    </row>
    <row r="574" spans="8:9" x14ac:dyDescent="0.2">
      <c r="H574" s="463" t="str">
        <f t="shared" si="16"/>
        <v/>
      </c>
      <c r="I574" s="463" t="str">
        <f t="shared" si="17"/>
        <v/>
      </c>
    </row>
    <row r="575" spans="8:9" x14ac:dyDescent="0.2">
      <c r="H575" s="463" t="str">
        <f t="shared" si="16"/>
        <v/>
      </c>
      <c r="I575" s="463" t="str">
        <f t="shared" si="17"/>
        <v/>
      </c>
    </row>
    <row r="576" spans="8:9" x14ac:dyDescent="0.2">
      <c r="H576" s="463" t="str">
        <f t="shared" si="16"/>
        <v/>
      </c>
      <c r="I576" s="463" t="str">
        <f t="shared" si="17"/>
        <v/>
      </c>
    </row>
    <row r="577" spans="8:9" x14ac:dyDescent="0.2">
      <c r="H577" s="463" t="str">
        <f t="shared" si="16"/>
        <v/>
      </c>
      <c r="I577" s="463" t="str">
        <f t="shared" si="17"/>
        <v/>
      </c>
    </row>
    <row r="578" spans="8:9" x14ac:dyDescent="0.2">
      <c r="H578" s="463" t="str">
        <f t="shared" si="16"/>
        <v/>
      </c>
      <c r="I578" s="463" t="str">
        <f t="shared" si="17"/>
        <v/>
      </c>
    </row>
    <row r="579" spans="8:9" x14ac:dyDescent="0.2">
      <c r="H579" s="463" t="str">
        <f t="shared" ref="H579:H642" si="18">B579&amp;E579&amp;G579</f>
        <v/>
      </c>
      <c r="I579" s="463" t="str">
        <f t="shared" ref="I579:I642" si="19">IF(OR(G579&lt;&gt;6,E579=1800),"",B579&amp;"P"&amp;G579)</f>
        <v/>
      </c>
    </row>
    <row r="580" spans="8:9" x14ac:dyDescent="0.2">
      <c r="H580" s="463" t="str">
        <f t="shared" si="18"/>
        <v/>
      </c>
      <c r="I580" s="463" t="str">
        <f t="shared" si="19"/>
        <v/>
      </c>
    </row>
    <row r="581" spans="8:9" x14ac:dyDescent="0.2">
      <c r="H581" s="463" t="str">
        <f t="shared" si="18"/>
        <v/>
      </c>
      <c r="I581" s="463" t="str">
        <f t="shared" si="19"/>
        <v/>
      </c>
    </row>
    <row r="582" spans="8:9" x14ac:dyDescent="0.2">
      <c r="H582" s="463" t="str">
        <f t="shared" si="18"/>
        <v/>
      </c>
      <c r="I582" s="463" t="str">
        <f t="shared" si="19"/>
        <v/>
      </c>
    </row>
    <row r="583" spans="8:9" x14ac:dyDescent="0.2">
      <c r="H583" s="463" t="str">
        <f t="shared" si="18"/>
        <v/>
      </c>
      <c r="I583" s="463" t="str">
        <f t="shared" si="19"/>
        <v/>
      </c>
    </row>
    <row r="584" spans="8:9" x14ac:dyDescent="0.2">
      <c r="H584" s="463" t="str">
        <f t="shared" si="18"/>
        <v/>
      </c>
      <c r="I584" s="463" t="str">
        <f t="shared" si="19"/>
        <v/>
      </c>
    </row>
    <row r="585" spans="8:9" x14ac:dyDescent="0.2">
      <c r="H585" s="463" t="str">
        <f t="shared" si="18"/>
        <v/>
      </c>
      <c r="I585" s="463" t="str">
        <f t="shared" si="19"/>
        <v/>
      </c>
    </row>
    <row r="586" spans="8:9" x14ac:dyDescent="0.2">
      <c r="H586" s="463" t="str">
        <f t="shared" si="18"/>
        <v/>
      </c>
      <c r="I586" s="463" t="str">
        <f t="shared" si="19"/>
        <v/>
      </c>
    </row>
    <row r="587" spans="8:9" x14ac:dyDescent="0.2">
      <c r="H587" s="463" t="str">
        <f t="shared" si="18"/>
        <v/>
      </c>
      <c r="I587" s="463" t="str">
        <f t="shared" si="19"/>
        <v/>
      </c>
    </row>
    <row r="588" spans="8:9" x14ac:dyDescent="0.2">
      <c r="H588" s="463" t="str">
        <f t="shared" si="18"/>
        <v/>
      </c>
      <c r="I588" s="463" t="str">
        <f t="shared" si="19"/>
        <v/>
      </c>
    </row>
    <row r="589" spans="8:9" x14ac:dyDescent="0.2">
      <c r="H589" s="463" t="str">
        <f t="shared" si="18"/>
        <v/>
      </c>
      <c r="I589" s="463" t="str">
        <f t="shared" si="19"/>
        <v/>
      </c>
    </row>
    <row r="590" spans="8:9" x14ac:dyDescent="0.2">
      <c r="H590" s="463" t="str">
        <f t="shared" si="18"/>
        <v/>
      </c>
      <c r="I590" s="463" t="str">
        <f t="shared" si="19"/>
        <v/>
      </c>
    </row>
    <row r="591" spans="8:9" x14ac:dyDescent="0.2">
      <c r="H591" s="463" t="str">
        <f t="shared" si="18"/>
        <v/>
      </c>
      <c r="I591" s="463" t="str">
        <f t="shared" si="19"/>
        <v/>
      </c>
    </row>
    <row r="592" spans="8:9" x14ac:dyDescent="0.2">
      <c r="H592" s="463" t="str">
        <f t="shared" si="18"/>
        <v/>
      </c>
      <c r="I592" s="463" t="str">
        <f t="shared" si="19"/>
        <v/>
      </c>
    </row>
    <row r="593" spans="8:9" x14ac:dyDescent="0.2">
      <c r="H593" s="463" t="str">
        <f t="shared" si="18"/>
        <v/>
      </c>
      <c r="I593" s="463" t="str">
        <f t="shared" si="19"/>
        <v/>
      </c>
    </row>
    <row r="594" spans="8:9" x14ac:dyDescent="0.2">
      <c r="H594" s="463" t="str">
        <f t="shared" si="18"/>
        <v/>
      </c>
      <c r="I594" s="463" t="str">
        <f t="shared" si="19"/>
        <v/>
      </c>
    </row>
    <row r="595" spans="8:9" x14ac:dyDescent="0.2">
      <c r="H595" s="463" t="str">
        <f t="shared" si="18"/>
        <v/>
      </c>
      <c r="I595" s="463" t="str">
        <f t="shared" si="19"/>
        <v/>
      </c>
    </row>
    <row r="596" spans="8:9" x14ac:dyDescent="0.2">
      <c r="H596" s="463" t="str">
        <f t="shared" si="18"/>
        <v/>
      </c>
      <c r="I596" s="463" t="str">
        <f t="shared" si="19"/>
        <v/>
      </c>
    </row>
    <row r="597" spans="8:9" x14ac:dyDescent="0.2">
      <c r="H597" s="463" t="str">
        <f t="shared" si="18"/>
        <v/>
      </c>
      <c r="I597" s="463" t="str">
        <f t="shared" si="19"/>
        <v/>
      </c>
    </row>
    <row r="598" spans="8:9" x14ac:dyDescent="0.2">
      <c r="H598" s="463" t="str">
        <f t="shared" si="18"/>
        <v/>
      </c>
      <c r="I598" s="463" t="str">
        <f t="shared" si="19"/>
        <v/>
      </c>
    </row>
    <row r="599" spans="8:9" x14ac:dyDescent="0.2">
      <c r="H599" s="463" t="str">
        <f t="shared" si="18"/>
        <v/>
      </c>
      <c r="I599" s="463" t="str">
        <f t="shared" si="19"/>
        <v/>
      </c>
    </row>
    <row r="600" spans="8:9" x14ac:dyDescent="0.2">
      <c r="H600" s="463" t="str">
        <f t="shared" si="18"/>
        <v/>
      </c>
      <c r="I600" s="463" t="str">
        <f t="shared" si="19"/>
        <v/>
      </c>
    </row>
    <row r="601" spans="8:9" x14ac:dyDescent="0.2">
      <c r="H601" s="463" t="str">
        <f t="shared" si="18"/>
        <v/>
      </c>
      <c r="I601" s="463" t="str">
        <f t="shared" si="19"/>
        <v/>
      </c>
    </row>
    <row r="602" spans="8:9" x14ac:dyDescent="0.2">
      <c r="H602" s="463" t="str">
        <f t="shared" si="18"/>
        <v/>
      </c>
      <c r="I602" s="463" t="str">
        <f t="shared" si="19"/>
        <v/>
      </c>
    </row>
    <row r="603" spans="8:9" x14ac:dyDescent="0.2">
      <c r="H603" s="463" t="str">
        <f t="shared" si="18"/>
        <v/>
      </c>
      <c r="I603" s="463" t="str">
        <f t="shared" si="19"/>
        <v/>
      </c>
    </row>
    <row r="604" spans="8:9" x14ac:dyDescent="0.2">
      <c r="H604" s="463" t="str">
        <f t="shared" si="18"/>
        <v/>
      </c>
      <c r="I604" s="463" t="str">
        <f t="shared" si="19"/>
        <v/>
      </c>
    </row>
    <row r="605" spans="8:9" x14ac:dyDescent="0.2">
      <c r="H605" s="463" t="str">
        <f t="shared" si="18"/>
        <v/>
      </c>
      <c r="I605" s="463" t="str">
        <f t="shared" si="19"/>
        <v/>
      </c>
    </row>
    <row r="606" spans="8:9" x14ac:dyDescent="0.2">
      <c r="H606" s="463" t="str">
        <f t="shared" si="18"/>
        <v/>
      </c>
      <c r="I606" s="463" t="str">
        <f t="shared" si="19"/>
        <v/>
      </c>
    </row>
    <row r="607" spans="8:9" x14ac:dyDescent="0.2">
      <c r="H607" s="463" t="str">
        <f t="shared" si="18"/>
        <v/>
      </c>
      <c r="I607" s="463" t="str">
        <f t="shared" si="19"/>
        <v/>
      </c>
    </row>
    <row r="608" spans="8:9" x14ac:dyDescent="0.2">
      <c r="H608" s="463" t="str">
        <f t="shared" si="18"/>
        <v/>
      </c>
      <c r="I608" s="463" t="str">
        <f t="shared" si="19"/>
        <v/>
      </c>
    </row>
    <row r="609" spans="8:9" x14ac:dyDescent="0.2">
      <c r="H609" s="463" t="str">
        <f t="shared" si="18"/>
        <v/>
      </c>
      <c r="I609" s="463" t="str">
        <f t="shared" si="19"/>
        <v/>
      </c>
    </row>
    <row r="610" spans="8:9" x14ac:dyDescent="0.2">
      <c r="H610" s="463" t="str">
        <f t="shared" si="18"/>
        <v/>
      </c>
      <c r="I610" s="463" t="str">
        <f t="shared" si="19"/>
        <v/>
      </c>
    </row>
    <row r="611" spans="8:9" x14ac:dyDescent="0.2">
      <c r="H611" s="463" t="str">
        <f t="shared" si="18"/>
        <v/>
      </c>
      <c r="I611" s="463" t="str">
        <f t="shared" si="19"/>
        <v/>
      </c>
    </row>
    <row r="612" spans="8:9" x14ac:dyDescent="0.2">
      <c r="H612" s="463" t="str">
        <f t="shared" si="18"/>
        <v/>
      </c>
      <c r="I612" s="463" t="str">
        <f t="shared" si="19"/>
        <v/>
      </c>
    </row>
    <row r="613" spans="8:9" x14ac:dyDescent="0.2">
      <c r="H613" s="463" t="str">
        <f t="shared" si="18"/>
        <v/>
      </c>
      <c r="I613" s="463" t="str">
        <f t="shared" si="19"/>
        <v/>
      </c>
    </row>
    <row r="614" spans="8:9" x14ac:dyDescent="0.2">
      <c r="H614" s="463" t="str">
        <f t="shared" si="18"/>
        <v/>
      </c>
      <c r="I614" s="463" t="str">
        <f t="shared" si="19"/>
        <v/>
      </c>
    </row>
    <row r="615" spans="8:9" x14ac:dyDescent="0.2">
      <c r="H615" s="463" t="str">
        <f t="shared" si="18"/>
        <v/>
      </c>
      <c r="I615" s="463" t="str">
        <f t="shared" si="19"/>
        <v/>
      </c>
    </row>
    <row r="616" spans="8:9" x14ac:dyDescent="0.2">
      <c r="H616" s="463" t="str">
        <f t="shared" si="18"/>
        <v/>
      </c>
      <c r="I616" s="463" t="str">
        <f t="shared" si="19"/>
        <v/>
      </c>
    </row>
    <row r="617" spans="8:9" x14ac:dyDescent="0.2">
      <c r="H617" s="463" t="str">
        <f t="shared" si="18"/>
        <v/>
      </c>
      <c r="I617" s="463" t="str">
        <f t="shared" si="19"/>
        <v/>
      </c>
    </row>
    <row r="618" spans="8:9" x14ac:dyDescent="0.2">
      <c r="H618" s="463" t="str">
        <f t="shared" si="18"/>
        <v/>
      </c>
      <c r="I618" s="463" t="str">
        <f t="shared" si="19"/>
        <v/>
      </c>
    </row>
    <row r="619" spans="8:9" x14ac:dyDescent="0.2">
      <c r="H619" s="463" t="str">
        <f t="shared" si="18"/>
        <v/>
      </c>
      <c r="I619" s="463" t="str">
        <f t="shared" si="19"/>
        <v/>
      </c>
    </row>
    <row r="620" spans="8:9" x14ac:dyDescent="0.2">
      <c r="H620" s="463" t="str">
        <f t="shared" si="18"/>
        <v/>
      </c>
      <c r="I620" s="463" t="str">
        <f t="shared" si="19"/>
        <v/>
      </c>
    </row>
    <row r="621" spans="8:9" x14ac:dyDescent="0.2">
      <c r="H621" s="463" t="str">
        <f t="shared" si="18"/>
        <v/>
      </c>
      <c r="I621" s="463" t="str">
        <f t="shared" si="19"/>
        <v/>
      </c>
    </row>
    <row r="622" spans="8:9" x14ac:dyDescent="0.2">
      <c r="H622" s="463" t="str">
        <f t="shared" si="18"/>
        <v/>
      </c>
      <c r="I622" s="463" t="str">
        <f t="shared" si="19"/>
        <v/>
      </c>
    </row>
    <row r="623" spans="8:9" x14ac:dyDescent="0.2">
      <c r="H623" s="463" t="str">
        <f t="shared" si="18"/>
        <v/>
      </c>
      <c r="I623" s="463" t="str">
        <f t="shared" si="19"/>
        <v/>
      </c>
    </row>
    <row r="624" spans="8:9" x14ac:dyDescent="0.2">
      <c r="H624" s="463" t="str">
        <f t="shared" si="18"/>
        <v/>
      </c>
      <c r="I624" s="463" t="str">
        <f t="shared" si="19"/>
        <v/>
      </c>
    </row>
    <row r="625" spans="8:9" x14ac:dyDescent="0.2">
      <c r="H625" s="463" t="str">
        <f t="shared" si="18"/>
        <v/>
      </c>
      <c r="I625" s="463" t="str">
        <f t="shared" si="19"/>
        <v/>
      </c>
    </row>
    <row r="626" spans="8:9" x14ac:dyDescent="0.2">
      <c r="H626" s="463" t="str">
        <f t="shared" si="18"/>
        <v/>
      </c>
      <c r="I626" s="463" t="str">
        <f t="shared" si="19"/>
        <v/>
      </c>
    </row>
    <row r="627" spans="8:9" x14ac:dyDescent="0.2">
      <c r="H627" s="463" t="str">
        <f t="shared" si="18"/>
        <v/>
      </c>
      <c r="I627" s="463" t="str">
        <f t="shared" si="19"/>
        <v/>
      </c>
    </row>
    <row r="628" spans="8:9" x14ac:dyDescent="0.2">
      <c r="H628" s="463" t="str">
        <f t="shared" si="18"/>
        <v/>
      </c>
      <c r="I628" s="463" t="str">
        <f t="shared" si="19"/>
        <v/>
      </c>
    </row>
    <row r="629" spans="8:9" x14ac:dyDescent="0.2">
      <c r="H629" s="463" t="str">
        <f t="shared" si="18"/>
        <v/>
      </c>
      <c r="I629" s="463" t="str">
        <f t="shared" si="19"/>
        <v/>
      </c>
    </row>
    <row r="630" spans="8:9" x14ac:dyDescent="0.2">
      <c r="H630" s="463" t="str">
        <f t="shared" si="18"/>
        <v/>
      </c>
      <c r="I630" s="463" t="str">
        <f t="shared" si="19"/>
        <v/>
      </c>
    </row>
    <row r="631" spans="8:9" x14ac:dyDescent="0.2">
      <c r="H631" s="463" t="str">
        <f t="shared" si="18"/>
        <v/>
      </c>
      <c r="I631" s="463" t="str">
        <f t="shared" si="19"/>
        <v/>
      </c>
    </row>
    <row r="632" spans="8:9" x14ac:dyDescent="0.2">
      <c r="H632" s="463" t="str">
        <f t="shared" si="18"/>
        <v/>
      </c>
      <c r="I632" s="463" t="str">
        <f t="shared" si="19"/>
        <v/>
      </c>
    </row>
    <row r="633" spans="8:9" x14ac:dyDescent="0.2">
      <c r="H633" s="463" t="str">
        <f t="shared" si="18"/>
        <v/>
      </c>
      <c r="I633" s="463" t="str">
        <f t="shared" si="19"/>
        <v/>
      </c>
    </row>
    <row r="634" spans="8:9" x14ac:dyDescent="0.2">
      <c r="H634" s="463" t="str">
        <f t="shared" si="18"/>
        <v/>
      </c>
      <c r="I634" s="463" t="str">
        <f t="shared" si="19"/>
        <v/>
      </c>
    </row>
    <row r="635" spans="8:9" x14ac:dyDescent="0.2">
      <c r="H635" s="463" t="str">
        <f t="shared" si="18"/>
        <v/>
      </c>
      <c r="I635" s="463" t="str">
        <f t="shared" si="19"/>
        <v/>
      </c>
    </row>
    <row r="636" spans="8:9" x14ac:dyDescent="0.2">
      <c r="H636" s="463" t="str">
        <f t="shared" si="18"/>
        <v/>
      </c>
      <c r="I636" s="463" t="str">
        <f t="shared" si="19"/>
        <v/>
      </c>
    </row>
    <row r="637" spans="8:9" x14ac:dyDescent="0.2">
      <c r="H637" s="463" t="str">
        <f t="shared" si="18"/>
        <v/>
      </c>
      <c r="I637" s="463" t="str">
        <f t="shared" si="19"/>
        <v/>
      </c>
    </row>
    <row r="638" spans="8:9" x14ac:dyDescent="0.2">
      <c r="H638" s="463" t="str">
        <f t="shared" si="18"/>
        <v/>
      </c>
      <c r="I638" s="463" t="str">
        <f t="shared" si="19"/>
        <v/>
      </c>
    </row>
    <row r="639" spans="8:9" x14ac:dyDescent="0.2">
      <c r="H639" s="463" t="str">
        <f t="shared" si="18"/>
        <v/>
      </c>
      <c r="I639" s="463" t="str">
        <f t="shared" si="19"/>
        <v/>
      </c>
    </row>
    <row r="640" spans="8:9" x14ac:dyDescent="0.2">
      <c r="H640" s="463" t="str">
        <f t="shared" si="18"/>
        <v/>
      </c>
      <c r="I640" s="463" t="str">
        <f t="shared" si="19"/>
        <v/>
      </c>
    </row>
    <row r="641" spans="8:9" x14ac:dyDescent="0.2">
      <c r="H641" s="463" t="str">
        <f t="shared" si="18"/>
        <v/>
      </c>
      <c r="I641" s="463" t="str">
        <f t="shared" si="19"/>
        <v/>
      </c>
    </row>
    <row r="642" spans="8:9" x14ac:dyDescent="0.2">
      <c r="H642" s="463" t="str">
        <f t="shared" si="18"/>
        <v/>
      </c>
      <c r="I642" s="463" t="str">
        <f t="shared" si="19"/>
        <v/>
      </c>
    </row>
    <row r="643" spans="8:9" x14ac:dyDescent="0.2">
      <c r="H643" s="463" t="str">
        <f t="shared" ref="H643:H706" si="20">B643&amp;E643&amp;G643</f>
        <v/>
      </c>
      <c r="I643" s="463" t="str">
        <f t="shared" ref="I643:I706" si="21">IF(OR(G643&lt;&gt;6,E643=1800),"",B643&amp;"P"&amp;G643)</f>
        <v/>
      </c>
    </row>
    <row r="644" spans="8:9" x14ac:dyDescent="0.2">
      <c r="H644" s="463" t="str">
        <f t="shared" si="20"/>
        <v/>
      </c>
      <c r="I644" s="463" t="str">
        <f t="shared" si="21"/>
        <v/>
      </c>
    </row>
    <row r="645" spans="8:9" x14ac:dyDescent="0.2">
      <c r="H645" s="463" t="str">
        <f t="shared" si="20"/>
        <v/>
      </c>
      <c r="I645" s="463" t="str">
        <f t="shared" si="21"/>
        <v/>
      </c>
    </row>
    <row r="646" spans="8:9" x14ac:dyDescent="0.2">
      <c r="H646" s="463" t="str">
        <f t="shared" si="20"/>
        <v/>
      </c>
      <c r="I646" s="463" t="str">
        <f t="shared" si="21"/>
        <v/>
      </c>
    </row>
    <row r="647" spans="8:9" x14ac:dyDescent="0.2">
      <c r="H647" s="463" t="str">
        <f t="shared" si="20"/>
        <v/>
      </c>
      <c r="I647" s="463" t="str">
        <f t="shared" si="21"/>
        <v/>
      </c>
    </row>
    <row r="648" spans="8:9" x14ac:dyDescent="0.2">
      <c r="H648" s="463" t="str">
        <f t="shared" si="20"/>
        <v/>
      </c>
      <c r="I648" s="463" t="str">
        <f t="shared" si="21"/>
        <v/>
      </c>
    </row>
    <row r="649" spans="8:9" x14ac:dyDescent="0.2">
      <c r="H649" s="463" t="str">
        <f t="shared" si="20"/>
        <v/>
      </c>
      <c r="I649" s="463" t="str">
        <f t="shared" si="21"/>
        <v/>
      </c>
    </row>
    <row r="650" spans="8:9" x14ac:dyDescent="0.2">
      <c r="H650" s="463" t="str">
        <f t="shared" si="20"/>
        <v/>
      </c>
      <c r="I650" s="463" t="str">
        <f t="shared" si="21"/>
        <v/>
      </c>
    </row>
    <row r="651" spans="8:9" x14ac:dyDescent="0.2">
      <c r="H651" s="463" t="str">
        <f t="shared" si="20"/>
        <v/>
      </c>
      <c r="I651" s="463" t="str">
        <f t="shared" si="21"/>
        <v/>
      </c>
    </row>
    <row r="652" spans="8:9" x14ac:dyDescent="0.2">
      <c r="H652" s="463" t="str">
        <f t="shared" si="20"/>
        <v/>
      </c>
      <c r="I652" s="463" t="str">
        <f t="shared" si="21"/>
        <v/>
      </c>
    </row>
    <row r="653" spans="8:9" x14ac:dyDescent="0.2">
      <c r="H653" s="463" t="str">
        <f t="shared" si="20"/>
        <v/>
      </c>
      <c r="I653" s="463" t="str">
        <f t="shared" si="21"/>
        <v/>
      </c>
    </row>
    <row r="654" spans="8:9" x14ac:dyDescent="0.2">
      <c r="H654" s="463" t="str">
        <f t="shared" si="20"/>
        <v/>
      </c>
      <c r="I654" s="463" t="str">
        <f t="shared" si="21"/>
        <v/>
      </c>
    </row>
    <row r="655" spans="8:9" x14ac:dyDescent="0.2">
      <c r="H655" s="463" t="str">
        <f t="shared" si="20"/>
        <v/>
      </c>
      <c r="I655" s="463" t="str">
        <f t="shared" si="21"/>
        <v/>
      </c>
    </row>
    <row r="656" spans="8:9" x14ac:dyDescent="0.2">
      <c r="H656" s="463" t="str">
        <f t="shared" si="20"/>
        <v/>
      </c>
      <c r="I656" s="463" t="str">
        <f t="shared" si="21"/>
        <v/>
      </c>
    </row>
    <row r="657" spans="8:9" x14ac:dyDescent="0.2">
      <c r="H657" s="463" t="str">
        <f t="shared" si="20"/>
        <v/>
      </c>
      <c r="I657" s="463" t="str">
        <f t="shared" si="21"/>
        <v/>
      </c>
    </row>
    <row r="658" spans="8:9" x14ac:dyDescent="0.2">
      <c r="H658" s="463" t="str">
        <f t="shared" si="20"/>
        <v/>
      </c>
      <c r="I658" s="463" t="str">
        <f t="shared" si="21"/>
        <v/>
      </c>
    </row>
    <row r="659" spans="8:9" x14ac:dyDescent="0.2">
      <c r="H659" s="463" t="str">
        <f t="shared" si="20"/>
        <v/>
      </c>
      <c r="I659" s="463" t="str">
        <f t="shared" si="21"/>
        <v/>
      </c>
    </row>
    <row r="660" spans="8:9" x14ac:dyDescent="0.2">
      <c r="H660" s="463" t="str">
        <f t="shared" si="20"/>
        <v/>
      </c>
      <c r="I660" s="463" t="str">
        <f t="shared" si="21"/>
        <v/>
      </c>
    </row>
    <row r="661" spans="8:9" x14ac:dyDescent="0.2">
      <c r="H661" s="463" t="str">
        <f t="shared" si="20"/>
        <v/>
      </c>
      <c r="I661" s="463" t="str">
        <f t="shared" si="21"/>
        <v/>
      </c>
    </row>
    <row r="662" spans="8:9" x14ac:dyDescent="0.2">
      <c r="H662" s="463" t="str">
        <f t="shared" si="20"/>
        <v/>
      </c>
      <c r="I662" s="463" t="str">
        <f t="shared" si="21"/>
        <v/>
      </c>
    </row>
    <row r="663" spans="8:9" x14ac:dyDescent="0.2">
      <c r="H663" s="463" t="str">
        <f t="shared" si="20"/>
        <v/>
      </c>
      <c r="I663" s="463" t="str">
        <f t="shared" si="21"/>
        <v/>
      </c>
    </row>
    <row r="664" spans="8:9" x14ac:dyDescent="0.2">
      <c r="H664" s="463" t="str">
        <f t="shared" si="20"/>
        <v/>
      </c>
      <c r="I664" s="463" t="str">
        <f t="shared" si="21"/>
        <v/>
      </c>
    </row>
    <row r="665" spans="8:9" x14ac:dyDescent="0.2">
      <c r="H665" s="463" t="str">
        <f t="shared" si="20"/>
        <v/>
      </c>
      <c r="I665" s="463" t="str">
        <f t="shared" si="21"/>
        <v/>
      </c>
    </row>
    <row r="666" spans="8:9" x14ac:dyDescent="0.2">
      <c r="H666" s="463" t="str">
        <f t="shared" si="20"/>
        <v/>
      </c>
      <c r="I666" s="463" t="str">
        <f t="shared" si="21"/>
        <v/>
      </c>
    </row>
    <row r="667" spans="8:9" x14ac:dyDescent="0.2">
      <c r="H667" s="463" t="str">
        <f t="shared" si="20"/>
        <v/>
      </c>
      <c r="I667" s="463" t="str">
        <f t="shared" si="21"/>
        <v/>
      </c>
    </row>
    <row r="668" spans="8:9" x14ac:dyDescent="0.2">
      <c r="H668" s="463" t="str">
        <f t="shared" si="20"/>
        <v/>
      </c>
      <c r="I668" s="463" t="str">
        <f t="shared" si="21"/>
        <v/>
      </c>
    </row>
    <row r="669" spans="8:9" x14ac:dyDescent="0.2">
      <c r="H669" s="463" t="str">
        <f t="shared" si="20"/>
        <v/>
      </c>
      <c r="I669" s="463" t="str">
        <f t="shared" si="21"/>
        <v/>
      </c>
    </row>
    <row r="670" spans="8:9" x14ac:dyDescent="0.2">
      <c r="H670" s="463" t="str">
        <f t="shared" si="20"/>
        <v/>
      </c>
      <c r="I670" s="463" t="str">
        <f t="shared" si="21"/>
        <v/>
      </c>
    </row>
    <row r="671" spans="8:9" x14ac:dyDescent="0.2">
      <c r="H671" s="463" t="str">
        <f t="shared" si="20"/>
        <v/>
      </c>
      <c r="I671" s="463" t="str">
        <f t="shared" si="21"/>
        <v/>
      </c>
    </row>
    <row r="672" spans="8:9" x14ac:dyDescent="0.2">
      <c r="H672" s="463" t="str">
        <f t="shared" si="20"/>
        <v/>
      </c>
      <c r="I672" s="463" t="str">
        <f t="shared" si="21"/>
        <v/>
      </c>
    </row>
    <row r="673" spans="8:9" x14ac:dyDescent="0.2">
      <c r="H673" s="463" t="str">
        <f t="shared" si="20"/>
        <v/>
      </c>
      <c r="I673" s="463" t="str">
        <f t="shared" si="21"/>
        <v/>
      </c>
    </row>
    <row r="674" spans="8:9" x14ac:dyDescent="0.2">
      <c r="H674" s="463" t="str">
        <f t="shared" si="20"/>
        <v/>
      </c>
      <c r="I674" s="463" t="str">
        <f t="shared" si="21"/>
        <v/>
      </c>
    </row>
    <row r="675" spans="8:9" x14ac:dyDescent="0.2">
      <c r="H675" s="463" t="str">
        <f t="shared" si="20"/>
        <v/>
      </c>
      <c r="I675" s="463" t="str">
        <f t="shared" si="21"/>
        <v/>
      </c>
    </row>
    <row r="676" spans="8:9" x14ac:dyDescent="0.2">
      <c r="H676" s="463" t="str">
        <f t="shared" si="20"/>
        <v/>
      </c>
      <c r="I676" s="463" t="str">
        <f t="shared" si="21"/>
        <v/>
      </c>
    </row>
    <row r="677" spans="8:9" x14ac:dyDescent="0.2">
      <c r="H677" s="463" t="str">
        <f t="shared" si="20"/>
        <v/>
      </c>
      <c r="I677" s="463" t="str">
        <f t="shared" si="21"/>
        <v/>
      </c>
    </row>
    <row r="678" spans="8:9" x14ac:dyDescent="0.2">
      <c r="H678" s="463" t="str">
        <f t="shared" si="20"/>
        <v/>
      </c>
      <c r="I678" s="463" t="str">
        <f t="shared" si="21"/>
        <v/>
      </c>
    </row>
    <row r="679" spans="8:9" x14ac:dyDescent="0.2">
      <c r="H679" s="463" t="str">
        <f t="shared" si="20"/>
        <v/>
      </c>
      <c r="I679" s="463" t="str">
        <f t="shared" si="21"/>
        <v/>
      </c>
    </row>
    <row r="680" spans="8:9" x14ac:dyDescent="0.2">
      <c r="H680" s="463" t="str">
        <f t="shared" si="20"/>
        <v/>
      </c>
      <c r="I680" s="463" t="str">
        <f t="shared" si="21"/>
        <v/>
      </c>
    </row>
    <row r="681" spans="8:9" x14ac:dyDescent="0.2">
      <c r="H681" s="463" t="str">
        <f t="shared" si="20"/>
        <v/>
      </c>
      <c r="I681" s="463" t="str">
        <f t="shared" si="21"/>
        <v/>
      </c>
    </row>
    <row r="682" spans="8:9" x14ac:dyDescent="0.2">
      <c r="H682" s="463" t="str">
        <f t="shared" si="20"/>
        <v/>
      </c>
      <c r="I682" s="463" t="str">
        <f t="shared" si="21"/>
        <v/>
      </c>
    </row>
    <row r="683" spans="8:9" x14ac:dyDescent="0.2">
      <c r="H683" s="463" t="str">
        <f t="shared" si="20"/>
        <v/>
      </c>
      <c r="I683" s="463" t="str">
        <f t="shared" si="21"/>
        <v/>
      </c>
    </row>
    <row r="684" spans="8:9" x14ac:dyDescent="0.2">
      <c r="H684" s="463" t="str">
        <f t="shared" si="20"/>
        <v/>
      </c>
      <c r="I684" s="463" t="str">
        <f t="shared" si="21"/>
        <v/>
      </c>
    </row>
    <row r="685" spans="8:9" x14ac:dyDescent="0.2">
      <c r="H685" s="463" t="str">
        <f t="shared" si="20"/>
        <v/>
      </c>
      <c r="I685" s="463" t="str">
        <f t="shared" si="21"/>
        <v/>
      </c>
    </row>
    <row r="686" spans="8:9" x14ac:dyDescent="0.2">
      <c r="H686" s="463" t="str">
        <f t="shared" si="20"/>
        <v/>
      </c>
      <c r="I686" s="463" t="str">
        <f t="shared" si="21"/>
        <v/>
      </c>
    </row>
    <row r="687" spans="8:9" x14ac:dyDescent="0.2">
      <c r="H687" s="463" t="str">
        <f t="shared" si="20"/>
        <v/>
      </c>
      <c r="I687" s="463" t="str">
        <f t="shared" si="21"/>
        <v/>
      </c>
    </row>
    <row r="688" spans="8:9" x14ac:dyDescent="0.2">
      <c r="H688" s="463" t="str">
        <f t="shared" si="20"/>
        <v/>
      </c>
      <c r="I688" s="463" t="str">
        <f t="shared" si="21"/>
        <v/>
      </c>
    </row>
    <row r="689" spans="8:9" x14ac:dyDescent="0.2">
      <c r="H689" s="463" t="str">
        <f t="shared" si="20"/>
        <v/>
      </c>
      <c r="I689" s="463" t="str">
        <f t="shared" si="21"/>
        <v/>
      </c>
    </row>
    <row r="690" spans="8:9" x14ac:dyDescent="0.2">
      <c r="H690" s="463" t="str">
        <f t="shared" si="20"/>
        <v/>
      </c>
      <c r="I690" s="463" t="str">
        <f t="shared" si="21"/>
        <v/>
      </c>
    </row>
    <row r="691" spans="8:9" x14ac:dyDescent="0.2">
      <c r="H691" s="463" t="str">
        <f t="shared" si="20"/>
        <v/>
      </c>
      <c r="I691" s="463" t="str">
        <f t="shared" si="21"/>
        <v/>
      </c>
    </row>
    <row r="692" spans="8:9" x14ac:dyDescent="0.2">
      <c r="H692" s="463" t="str">
        <f t="shared" si="20"/>
        <v/>
      </c>
      <c r="I692" s="463" t="str">
        <f t="shared" si="21"/>
        <v/>
      </c>
    </row>
    <row r="693" spans="8:9" x14ac:dyDescent="0.2">
      <c r="H693" s="463" t="str">
        <f t="shared" si="20"/>
        <v/>
      </c>
      <c r="I693" s="463" t="str">
        <f t="shared" si="21"/>
        <v/>
      </c>
    </row>
    <row r="694" spans="8:9" x14ac:dyDescent="0.2">
      <c r="H694" s="463" t="str">
        <f t="shared" si="20"/>
        <v/>
      </c>
      <c r="I694" s="463" t="str">
        <f t="shared" si="21"/>
        <v/>
      </c>
    </row>
    <row r="695" spans="8:9" x14ac:dyDescent="0.2">
      <c r="H695" s="463" t="str">
        <f t="shared" si="20"/>
        <v/>
      </c>
      <c r="I695" s="463" t="str">
        <f t="shared" si="21"/>
        <v/>
      </c>
    </row>
    <row r="696" spans="8:9" x14ac:dyDescent="0.2">
      <c r="H696" s="463" t="str">
        <f t="shared" si="20"/>
        <v/>
      </c>
      <c r="I696" s="463" t="str">
        <f t="shared" si="21"/>
        <v/>
      </c>
    </row>
    <row r="697" spans="8:9" x14ac:dyDescent="0.2">
      <c r="H697" s="463" t="str">
        <f t="shared" si="20"/>
        <v/>
      </c>
      <c r="I697" s="463" t="str">
        <f t="shared" si="21"/>
        <v/>
      </c>
    </row>
    <row r="698" spans="8:9" x14ac:dyDescent="0.2">
      <c r="H698" s="463" t="str">
        <f t="shared" si="20"/>
        <v/>
      </c>
      <c r="I698" s="463" t="str">
        <f t="shared" si="21"/>
        <v/>
      </c>
    </row>
    <row r="699" spans="8:9" x14ac:dyDescent="0.2">
      <c r="H699" s="463" t="str">
        <f t="shared" si="20"/>
        <v/>
      </c>
      <c r="I699" s="463" t="str">
        <f t="shared" si="21"/>
        <v/>
      </c>
    </row>
    <row r="700" spans="8:9" x14ac:dyDescent="0.2">
      <c r="H700" s="463" t="str">
        <f t="shared" si="20"/>
        <v/>
      </c>
      <c r="I700" s="463" t="str">
        <f t="shared" si="21"/>
        <v/>
      </c>
    </row>
    <row r="701" spans="8:9" x14ac:dyDescent="0.2">
      <c r="H701" s="463" t="str">
        <f t="shared" si="20"/>
        <v/>
      </c>
      <c r="I701" s="463" t="str">
        <f t="shared" si="21"/>
        <v/>
      </c>
    </row>
    <row r="702" spans="8:9" x14ac:dyDescent="0.2">
      <c r="H702" s="463" t="str">
        <f t="shared" si="20"/>
        <v/>
      </c>
      <c r="I702" s="463" t="str">
        <f t="shared" si="21"/>
        <v/>
      </c>
    </row>
    <row r="703" spans="8:9" x14ac:dyDescent="0.2">
      <c r="H703" s="463" t="str">
        <f t="shared" si="20"/>
        <v/>
      </c>
      <c r="I703" s="463" t="str">
        <f t="shared" si="21"/>
        <v/>
      </c>
    </row>
    <row r="704" spans="8:9" x14ac:dyDescent="0.2">
      <c r="H704" s="463" t="str">
        <f t="shared" si="20"/>
        <v/>
      </c>
      <c r="I704" s="463" t="str">
        <f t="shared" si="21"/>
        <v/>
      </c>
    </row>
    <row r="705" spans="8:9" x14ac:dyDescent="0.2">
      <c r="H705" s="463" t="str">
        <f t="shared" si="20"/>
        <v/>
      </c>
      <c r="I705" s="463" t="str">
        <f t="shared" si="21"/>
        <v/>
      </c>
    </row>
    <row r="706" spans="8:9" x14ac:dyDescent="0.2">
      <c r="H706" s="463" t="str">
        <f t="shared" si="20"/>
        <v/>
      </c>
      <c r="I706" s="463" t="str">
        <f t="shared" si="21"/>
        <v/>
      </c>
    </row>
    <row r="707" spans="8:9" x14ac:dyDescent="0.2">
      <c r="H707" s="463" t="str">
        <f t="shared" ref="H707:H770" si="22">B707&amp;E707&amp;G707</f>
        <v/>
      </c>
      <c r="I707" s="463" t="str">
        <f t="shared" ref="I707:I770" si="23">IF(OR(G707&lt;&gt;6,E707=1800),"",B707&amp;"P"&amp;G707)</f>
        <v/>
      </c>
    </row>
    <row r="708" spans="8:9" x14ac:dyDescent="0.2">
      <c r="H708" s="463" t="str">
        <f t="shared" si="22"/>
        <v/>
      </c>
      <c r="I708" s="463" t="str">
        <f t="shared" si="23"/>
        <v/>
      </c>
    </row>
    <row r="709" spans="8:9" x14ac:dyDescent="0.2">
      <c r="H709" s="463" t="str">
        <f t="shared" si="22"/>
        <v/>
      </c>
      <c r="I709" s="463" t="str">
        <f t="shared" si="23"/>
        <v/>
      </c>
    </row>
    <row r="710" spans="8:9" x14ac:dyDescent="0.2">
      <c r="H710" s="463" t="str">
        <f t="shared" si="22"/>
        <v/>
      </c>
      <c r="I710" s="463" t="str">
        <f t="shared" si="23"/>
        <v/>
      </c>
    </row>
    <row r="711" spans="8:9" x14ac:dyDescent="0.2">
      <c r="H711" s="463" t="str">
        <f t="shared" si="22"/>
        <v/>
      </c>
      <c r="I711" s="463" t="str">
        <f t="shared" si="23"/>
        <v/>
      </c>
    </row>
    <row r="712" spans="8:9" x14ac:dyDescent="0.2">
      <c r="H712" s="463" t="str">
        <f t="shared" si="22"/>
        <v/>
      </c>
      <c r="I712" s="463" t="str">
        <f t="shared" si="23"/>
        <v/>
      </c>
    </row>
    <row r="713" spans="8:9" x14ac:dyDescent="0.2">
      <c r="H713" s="463" t="str">
        <f t="shared" si="22"/>
        <v/>
      </c>
      <c r="I713" s="463" t="str">
        <f t="shared" si="23"/>
        <v/>
      </c>
    </row>
    <row r="714" spans="8:9" x14ac:dyDescent="0.2">
      <c r="H714" s="463" t="str">
        <f t="shared" si="22"/>
        <v/>
      </c>
      <c r="I714" s="463" t="str">
        <f t="shared" si="23"/>
        <v/>
      </c>
    </row>
    <row r="715" spans="8:9" x14ac:dyDescent="0.2">
      <c r="H715" s="463" t="str">
        <f t="shared" si="22"/>
        <v/>
      </c>
      <c r="I715" s="463" t="str">
        <f t="shared" si="23"/>
        <v/>
      </c>
    </row>
    <row r="716" spans="8:9" x14ac:dyDescent="0.2">
      <c r="H716" s="463" t="str">
        <f t="shared" si="22"/>
        <v/>
      </c>
      <c r="I716" s="463" t="str">
        <f t="shared" si="23"/>
        <v/>
      </c>
    </row>
    <row r="717" spans="8:9" x14ac:dyDescent="0.2">
      <c r="H717" s="463" t="str">
        <f t="shared" si="22"/>
        <v/>
      </c>
      <c r="I717" s="463" t="str">
        <f t="shared" si="23"/>
        <v/>
      </c>
    </row>
    <row r="718" spans="8:9" x14ac:dyDescent="0.2">
      <c r="H718" s="463" t="str">
        <f t="shared" si="22"/>
        <v/>
      </c>
      <c r="I718" s="463" t="str">
        <f t="shared" si="23"/>
        <v/>
      </c>
    </row>
    <row r="719" spans="8:9" x14ac:dyDescent="0.2">
      <c r="H719" s="463" t="str">
        <f t="shared" si="22"/>
        <v/>
      </c>
      <c r="I719" s="463" t="str">
        <f t="shared" si="23"/>
        <v/>
      </c>
    </row>
    <row r="720" spans="8:9" x14ac:dyDescent="0.2">
      <c r="H720" s="463" t="str">
        <f t="shared" si="22"/>
        <v/>
      </c>
      <c r="I720" s="463" t="str">
        <f t="shared" si="23"/>
        <v/>
      </c>
    </row>
    <row r="721" spans="8:9" x14ac:dyDescent="0.2">
      <c r="H721" s="463" t="str">
        <f t="shared" si="22"/>
        <v/>
      </c>
      <c r="I721" s="463" t="str">
        <f t="shared" si="23"/>
        <v/>
      </c>
    </row>
    <row r="722" spans="8:9" x14ac:dyDescent="0.2">
      <c r="H722" s="463" t="str">
        <f t="shared" si="22"/>
        <v/>
      </c>
      <c r="I722" s="463" t="str">
        <f t="shared" si="23"/>
        <v/>
      </c>
    </row>
    <row r="723" spans="8:9" x14ac:dyDescent="0.2">
      <c r="H723" s="463" t="str">
        <f t="shared" si="22"/>
        <v/>
      </c>
      <c r="I723" s="463" t="str">
        <f t="shared" si="23"/>
        <v/>
      </c>
    </row>
    <row r="724" spans="8:9" x14ac:dyDescent="0.2">
      <c r="H724" s="463" t="str">
        <f t="shared" si="22"/>
        <v/>
      </c>
      <c r="I724" s="463" t="str">
        <f t="shared" si="23"/>
        <v/>
      </c>
    </row>
    <row r="725" spans="8:9" x14ac:dyDescent="0.2">
      <c r="H725" s="463" t="str">
        <f t="shared" si="22"/>
        <v/>
      </c>
      <c r="I725" s="463" t="str">
        <f t="shared" si="23"/>
        <v/>
      </c>
    </row>
    <row r="726" spans="8:9" x14ac:dyDescent="0.2">
      <c r="H726" s="463" t="str">
        <f t="shared" si="22"/>
        <v/>
      </c>
      <c r="I726" s="463" t="str">
        <f t="shared" si="23"/>
        <v/>
      </c>
    </row>
    <row r="727" spans="8:9" x14ac:dyDescent="0.2">
      <c r="H727" s="463" t="str">
        <f t="shared" si="22"/>
        <v/>
      </c>
      <c r="I727" s="463" t="str">
        <f t="shared" si="23"/>
        <v/>
      </c>
    </row>
    <row r="728" spans="8:9" x14ac:dyDescent="0.2">
      <c r="H728" s="463" t="str">
        <f t="shared" si="22"/>
        <v/>
      </c>
      <c r="I728" s="463" t="str">
        <f t="shared" si="23"/>
        <v/>
      </c>
    </row>
    <row r="729" spans="8:9" x14ac:dyDescent="0.2">
      <c r="H729" s="463" t="str">
        <f t="shared" si="22"/>
        <v/>
      </c>
      <c r="I729" s="463" t="str">
        <f t="shared" si="23"/>
        <v/>
      </c>
    </row>
    <row r="730" spans="8:9" x14ac:dyDescent="0.2">
      <c r="H730" s="463" t="str">
        <f t="shared" si="22"/>
        <v/>
      </c>
      <c r="I730" s="463" t="str">
        <f t="shared" si="23"/>
        <v/>
      </c>
    </row>
    <row r="731" spans="8:9" x14ac:dyDescent="0.2">
      <c r="H731" s="463" t="str">
        <f t="shared" si="22"/>
        <v/>
      </c>
      <c r="I731" s="463" t="str">
        <f t="shared" si="23"/>
        <v/>
      </c>
    </row>
    <row r="732" spans="8:9" x14ac:dyDescent="0.2">
      <c r="H732" s="463" t="str">
        <f t="shared" si="22"/>
        <v/>
      </c>
      <c r="I732" s="463" t="str">
        <f t="shared" si="23"/>
        <v/>
      </c>
    </row>
    <row r="733" spans="8:9" x14ac:dyDescent="0.2">
      <c r="H733" s="463" t="str">
        <f t="shared" si="22"/>
        <v/>
      </c>
      <c r="I733" s="463" t="str">
        <f t="shared" si="23"/>
        <v/>
      </c>
    </row>
    <row r="734" spans="8:9" x14ac:dyDescent="0.2">
      <c r="H734" s="463" t="str">
        <f t="shared" si="22"/>
        <v/>
      </c>
      <c r="I734" s="463" t="str">
        <f t="shared" si="23"/>
        <v/>
      </c>
    </row>
    <row r="735" spans="8:9" x14ac:dyDescent="0.2">
      <c r="H735" s="463" t="str">
        <f t="shared" si="22"/>
        <v/>
      </c>
      <c r="I735" s="463" t="str">
        <f t="shared" si="23"/>
        <v/>
      </c>
    </row>
    <row r="736" spans="8:9" x14ac:dyDescent="0.2">
      <c r="H736" s="463" t="str">
        <f t="shared" si="22"/>
        <v/>
      </c>
      <c r="I736" s="463" t="str">
        <f t="shared" si="23"/>
        <v/>
      </c>
    </row>
    <row r="737" spans="8:9" x14ac:dyDescent="0.2">
      <c r="H737" s="463" t="str">
        <f t="shared" si="22"/>
        <v/>
      </c>
      <c r="I737" s="463" t="str">
        <f t="shared" si="23"/>
        <v/>
      </c>
    </row>
    <row r="738" spans="8:9" x14ac:dyDescent="0.2">
      <c r="H738" s="463" t="str">
        <f t="shared" si="22"/>
        <v/>
      </c>
      <c r="I738" s="463" t="str">
        <f t="shared" si="23"/>
        <v/>
      </c>
    </row>
    <row r="739" spans="8:9" x14ac:dyDescent="0.2">
      <c r="H739" s="463" t="str">
        <f t="shared" si="22"/>
        <v/>
      </c>
      <c r="I739" s="463" t="str">
        <f t="shared" si="23"/>
        <v/>
      </c>
    </row>
    <row r="740" spans="8:9" x14ac:dyDescent="0.2">
      <c r="H740" s="463" t="str">
        <f t="shared" si="22"/>
        <v/>
      </c>
      <c r="I740" s="463" t="str">
        <f t="shared" si="23"/>
        <v/>
      </c>
    </row>
    <row r="741" spans="8:9" x14ac:dyDescent="0.2">
      <c r="H741" s="463" t="str">
        <f t="shared" si="22"/>
        <v/>
      </c>
      <c r="I741" s="463" t="str">
        <f t="shared" si="23"/>
        <v/>
      </c>
    </row>
    <row r="742" spans="8:9" x14ac:dyDescent="0.2">
      <c r="H742" s="463" t="str">
        <f t="shared" si="22"/>
        <v/>
      </c>
      <c r="I742" s="463" t="str">
        <f t="shared" si="23"/>
        <v/>
      </c>
    </row>
    <row r="743" spans="8:9" x14ac:dyDescent="0.2">
      <c r="H743" s="463" t="str">
        <f t="shared" si="22"/>
        <v/>
      </c>
      <c r="I743" s="463" t="str">
        <f t="shared" si="23"/>
        <v/>
      </c>
    </row>
    <row r="744" spans="8:9" x14ac:dyDescent="0.2">
      <c r="H744" s="463" t="str">
        <f t="shared" si="22"/>
        <v/>
      </c>
      <c r="I744" s="463" t="str">
        <f t="shared" si="23"/>
        <v/>
      </c>
    </row>
    <row r="745" spans="8:9" x14ac:dyDescent="0.2">
      <c r="H745" s="463" t="str">
        <f t="shared" si="22"/>
        <v/>
      </c>
      <c r="I745" s="463" t="str">
        <f t="shared" si="23"/>
        <v/>
      </c>
    </row>
    <row r="746" spans="8:9" x14ac:dyDescent="0.2">
      <c r="H746" s="463" t="str">
        <f t="shared" si="22"/>
        <v/>
      </c>
      <c r="I746" s="463" t="str">
        <f t="shared" si="23"/>
        <v/>
      </c>
    </row>
    <row r="747" spans="8:9" x14ac:dyDescent="0.2">
      <c r="H747" s="463" t="str">
        <f t="shared" si="22"/>
        <v/>
      </c>
      <c r="I747" s="463" t="str">
        <f t="shared" si="23"/>
        <v/>
      </c>
    </row>
    <row r="748" spans="8:9" x14ac:dyDescent="0.2">
      <c r="H748" s="463" t="str">
        <f t="shared" si="22"/>
        <v/>
      </c>
      <c r="I748" s="463" t="str">
        <f t="shared" si="23"/>
        <v/>
      </c>
    </row>
    <row r="749" spans="8:9" x14ac:dyDescent="0.2">
      <c r="H749" s="463" t="str">
        <f t="shared" si="22"/>
        <v/>
      </c>
      <c r="I749" s="463" t="str">
        <f t="shared" si="23"/>
        <v/>
      </c>
    </row>
    <row r="750" spans="8:9" x14ac:dyDescent="0.2">
      <c r="H750" s="463" t="str">
        <f t="shared" si="22"/>
        <v/>
      </c>
      <c r="I750" s="463" t="str">
        <f t="shared" si="23"/>
        <v/>
      </c>
    </row>
    <row r="751" spans="8:9" x14ac:dyDescent="0.2">
      <c r="H751" s="463" t="str">
        <f t="shared" si="22"/>
        <v/>
      </c>
      <c r="I751" s="463" t="str">
        <f t="shared" si="23"/>
        <v/>
      </c>
    </row>
    <row r="752" spans="8:9" x14ac:dyDescent="0.2">
      <c r="H752" s="463" t="str">
        <f t="shared" si="22"/>
        <v/>
      </c>
      <c r="I752" s="463" t="str">
        <f t="shared" si="23"/>
        <v/>
      </c>
    </row>
    <row r="753" spans="8:9" x14ac:dyDescent="0.2">
      <c r="H753" s="463" t="str">
        <f t="shared" si="22"/>
        <v/>
      </c>
      <c r="I753" s="463" t="str">
        <f t="shared" si="23"/>
        <v/>
      </c>
    </row>
    <row r="754" spans="8:9" x14ac:dyDescent="0.2">
      <c r="H754" s="463" t="str">
        <f t="shared" si="22"/>
        <v/>
      </c>
      <c r="I754" s="463" t="str">
        <f t="shared" si="23"/>
        <v/>
      </c>
    </row>
    <row r="755" spans="8:9" x14ac:dyDescent="0.2">
      <c r="H755" s="463" t="str">
        <f t="shared" si="22"/>
        <v/>
      </c>
      <c r="I755" s="463" t="str">
        <f t="shared" si="23"/>
        <v/>
      </c>
    </row>
    <row r="756" spans="8:9" x14ac:dyDescent="0.2">
      <c r="H756" s="463" t="str">
        <f t="shared" si="22"/>
        <v/>
      </c>
      <c r="I756" s="463" t="str">
        <f t="shared" si="23"/>
        <v/>
      </c>
    </row>
    <row r="757" spans="8:9" x14ac:dyDescent="0.2">
      <c r="H757" s="463" t="str">
        <f t="shared" si="22"/>
        <v/>
      </c>
      <c r="I757" s="463" t="str">
        <f t="shared" si="23"/>
        <v/>
      </c>
    </row>
    <row r="758" spans="8:9" x14ac:dyDescent="0.2">
      <c r="H758" s="463" t="str">
        <f t="shared" si="22"/>
        <v/>
      </c>
      <c r="I758" s="463" t="str">
        <f t="shared" si="23"/>
        <v/>
      </c>
    </row>
    <row r="759" spans="8:9" x14ac:dyDescent="0.2">
      <c r="H759" s="463" t="str">
        <f t="shared" si="22"/>
        <v/>
      </c>
      <c r="I759" s="463" t="str">
        <f t="shared" si="23"/>
        <v/>
      </c>
    </row>
    <row r="760" spans="8:9" x14ac:dyDescent="0.2">
      <c r="H760" s="463" t="str">
        <f t="shared" si="22"/>
        <v/>
      </c>
      <c r="I760" s="463" t="str">
        <f t="shared" si="23"/>
        <v/>
      </c>
    </row>
    <row r="761" spans="8:9" x14ac:dyDescent="0.2">
      <c r="H761" s="463" t="str">
        <f t="shared" si="22"/>
        <v/>
      </c>
      <c r="I761" s="463" t="str">
        <f t="shared" si="23"/>
        <v/>
      </c>
    </row>
    <row r="762" spans="8:9" x14ac:dyDescent="0.2">
      <c r="H762" s="463" t="str">
        <f t="shared" si="22"/>
        <v/>
      </c>
      <c r="I762" s="463" t="str">
        <f t="shared" si="23"/>
        <v/>
      </c>
    </row>
    <row r="763" spans="8:9" x14ac:dyDescent="0.2">
      <c r="H763" s="463" t="str">
        <f t="shared" si="22"/>
        <v/>
      </c>
      <c r="I763" s="463" t="str">
        <f t="shared" si="23"/>
        <v/>
      </c>
    </row>
    <row r="764" spans="8:9" x14ac:dyDescent="0.2">
      <c r="H764" s="463" t="str">
        <f t="shared" si="22"/>
        <v/>
      </c>
      <c r="I764" s="463" t="str">
        <f t="shared" si="23"/>
        <v/>
      </c>
    </row>
    <row r="765" spans="8:9" x14ac:dyDescent="0.2">
      <c r="H765" s="463" t="str">
        <f t="shared" si="22"/>
        <v/>
      </c>
      <c r="I765" s="463" t="str">
        <f t="shared" si="23"/>
        <v/>
      </c>
    </row>
    <row r="766" spans="8:9" x14ac:dyDescent="0.2">
      <c r="H766" s="463" t="str">
        <f t="shared" si="22"/>
        <v/>
      </c>
      <c r="I766" s="463" t="str">
        <f t="shared" si="23"/>
        <v/>
      </c>
    </row>
    <row r="767" spans="8:9" x14ac:dyDescent="0.2">
      <c r="H767" s="463" t="str">
        <f t="shared" si="22"/>
        <v/>
      </c>
      <c r="I767" s="463" t="str">
        <f t="shared" si="23"/>
        <v/>
      </c>
    </row>
    <row r="768" spans="8:9" x14ac:dyDescent="0.2">
      <c r="H768" s="463" t="str">
        <f t="shared" si="22"/>
        <v/>
      </c>
      <c r="I768" s="463" t="str">
        <f t="shared" si="23"/>
        <v/>
      </c>
    </row>
    <row r="769" spans="8:9" x14ac:dyDescent="0.2">
      <c r="H769" s="463" t="str">
        <f t="shared" si="22"/>
        <v/>
      </c>
      <c r="I769" s="463" t="str">
        <f t="shared" si="23"/>
        <v/>
      </c>
    </row>
    <row r="770" spans="8:9" x14ac:dyDescent="0.2">
      <c r="H770" s="463" t="str">
        <f t="shared" si="22"/>
        <v/>
      </c>
      <c r="I770" s="463" t="str">
        <f t="shared" si="23"/>
        <v/>
      </c>
    </row>
    <row r="771" spans="8:9" x14ac:dyDescent="0.2">
      <c r="H771" s="463" t="str">
        <f t="shared" ref="H771:H804" si="24">B771&amp;E771&amp;G771</f>
        <v/>
      </c>
      <c r="I771" s="463" t="str">
        <f t="shared" ref="I771:I804" si="25">IF(OR(G771&lt;&gt;6,E771=1800),"",B771&amp;"P"&amp;G771)</f>
        <v/>
      </c>
    </row>
    <row r="772" spans="8:9" x14ac:dyDescent="0.2">
      <c r="H772" s="463" t="str">
        <f t="shared" si="24"/>
        <v/>
      </c>
      <c r="I772" s="463" t="str">
        <f t="shared" si="25"/>
        <v/>
      </c>
    </row>
    <row r="773" spans="8:9" x14ac:dyDescent="0.2">
      <c r="H773" s="463" t="str">
        <f t="shared" si="24"/>
        <v/>
      </c>
      <c r="I773" s="463" t="str">
        <f t="shared" si="25"/>
        <v/>
      </c>
    </row>
    <row r="774" spans="8:9" x14ac:dyDescent="0.2">
      <c r="H774" s="463" t="str">
        <f t="shared" si="24"/>
        <v/>
      </c>
      <c r="I774" s="463" t="str">
        <f t="shared" si="25"/>
        <v/>
      </c>
    </row>
    <row r="775" spans="8:9" x14ac:dyDescent="0.2">
      <c r="H775" s="463" t="str">
        <f t="shared" si="24"/>
        <v/>
      </c>
      <c r="I775" s="463" t="str">
        <f t="shared" si="25"/>
        <v/>
      </c>
    </row>
    <row r="776" spans="8:9" x14ac:dyDescent="0.2">
      <c r="H776" s="463" t="str">
        <f t="shared" si="24"/>
        <v/>
      </c>
      <c r="I776" s="463" t="str">
        <f t="shared" si="25"/>
        <v/>
      </c>
    </row>
    <row r="777" spans="8:9" x14ac:dyDescent="0.2">
      <c r="H777" s="463" t="str">
        <f t="shared" si="24"/>
        <v/>
      </c>
      <c r="I777" s="463" t="str">
        <f t="shared" si="25"/>
        <v/>
      </c>
    </row>
    <row r="778" spans="8:9" x14ac:dyDescent="0.2">
      <c r="H778" s="463" t="str">
        <f t="shared" si="24"/>
        <v/>
      </c>
      <c r="I778" s="463" t="str">
        <f t="shared" si="25"/>
        <v/>
      </c>
    </row>
    <row r="779" spans="8:9" x14ac:dyDescent="0.2">
      <c r="H779" s="463" t="str">
        <f t="shared" si="24"/>
        <v/>
      </c>
      <c r="I779" s="463" t="str">
        <f t="shared" si="25"/>
        <v/>
      </c>
    </row>
    <row r="780" spans="8:9" x14ac:dyDescent="0.2">
      <c r="H780" s="463" t="str">
        <f t="shared" si="24"/>
        <v/>
      </c>
      <c r="I780" s="463" t="str">
        <f t="shared" si="25"/>
        <v/>
      </c>
    </row>
    <row r="781" spans="8:9" x14ac:dyDescent="0.2">
      <c r="H781" s="463" t="str">
        <f t="shared" si="24"/>
        <v/>
      </c>
      <c r="I781" s="463" t="str">
        <f t="shared" si="25"/>
        <v/>
      </c>
    </row>
    <row r="782" spans="8:9" x14ac:dyDescent="0.2">
      <c r="H782" s="463" t="str">
        <f t="shared" si="24"/>
        <v/>
      </c>
      <c r="I782" s="463" t="str">
        <f t="shared" si="25"/>
        <v/>
      </c>
    </row>
    <row r="783" spans="8:9" x14ac:dyDescent="0.2">
      <c r="H783" s="463" t="str">
        <f t="shared" si="24"/>
        <v/>
      </c>
      <c r="I783" s="463" t="str">
        <f t="shared" si="25"/>
        <v/>
      </c>
    </row>
    <row r="784" spans="8:9" x14ac:dyDescent="0.2">
      <c r="H784" s="463" t="str">
        <f t="shared" si="24"/>
        <v/>
      </c>
      <c r="I784" s="463" t="str">
        <f t="shared" si="25"/>
        <v/>
      </c>
    </row>
    <row r="785" spans="8:9" x14ac:dyDescent="0.2">
      <c r="H785" s="463" t="str">
        <f t="shared" si="24"/>
        <v/>
      </c>
      <c r="I785" s="463" t="str">
        <f t="shared" si="25"/>
        <v/>
      </c>
    </row>
    <row r="786" spans="8:9" x14ac:dyDescent="0.2">
      <c r="H786" s="463" t="str">
        <f t="shared" si="24"/>
        <v/>
      </c>
      <c r="I786" s="463" t="str">
        <f t="shared" si="25"/>
        <v/>
      </c>
    </row>
    <row r="787" spans="8:9" x14ac:dyDescent="0.2">
      <c r="H787" s="463" t="str">
        <f t="shared" si="24"/>
        <v/>
      </c>
      <c r="I787" s="463" t="str">
        <f t="shared" si="25"/>
        <v/>
      </c>
    </row>
    <row r="788" spans="8:9" x14ac:dyDescent="0.2">
      <c r="H788" s="463" t="str">
        <f t="shared" si="24"/>
        <v/>
      </c>
      <c r="I788" s="463" t="str">
        <f t="shared" si="25"/>
        <v/>
      </c>
    </row>
    <row r="789" spans="8:9" x14ac:dyDescent="0.2">
      <c r="H789" s="463" t="str">
        <f t="shared" si="24"/>
        <v/>
      </c>
      <c r="I789" s="463" t="str">
        <f t="shared" si="25"/>
        <v/>
      </c>
    </row>
    <row r="790" spans="8:9" x14ac:dyDescent="0.2">
      <c r="H790" s="463" t="str">
        <f t="shared" si="24"/>
        <v/>
      </c>
      <c r="I790" s="463" t="str">
        <f t="shared" si="25"/>
        <v/>
      </c>
    </row>
    <row r="791" spans="8:9" x14ac:dyDescent="0.2">
      <c r="H791" s="463" t="str">
        <f t="shared" si="24"/>
        <v/>
      </c>
      <c r="I791" s="463" t="str">
        <f t="shared" si="25"/>
        <v/>
      </c>
    </row>
    <row r="792" spans="8:9" x14ac:dyDescent="0.2">
      <c r="H792" s="463" t="str">
        <f t="shared" si="24"/>
        <v/>
      </c>
      <c r="I792" s="463" t="str">
        <f t="shared" si="25"/>
        <v/>
      </c>
    </row>
    <row r="793" spans="8:9" x14ac:dyDescent="0.2">
      <c r="H793" s="463" t="str">
        <f t="shared" si="24"/>
        <v/>
      </c>
      <c r="I793" s="463" t="str">
        <f t="shared" si="25"/>
        <v/>
      </c>
    </row>
    <row r="794" spans="8:9" x14ac:dyDescent="0.2">
      <c r="H794" s="463" t="str">
        <f t="shared" si="24"/>
        <v/>
      </c>
      <c r="I794" s="463" t="str">
        <f t="shared" si="25"/>
        <v/>
      </c>
    </row>
    <row r="795" spans="8:9" x14ac:dyDescent="0.2">
      <c r="H795" s="463" t="str">
        <f t="shared" si="24"/>
        <v/>
      </c>
      <c r="I795" s="463" t="str">
        <f t="shared" si="25"/>
        <v/>
      </c>
    </row>
    <row r="796" spans="8:9" x14ac:dyDescent="0.2">
      <c r="H796" s="463" t="str">
        <f t="shared" si="24"/>
        <v/>
      </c>
      <c r="I796" s="463" t="str">
        <f t="shared" si="25"/>
        <v/>
      </c>
    </row>
    <row r="797" spans="8:9" x14ac:dyDescent="0.2">
      <c r="H797" s="463" t="str">
        <f t="shared" si="24"/>
        <v/>
      </c>
      <c r="I797" s="463" t="str">
        <f t="shared" si="25"/>
        <v/>
      </c>
    </row>
    <row r="798" spans="8:9" x14ac:dyDescent="0.2">
      <c r="H798" s="463" t="str">
        <f t="shared" si="24"/>
        <v/>
      </c>
      <c r="I798" s="463" t="str">
        <f t="shared" si="25"/>
        <v/>
      </c>
    </row>
    <row r="799" spans="8:9" x14ac:dyDescent="0.2">
      <c r="H799" s="463" t="str">
        <f t="shared" si="24"/>
        <v/>
      </c>
      <c r="I799" s="463" t="str">
        <f t="shared" si="25"/>
        <v/>
      </c>
    </row>
    <row r="800" spans="8:9" x14ac:dyDescent="0.2">
      <c r="H800" s="463" t="str">
        <f t="shared" si="24"/>
        <v/>
      </c>
      <c r="I800" s="463" t="str">
        <f t="shared" si="25"/>
        <v/>
      </c>
    </row>
    <row r="801" spans="8:9" x14ac:dyDescent="0.2">
      <c r="H801" s="463" t="str">
        <f t="shared" si="24"/>
        <v/>
      </c>
      <c r="I801" s="463" t="str">
        <f t="shared" si="25"/>
        <v/>
      </c>
    </row>
    <row r="802" spans="8:9" x14ac:dyDescent="0.2">
      <c r="H802" s="463" t="str">
        <f t="shared" si="24"/>
        <v/>
      </c>
      <c r="I802" s="463" t="str">
        <f t="shared" si="25"/>
        <v/>
      </c>
    </row>
    <row r="803" spans="8:9" x14ac:dyDescent="0.2">
      <c r="H803" s="463" t="str">
        <f t="shared" si="24"/>
        <v/>
      </c>
      <c r="I803" s="463" t="str">
        <f t="shared" si="25"/>
        <v/>
      </c>
    </row>
    <row r="804" spans="8:9" x14ac:dyDescent="0.2">
      <c r="H804" s="463" t="str">
        <f t="shared" si="24"/>
        <v/>
      </c>
      <c r="I804" s="463" t="str">
        <f t="shared" si="25"/>
        <v/>
      </c>
    </row>
  </sheetData>
  <sheetProtection algorithmName="SHA-512" hashValue="Jnk5dz/OanuR6ChnnKG4ARD2z4R10SG16kBpKaxxzLqKEU1LYd5USh3Tfrwb/KcPNJPPECc/5TQN4HycZfJzBg==" saltValue="abdKBrn3QZbtNUdiFlLLyA==" spinCount="100000" sheet="1" objects="1" scenarios="1"/>
  <phoneticPr fontId="15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C00000"/>
    <pageSetUpPr fitToPage="1"/>
  </sheetPr>
  <dimension ref="A1:BC535"/>
  <sheetViews>
    <sheetView showGridLines="0" zoomScale="85" zoomScaleNormal="85" workbookViewId="0">
      <pane xSplit="6" ySplit="4" topLeftCell="G5" activePane="bottomRight" state="frozen"/>
      <selection activeCell="P47" sqref="P47"/>
      <selection pane="topRight" activeCell="P47" sqref="P47"/>
      <selection pane="bottomLeft" activeCell="P47" sqref="P47"/>
      <selection pane="bottomRight" activeCell="I14" sqref="I14"/>
    </sheetView>
  </sheetViews>
  <sheetFormatPr defaultColWidth="7.109375" defaultRowHeight="11.25" outlineLevelRow="1" outlineLevelCol="1" x14ac:dyDescent="0.2"/>
  <cols>
    <col min="1" max="1" width="9.109375" style="255" hidden="1" customWidth="1" outlineLevel="1"/>
    <col min="2" max="2" width="7.77734375" style="129" hidden="1" customWidth="1" outlineLevel="1"/>
    <col min="3" max="3" width="7.88671875" style="128" hidden="1" customWidth="1" outlineLevel="1"/>
    <col min="4" max="4" width="10.77734375" style="19" hidden="1" customWidth="1" outlineLevel="1"/>
    <col min="5" max="5" width="4.77734375" style="214" customWidth="1" collapsed="1"/>
    <col min="6" max="6" width="53.77734375" style="19" customWidth="1"/>
    <col min="7" max="7" width="10" style="248" customWidth="1"/>
    <col min="8" max="8" width="8.77734375" style="20" customWidth="1"/>
    <col min="9" max="9" width="8.33203125" style="20" customWidth="1"/>
    <col min="10" max="10" width="8.77734375" style="336" customWidth="1"/>
    <col min="11" max="11" width="25.77734375" style="20" customWidth="1"/>
    <col min="12" max="12" width="1.77734375" style="20" customWidth="1"/>
    <col min="13" max="13" width="8.77734375" style="20" customWidth="1"/>
    <col min="14" max="14" width="8.33203125" style="20" customWidth="1"/>
    <col min="15" max="15" width="8.77734375" style="20" customWidth="1"/>
    <col min="16" max="16" width="33.109375" style="20" customWidth="1"/>
    <col min="17" max="17" width="2.5546875" style="20" customWidth="1"/>
    <col min="18" max="18" width="8.88671875" style="22" hidden="1" customWidth="1"/>
    <col min="19" max="55" width="7.109375" style="22"/>
    <col min="56" max="16384" width="7.109375" style="19"/>
  </cols>
  <sheetData>
    <row r="1" spans="1:55" s="2" customFormat="1" ht="18.75" x14ac:dyDescent="0.2">
      <c r="A1" s="395"/>
      <c r="B1" s="130"/>
      <c r="C1" s="26"/>
      <c r="D1" s="27"/>
      <c r="E1" s="207" t="s">
        <v>173</v>
      </c>
      <c r="G1" s="260">
        <f>'Exec Summary'!D6</f>
        <v>0</v>
      </c>
      <c r="J1" s="327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</row>
    <row r="2" spans="1:55" s="2" customFormat="1" ht="18.75" x14ac:dyDescent="0.2">
      <c r="A2" s="395"/>
      <c r="B2" s="130"/>
      <c r="C2" s="26"/>
      <c r="D2" s="27"/>
      <c r="E2" s="215" t="s">
        <v>154</v>
      </c>
      <c r="G2" s="243"/>
      <c r="H2" s="176" t="s">
        <v>847</v>
      </c>
      <c r="I2" s="176"/>
      <c r="J2" s="328"/>
      <c r="K2" s="176"/>
      <c r="L2" s="178"/>
      <c r="M2" s="176"/>
      <c r="N2" s="176"/>
      <c r="O2" s="176"/>
      <c r="P2" s="178"/>
      <c r="Q2" s="178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</row>
    <row r="3" spans="1:55" s="371" customFormat="1" ht="30" x14ac:dyDescent="0.2">
      <c r="A3" s="396"/>
      <c r="B3" s="170" t="s">
        <v>158</v>
      </c>
      <c r="C3" s="372" t="s">
        <v>223</v>
      </c>
      <c r="D3" s="373"/>
      <c r="E3" s="374" t="s">
        <v>159</v>
      </c>
      <c r="F3" s="375" t="s">
        <v>160</v>
      </c>
      <c r="G3" s="376" t="s">
        <v>172</v>
      </c>
      <c r="H3" s="364" t="s">
        <v>1052</v>
      </c>
      <c r="I3" s="377" t="s">
        <v>179</v>
      </c>
      <c r="J3" s="337" t="s">
        <v>1193</v>
      </c>
      <c r="K3" s="379" t="s">
        <v>1194</v>
      </c>
      <c r="L3" s="364"/>
      <c r="M3" s="364" t="s">
        <v>1534</v>
      </c>
      <c r="N3" s="377" t="s">
        <v>179</v>
      </c>
      <c r="O3" s="367" t="s">
        <v>174</v>
      </c>
      <c r="P3" s="367" t="s">
        <v>1289</v>
      </c>
      <c r="Q3" s="366"/>
      <c r="R3" s="378"/>
      <c r="S3" s="378"/>
      <c r="T3" s="378"/>
      <c r="U3" s="378"/>
      <c r="V3" s="378"/>
      <c r="W3" s="378"/>
      <c r="X3" s="378"/>
      <c r="Y3" s="378"/>
      <c r="Z3" s="378"/>
      <c r="AA3" s="378"/>
      <c r="AB3" s="378"/>
      <c r="AC3" s="378"/>
      <c r="AD3" s="378"/>
      <c r="AE3" s="378"/>
      <c r="AF3" s="378"/>
      <c r="AG3" s="378"/>
      <c r="AH3" s="378"/>
      <c r="AI3" s="378"/>
      <c r="AJ3" s="378"/>
      <c r="AK3" s="378"/>
      <c r="AL3" s="378"/>
      <c r="AM3" s="378"/>
      <c r="AN3" s="378"/>
      <c r="AO3" s="378"/>
      <c r="AP3" s="378"/>
      <c r="AQ3" s="378"/>
      <c r="AR3" s="378"/>
      <c r="AS3" s="378"/>
      <c r="AT3" s="378"/>
      <c r="AU3" s="378"/>
      <c r="AV3" s="378"/>
      <c r="AW3" s="378"/>
      <c r="AX3" s="378"/>
      <c r="AY3" s="378"/>
      <c r="AZ3" s="378"/>
      <c r="BA3" s="378"/>
      <c r="BB3" s="378"/>
      <c r="BC3" s="378"/>
    </row>
    <row r="4" spans="1:55" s="44" customFormat="1" ht="15" x14ac:dyDescent="0.25">
      <c r="A4" s="397"/>
      <c r="B4" s="171"/>
      <c r="C4" s="45"/>
      <c r="D4" s="46"/>
      <c r="E4" s="217"/>
      <c r="F4" s="46"/>
      <c r="G4" s="47" t="s">
        <v>31</v>
      </c>
      <c r="H4" s="47" t="s">
        <v>882</v>
      </c>
      <c r="I4" s="47" t="s">
        <v>883</v>
      </c>
      <c r="J4" s="329" t="s">
        <v>1053</v>
      </c>
      <c r="K4" s="48"/>
      <c r="L4" s="48"/>
      <c r="M4" s="47" t="s">
        <v>1535</v>
      </c>
      <c r="N4" s="47" t="s">
        <v>881</v>
      </c>
      <c r="O4" s="47" t="s">
        <v>1054</v>
      </c>
      <c r="P4" s="48"/>
      <c r="Q4" s="4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</row>
    <row r="5" spans="1:55" s="2" customFormat="1" ht="15" customHeight="1" x14ac:dyDescent="0.2">
      <c r="A5" s="213"/>
      <c r="B5" s="162"/>
      <c r="C5" s="49">
        <v>1001</v>
      </c>
      <c r="D5" s="50" t="s">
        <v>31</v>
      </c>
      <c r="E5" s="218">
        <v>1</v>
      </c>
      <c r="F5" s="50" t="s">
        <v>1500</v>
      </c>
      <c r="G5" s="51" t="e">
        <f>G6</f>
        <v>#N/A</v>
      </c>
      <c r="H5" s="51">
        <f>H6</f>
        <v>0</v>
      </c>
      <c r="I5" s="52" t="e">
        <f>IF(J5=0,0,IF(G5=0,"&gt;100%",J5/G5))</f>
        <v>#N/A</v>
      </c>
      <c r="J5" s="465" t="e">
        <f t="shared" ref="J5:J6" si="0">H5-G5</f>
        <v>#N/A</v>
      </c>
      <c r="K5" s="51"/>
      <c r="L5" s="51"/>
      <c r="M5" s="51">
        <f>M6</f>
        <v>0</v>
      </c>
      <c r="N5" s="52">
        <f>IF(O5=0,0,IF(H5=0,"&gt;100%",O5/H5))</f>
        <v>0</v>
      </c>
      <c r="O5" s="465">
        <f>M5-H5</f>
        <v>0</v>
      </c>
      <c r="P5" s="51"/>
      <c r="Q5" s="51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</row>
    <row r="6" spans="1:55" s="2" customFormat="1" ht="15" customHeight="1" x14ac:dyDescent="0.2">
      <c r="A6" s="213"/>
      <c r="B6" s="163"/>
      <c r="C6" s="53">
        <v>1002</v>
      </c>
      <c r="D6" s="54">
        <v>0</v>
      </c>
      <c r="E6" s="219">
        <v>2</v>
      </c>
      <c r="F6" s="55" t="s">
        <v>124</v>
      </c>
      <c r="G6" s="56" t="e">
        <f>SUM(G7:G8,G12:G19)</f>
        <v>#N/A</v>
      </c>
      <c r="H6" s="88">
        <f>SUM(H7:H8,H12:H19)</f>
        <v>0</v>
      </c>
      <c r="I6" s="57" t="e">
        <f>IF(J6=0,0,IF(G6=0,"&gt;100%",J6/G6))</f>
        <v>#N/A</v>
      </c>
      <c r="J6" s="466" t="e">
        <f t="shared" si="0"/>
        <v>#N/A</v>
      </c>
      <c r="K6" s="56"/>
      <c r="L6" s="56"/>
      <c r="M6" s="88">
        <f>SUM(M7:M8,M12:M19)</f>
        <v>0</v>
      </c>
      <c r="N6" s="57">
        <f>IF(O6=0,0,IF(H6=0,"&gt;100%",O6/H6))</f>
        <v>0</v>
      </c>
      <c r="O6" s="466">
        <f>M6-H6</f>
        <v>0</v>
      </c>
      <c r="P6" s="56"/>
      <c r="Q6" s="56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</row>
    <row r="7" spans="1:55" s="2" customFormat="1" ht="15" customHeight="1" outlineLevel="1" x14ac:dyDescent="0.2">
      <c r="A7" s="395">
        <v>5</v>
      </c>
      <c r="B7" s="164">
        <v>6001</v>
      </c>
      <c r="C7" s="58" t="s">
        <v>224</v>
      </c>
      <c r="D7" s="59">
        <v>0.1</v>
      </c>
      <c r="E7" s="220">
        <v>3</v>
      </c>
      <c r="F7" s="61" t="s">
        <v>911</v>
      </c>
      <c r="G7" s="75" t="e">
        <f>HLOOKUP('Exec Summary'!$D$6,NORM!$F$3:$R$172,R7,FALSE)</f>
        <v>#N/A</v>
      </c>
      <c r="H7" s="503"/>
      <c r="I7" s="64"/>
      <c r="J7" s="467"/>
      <c r="K7" s="65"/>
      <c r="L7" s="66"/>
      <c r="M7" s="503"/>
      <c r="N7" s="64"/>
      <c r="O7" s="467"/>
      <c r="P7" s="65"/>
      <c r="Q7" s="66"/>
      <c r="R7" s="224">
        <v>5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</row>
    <row r="8" spans="1:55" s="2" customFormat="1" ht="15" customHeight="1" outlineLevel="1" x14ac:dyDescent="0.2">
      <c r="A8" s="395">
        <v>6</v>
      </c>
      <c r="B8" s="164">
        <v>6002</v>
      </c>
      <c r="C8" s="58" t="s">
        <v>225</v>
      </c>
      <c r="D8" s="59">
        <v>0.2</v>
      </c>
      <c r="E8" s="220">
        <v>3</v>
      </c>
      <c r="F8" s="61" t="s">
        <v>1456</v>
      </c>
      <c r="G8" s="75" t="e">
        <f>HLOOKUP('Exec Summary'!$D$6,NORM!$F$3:$R$172,R8,FALSE)</f>
        <v>#N/A</v>
      </c>
      <c r="H8" s="67">
        <f>SUM(H9:H11)</f>
        <v>0</v>
      </c>
      <c r="I8" s="68"/>
      <c r="J8" s="468"/>
      <c r="K8" s="65"/>
      <c r="L8" s="62"/>
      <c r="M8" s="67">
        <f>SUM(M9:M11)</f>
        <v>0</v>
      </c>
      <c r="N8" s="68"/>
      <c r="O8" s="468"/>
      <c r="P8" s="65"/>
      <c r="Q8" s="62"/>
      <c r="R8" s="224">
        <v>6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</row>
    <row r="9" spans="1:55" s="2" customFormat="1" ht="15" customHeight="1" outlineLevel="1" x14ac:dyDescent="0.2">
      <c r="A9" s="395">
        <v>7</v>
      </c>
      <c r="B9" s="164"/>
      <c r="C9" s="58" t="s">
        <v>226</v>
      </c>
      <c r="D9" s="59">
        <v>1</v>
      </c>
      <c r="E9" s="220">
        <v>4</v>
      </c>
      <c r="F9" s="69" t="s">
        <v>1501</v>
      </c>
      <c r="G9" s="75" t="e">
        <f>HLOOKUP('Exec Summary'!$D$6,NORM!$F$3:$R$172,R9,FALSE)</f>
        <v>#N/A</v>
      </c>
      <c r="H9" s="70"/>
      <c r="I9" s="71"/>
      <c r="J9" s="469"/>
      <c r="K9" s="65"/>
      <c r="L9" s="73"/>
      <c r="M9" s="70"/>
      <c r="N9" s="71"/>
      <c r="O9" s="469"/>
      <c r="P9" s="65"/>
      <c r="Q9" s="73"/>
      <c r="R9" s="224">
        <v>7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</row>
    <row r="10" spans="1:55" s="2" customFormat="1" ht="15" customHeight="1" outlineLevel="1" x14ac:dyDescent="0.2">
      <c r="A10" s="395">
        <v>8</v>
      </c>
      <c r="B10" s="165"/>
      <c r="C10" s="58" t="s">
        <v>227</v>
      </c>
      <c r="D10" s="59">
        <v>2</v>
      </c>
      <c r="E10" s="220">
        <v>4</v>
      </c>
      <c r="F10" s="69" t="s">
        <v>914</v>
      </c>
      <c r="G10" s="75" t="e">
        <f>HLOOKUP('Exec Summary'!$D$6,NORM!$F$3:$R$172,R10,FALSE)</f>
        <v>#N/A</v>
      </c>
      <c r="H10" s="74"/>
      <c r="I10" s="64"/>
      <c r="J10" s="467"/>
      <c r="K10" s="65"/>
      <c r="L10" s="75"/>
      <c r="M10" s="74"/>
      <c r="N10" s="64"/>
      <c r="O10" s="467"/>
      <c r="P10" s="65"/>
      <c r="Q10" s="75"/>
      <c r="R10" s="224">
        <v>8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</row>
    <row r="11" spans="1:55" s="2" customFormat="1" ht="15" customHeight="1" outlineLevel="1" x14ac:dyDescent="0.2">
      <c r="A11" s="395">
        <v>9</v>
      </c>
      <c r="B11" s="165"/>
      <c r="C11" s="58" t="s">
        <v>228</v>
      </c>
      <c r="D11" s="59">
        <v>3</v>
      </c>
      <c r="E11" s="220">
        <v>4</v>
      </c>
      <c r="F11" s="69" t="s">
        <v>915</v>
      </c>
      <c r="G11" s="75" t="e">
        <f>HLOOKUP('Exec Summary'!$D$6,NORM!$F$3:$R$172,R11,FALSE)</f>
        <v>#N/A</v>
      </c>
      <c r="H11" s="76"/>
      <c r="I11" s="64"/>
      <c r="J11" s="467"/>
      <c r="K11" s="65"/>
      <c r="L11" s="77"/>
      <c r="M11" s="76"/>
      <c r="N11" s="64"/>
      <c r="O11" s="467"/>
      <c r="P11" s="65"/>
      <c r="Q11" s="77"/>
      <c r="R11" s="224">
        <v>9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</row>
    <row r="12" spans="1:55" s="2" customFormat="1" ht="15" customHeight="1" outlineLevel="1" x14ac:dyDescent="0.2">
      <c r="A12" s="395">
        <v>10</v>
      </c>
      <c r="B12" s="165">
        <v>6003</v>
      </c>
      <c r="C12" s="58" t="s">
        <v>229</v>
      </c>
      <c r="D12" s="59">
        <v>0.3</v>
      </c>
      <c r="E12" s="220">
        <v>3</v>
      </c>
      <c r="F12" s="259" t="s">
        <v>916</v>
      </c>
      <c r="G12" s="75" t="e">
        <f>HLOOKUP('Exec Summary'!$D$6,NORM!$F$3:$R$172,R12,FALSE)</f>
        <v>#N/A</v>
      </c>
      <c r="H12" s="72"/>
      <c r="I12" s="64"/>
      <c r="J12" s="467"/>
      <c r="K12" s="65"/>
      <c r="L12" s="72"/>
      <c r="M12" s="72"/>
      <c r="N12" s="64"/>
      <c r="O12" s="467"/>
      <c r="P12" s="65"/>
      <c r="Q12" s="72"/>
      <c r="R12" s="224">
        <v>10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</row>
    <row r="13" spans="1:55" s="2" customFormat="1" ht="15" customHeight="1" outlineLevel="1" x14ac:dyDescent="0.2">
      <c r="A13" s="395">
        <v>11</v>
      </c>
      <c r="B13" s="165">
        <v>6004</v>
      </c>
      <c r="C13" s="58" t="s">
        <v>230</v>
      </c>
      <c r="D13" s="59">
        <v>0.4</v>
      </c>
      <c r="E13" s="220">
        <v>3</v>
      </c>
      <c r="F13" s="259" t="s">
        <v>917</v>
      </c>
      <c r="G13" s="75" t="e">
        <f>HLOOKUP('Exec Summary'!$D$6,NORM!$F$3:$R$172,R13,FALSE)</f>
        <v>#N/A</v>
      </c>
      <c r="H13" s="72"/>
      <c r="I13" s="64"/>
      <c r="J13" s="467"/>
      <c r="K13" s="65"/>
      <c r="L13" s="65"/>
      <c r="M13" s="72"/>
      <c r="N13" s="64"/>
      <c r="O13" s="467"/>
      <c r="P13" s="65"/>
      <c r="Q13" s="65"/>
      <c r="R13" s="224">
        <v>11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</row>
    <row r="14" spans="1:55" s="2" customFormat="1" ht="15" customHeight="1" outlineLevel="1" x14ac:dyDescent="0.2">
      <c r="A14" s="395">
        <v>12</v>
      </c>
      <c r="B14" s="165">
        <v>6005</v>
      </c>
      <c r="C14" s="58" t="s">
        <v>231</v>
      </c>
      <c r="D14" s="59">
        <v>0.5</v>
      </c>
      <c r="E14" s="220">
        <v>3</v>
      </c>
      <c r="F14" s="259" t="s">
        <v>918</v>
      </c>
      <c r="G14" s="75" t="e">
        <f>HLOOKUP('Exec Summary'!$D$6,NORM!$F$3:$R$172,R14,FALSE)</f>
        <v>#N/A</v>
      </c>
      <c r="H14" s="72"/>
      <c r="I14" s="64"/>
      <c r="J14" s="467"/>
      <c r="K14" s="65"/>
      <c r="L14" s="65"/>
      <c r="M14" s="72"/>
      <c r="N14" s="64"/>
      <c r="O14" s="467"/>
      <c r="P14" s="65"/>
      <c r="Q14" s="65"/>
      <c r="R14" s="224">
        <v>12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</row>
    <row r="15" spans="1:55" s="2" customFormat="1" ht="15" customHeight="1" outlineLevel="1" x14ac:dyDescent="0.2">
      <c r="A15" s="395">
        <v>13</v>
      </c>
      <c r="B15" s="165">
        <v>6006</v>
      </c>
      <c r="C15" s="58" t="s">
        <v>232</v>
      </c>
      <c r="D15" s="59">
        <v>0.6</v>
      </c>
      <c r="E15" s="220">
        <v>3</v>
      </c>
      <c r="F15" s="259" t="s">
        <v>919</v>
      </c>
      <c r="G15" s="75" t="e">
        <f>HLOOKUP('Exec Summary'!$D$6,NORM!$F$3:$R$172,R15,FALSE)</f>
        <v>#N/A</v>
      </c>
      <c r="H15" s="72"/>
      <c r="I15" s="64"/>
      <c r="J15" s="467"/>
      <c r="K15" s="65"/>
      <c r="L15" s="65"/>
      <c r="M15" s="72"/>
      <c r="N15" s="64"/>
      <c r="O15" s="467"/>
      <c r="P15" s="65"/>
      <c r="Q15" s="65"/>
      <c r="R15" s="224">
        <v>13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</row>
    <row r="16" spans="1:55" s="2" customFormat="1" ht="15" customHeight="1" outlineLevel="1" x14ac:dyDescent="0.2">
      <c r="A16" s="395">
        <v>14</v>
      </c>
      <c r="B16" s="165">
        <v>6007</v>
      </c>
      <c r="C16" s="58" t="s">
        <v>233</v>
      </c>
      <c r="D16" s="59">
        <v>0.7</v>
      </c>
      <c r="E16" s="220">
        <v>3</v>
      </c>
      <c r="F16" s="259" t="s">
        <v>920</v>
      </c>
      <c r="G16" s="75" t="e">
        <f>HLOOKUP('Exec Summary'!$D$6,NORM!$F$3:$R$172,R16,FALSE)</f>
        <v>#N/A</v>
      </c>
      <c r="H16" s="72"/>
      <c r="I16" s="80"/>
      <c r="J16" s="470"/>
      <c r="K16" s="65"/>
      <c r="L16" s="81"/>
      <c r="M16" s="72"/>
      <c r="N16" s="80"/>
      <c r="O16" s="470"/>
      <c r="P16" s="65"/>
      <c r="Q16" s="81"/>
      <c r="R16" s="224">
        <v>14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</row>
    <row r="17" spans="1:55" s="2" customFormat="1" ht="15" customHeight="1" outlineLevel="1" x14ac:dyDescent="0.2">
      <c r="A17" s="395">
        <v>15</v>
      </c>
      <c r="B17" s="165" t="s">
        <v>167</v>
      </c>
      <c r="C17" s="58" t="s">
        <v>234</v>
      </c>
      <c r="D17" s="59">
        <v>0.8</v>
      </c>
      <c r="E17" s="220">
        <v>3</v>
      </c>
      <c r="F17" s="259" t="s">
        <v>165</v>
      </c>
      <c r="G17" s="75" t="e">
        <f>HLOOKUP('Exec Summary'!$D$6,NORM!$F$3:$R$172,R17,FALSE)</f>
        <v>#N/A</v>
      </c>
      <c r="H17" s="81"/>
      <c r="I17" s="80"/>
      <c r="J17" s="470"/>
      <c r="K17" s="65"/>
      <c r="L17" s="81"/>
      <c r="M17" s="81"/>
      <c r="N17" s="80"/>
      <c r="O17" s="470"/>
      <c r="P17" s="65"/>
      <c r="Q17" s="81"/>
      <c r="R17" s="224">
        <v>15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</row>
    <row r="18" spans="1:55" s="2" customFormat="1" ht="15" customHeight="1" outlineLevel="1" x14ac:dyDescent="0.2">
      <c r="A18" s="395">
        <v>16</v>
      </c>
      <c r="B18" s="165" t="s">
        <v>151</v>
      </c>
      <c r="C18" s="58" t="s">
        <v>235</v>
      </c>
      <c r="D18" s="59">
        <v>0.9</v>
      </c>
      <c r="E18" s="220">
        <v>3</v>
      </c>
      <c r="F18" s="259" t="s">
        <v>1502</v>
      </c>
      <c r="G18" s="75" t="e">
        <f>HLOOKUP('Exec Summary'!$D$6,NORM!$F$3:$R$172,R18,FALSE)</f>
        <v>#N/A</v>
      </c>
      <c r="H18" s="81"/>
      <c r="I18" s="80"/>
      <c r="J18" s="470"/>
      <c r="K18" s="65"/>
      <c r="L18" s="81"/>
      <c r="M18" s="81"/>
      <c r="N18" s="80"/>
      <c r="O18" s="470"/>
      <c r="P18" s="65"/>
      <c r="Q18" s="81"/>
      <c r="R18" s="224">
        <v>16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</row>
    <row r="19" spans="1:55" s="2" customFormat="1" ht="15" customHeight="1" outlineLevel="1" x14ac:dyDescent="0.2">
      <c r="A19" s="395">
        <v>17</v>
      </c>
      <c r="B19" s="165" t="s">
        <v>68</v>
      </c>
      <c r="C19" s="58" t="s">
        <v>236</v>
      </c>
      <c r="D19" s="82">
        <v>0.1</v>
      </c>
      <c r="E19" s="220">
        <v>3</v>
      </c>
      <c r="F19" s="259" t="s">
        <v>922</v>
      </c>
      <c r="G19" s="75" t="e">
        <f>HLOOKUP('Exec Summary'!$D$6,NORM!$F$3:$R$172,R19,FALSE)</f>
        <v>#N/A</v>
      </c>
      <c r="H19" s="83"/>
      <c r="I19" s="84"/>
      <c r="J19" s="471"/>
      <c r="K19" s="65"/>
      <c r="L19" s="83"/>
      <c r="M19" s="83"/>
      <c r="N19" s="84"/>
      <c r="O19" s="471"/>
      <c r="P19" s="65"/>
      <c r="Q19" s="83"/>
      <c r="R19" s="224">
        <v>17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</row>
    <row r="20" spans="1:55" s="2" customFormat="1" ht="15" customHeight="1" x14ac:dyDescent="0.2">
      <c r="A20" s="395">
        <v>18</v>
      </c>
      <c r="B20" s="162"/>
      <c r="C20" s="49" t="s">
        <v>237</v>
      </c>
      <c r="D20" s="50" t="s">
        <v>44</v>
      </c>
      <c r="E20" s="221">
        <v>1</v>
      </c>
      <c r="F20" s="85" t="s">
        <v>1503</v>
      </c>
      <c r="G20" s="86" t="e">
        <f>SUM(G21,G27,G30,G41,G45,G54)</f>
        <v>#N/A</v>
      </c>
      <c r="H20" s="86">
        <f>SUM(H21,H27,H30,H41,H45,H54)</f>
        <v>0</v>
      </c>
      <c r="I20" s="87" t="e">
        <f>IF(J20=0,0,IF(G20=0,"&gt;100%",J20/G20))</f>
        <v>#N/A</v>
      </c>
      <c r="J20" s="472" t="e">
        <f t="shared" ref="J20:J21" si="1">H20-G20</f>
        <v>#N/A</v>
      </c>
      <c r="K20" s="86"/>
      <c r="L20" s="86"/>
      <c r="M20" s="86">
        <f>SUM(M21,M27,M30,M41,M45,M54)</f>
        <v>0</v>
      </c>
      <c r="N20" s="87">
        <f>IF(O20=0,0,IF(H20=0,"&gt;100%",O20/H20))</f>
        <v>0</v>
      </c>
      <c r="O20" s="472">
        <f>M20-H20</f>
        <v>0</v>
      </c>
      <c r="P20" s="86"/>
      <c r="Q20" s="86"/>
      <c r="R20" s="224">
        <v>18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</row>
    <row r="21" spans="1:55" s="2" customFormat="1" ht="15" customHeight="1" x14ac:dyDescent="0.2">
      <c r="A21" s="395">
        <v>19</v>
      </c>
      <c r="B21" s="163"/>
      <c r="C21" s="53" t="s">
        <v>238</v>
      </c>
      <c r="D21" s="54">
        <v>1</v>
      </c>
      <c r="E21" s="219">
        <v>2</v>
      </c>
      <c r="F21" s="55" t="s">
        <v>1504</v>
      </c>
      <c r="G21" s="88" t="e">
        <f>SUM(G22,G25:G26)</f>
        <v>#N/A</v>
      </c>
      <c r="H21" s="88">
        <f>SUM(H22,H25:H26)</f>
        <v>0</v>
      </c>
      <c r="I21" s="57" t="e">
        <f>IF(J21=0,0,IF(G21=0,"&gt;100%",J21/G21))</f>
        <v>#N/A</v>
      </c>
      <c r="J21" s="466" t="e">
        <f t="shared" si="1"/>
        <v>#N/A</v>
      </c>
      <c r="K21" s="56"/>
      <c r="L21" s="88"/>
      <c r="M21" s="88">
        <f>SUM(M22,M25:M26)</f>
        <v>0</v>
      </c>
      <c r="N21" s="57">
        <f>IF(O21=0,0,IF(H21=0,"&gt;100%",O21/H21))</f>
        <v>0</v>
      </c>
      <c r="O21" s="466">
        <f>M21-H21</f>
        <v>0</v>
      </c>
      <c r="P21" s="56"/>
      <c r="Q21" s="88"/>
      <c r="R21" s="224">
        <v>19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</row>
    <row r="22" spans="1:55" s="2" customFormat="1" ht="15" customHeight="1" outlineLevel="1" x14ac:dyDescent="0.2">
      <c r="A22" s="395">
        <v>20</v>
      </c>
      <c r="B22" s="164"/>
      <c r="C22" s="58" t="s">
        <v>239</v>
      </c>
      <c r="D22" s="59">
        <v>1.1000000000000001</v>
      </c>
      <c r="E22" s="220">
        <v>3</v>
      </c>
      <c r="F22" s="61" t="s">
        <v>1451</v>
      </c>
      <c r="G22" s="75" t="e">
        <f>HLOOKUP('Exec Summary'!$D$6,NORM!$F$3:$R$172,R22,FALSE)</f>
        <v>#N/A</v>
      </c>
      <c r="H22" s="89">
        <f>SUM(H23:H24)</f>
        <v>0</v>
      </c>
      <c r="I22" s="71"/>
      <c r="J22" s="469"/>
      <c r="K22" s="65"/>
      <c r="L22" s="73"/>
      <c r="M22" s="89">
        <f>SUM(M23:M24)</f>
        <v>0</v>
      </c>
      <c r="N22" s="71"/>
      <c r="O22" s="469"/>
      <c r="P22" s="65"/>
      <c r="Q22" s="73"/>
      <c r="R22" s="224">
        <v>20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</row>
    <row r="23" spans="1:55" s="2" customFormat="1" ht="15" customHeight="1" outlineLevel="1" x14ac:dyDescent="0.2">
      <c r="A23" s="395">
        <v>21</v>
      </c>
      <c r="B23" s="164" t="s">
        <v>168</v>
      </c>
      <c r="C23" s="58" t="s">
        <v>240</v>
      </c>
      <c r="D23" s="59" t="s">
        <v>169</v>
      </c>
      <c r="E23" s="220">
        <v>4</v>
      </c>
      <c r="F23" s="61" t="s">
        <v>1452</v>
      </c>
      <c r="G23" s="75" t="e">
        <f>HLOOKUP('Exec Summary'!$D$6,NORM!$F$3:$R$172,R23,FALSE)</f>
        <v>#N/A</v>
      </c>
      <c r="H23" s="70"/>
      <c r="I23" s="64"/>
      <c r="J23" s="467"/>
      <c r="K23" s="65"/>
      <c r="L23" s="73"/>
      <c r="M23" s="70"/>
      <c r="N23" s="64"/>
      <c r="O23" s="467"/>
      <c r="P23" s="65"/>
      <c r="Q23" s="73"/>
      <c r="R23" s="224">
        <v>21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</row>
    <row r="24" spans="1:55" s="2" customFormat="1" ht="15" customHeight="1" outlineLevel="1" x14ac:dyDescent="0.2">
      <c r="A24" s="395">
        <v>22</v>
      </c>
      <c r="B24" s="164" t="s">
        <v>168</v>
      </c>
      <c r="C24" s="58" t="s">
        <v>241</v>
      </c>
      <c r="D24" s="59" t="s">
        <v>170</v>
      </c>
      <c r="E24" s="220">
        <v>4</v>
      </c>
      <c r="F24" s="259" t="s">
        <v>1453</v>
      </c>
      <c r="G24" s="75" t="e">
        <f>HLOOKUP('Exec Summary'!$D$6,NORM!$F$3:$R$172,R24,FALSE)</f>
        <v>#N/A</v>
      </c>
      <c r="H24" s="90"/>
      <c r="I24" s="64"/>
      <c r="J24" s="470"/>
      <c r="K24" s="65"/>
      <c r="L24" s="77"/>
      <c r="M24" s="90"/>
      <c r="N24" s="64"/>
      <c r="O24" s="470"/>
      <c r="P24" s="65"/>
      <c r="Q24" s="77"/>
      <c r="R24" s="224">
        <v>22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</row>
    <row r="25" spans="1:55" s="2" customFormat="1" ht="15" customHeight="1" outlineLevel="1" x14ac:dyDescent="0.2">
      <c r="A25" s="395">
        <v>23</v>
      </c>
      <c r="B25" s="164">
        <v>1120</v>
      </c>
      <c r="C25" s="58" t="s">
        <v>242</v>
      </c>
      <c r="D25" s="59">
        <v>1.2</v>
      </c>
      <c r="E25" s="220">
        <v>3</v>
      </c>
      <c r="F25" s="61" t="s">
        <v>1454</v>
      </c>
      <c r="G25" s="75" t="e">
        <f>HLOOKUP('Exec Summary'!$D$6,NORM!$F$3:$R$172,R25,FALSE)</f>
        <v>#N/A</v>
      </c>
      <c r="H25" s="78"/>
      <c r="I25" s="64"/>
      <c r="J25" s="467"/>
      <c r="K25" s="65"/>
      <c r="L25" s="72"/>
      <c r="M25" s="78"/>
      <c r="N25" s="64"/>
      <c r="O25" s="467"/>
      <c r="P25" s="65"/>
      <c r="Q25" s="72"/>
      <c r="R25" s="224">
        <v>23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</row>
    <row r="26" spans="1:55" s="2" customFormat="1" ht="15" customHeight="1" outlineLevel="1" x14ac:dyDescent="0.2">
      <c r="A26" s="395">
        <v>24</v>
      </c>
      <c r="B26" s="164">
        <v>1130</v>
      </c>
      <c r="C26" s="58" t="s">
        <v>243</v>
      </c>
      <c r="D26" s="59">
        <v>1.3</v>
      </c>
      <c r="E26" s="220">
        <v>3</v>
      </c>
      <c r="F26" s="61" t="s">
        <v>1505</v>
      </c>
      <c r="G26" s="75" t="e">
        <f>HLOOKUP('Exec Summary'!$D$6,NORM!$F$3:$R$172,R26,FALSE)</f>
        <v>#N/A</v>
      </c>
      <c r="H26" s="63"/>
      <c r="I26" s="91"/>
      <c r="J26" s="473"/>
      <c r="K26" s="65"/>
      <c r="L26" s="66"/>
      <c r="M26" s="63"/>
      <c r="N26" s="91"/>
      <c r="O26" s="473"/>
      <c r="P26" s="65"/>
      <c r="Q26" s="66"/>
      <c r="R26" s="224">
        <v>24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</row>
    <row r="27" spans="1:55" s="2" customFormat="1" ht="15" customHeight="1" x14ac:dyDescent="0.2">
      <c r="A27" s="395">
        <v>25</v>
      </c>
      <c r="B27" s="163"/>
      <c r="C27" s="53" t="s">
        <v>244</v>
      </c>
      <c r="D27" s="54">
        <v>2</v>
      </c>
      <c r="E27" s="222">
        <v>2</v>
      </c>
      <c r="F27" s="92" t="s">
        <v>1506</v>
      </c>
      <c r="G27" s="93" t="e">
        <f>SUM(G28:G29)</f>
        <v>#N/A</v>
      </c>
      <c r="H27" s="93">
        <f>SUM(H28:H29)</f>
        <v>0</v>
      </c>
      <c r="I27" s="142" t="e">
        <f>IF(J27=0,0,IF(G27=0,"&gt;100%",J27/G27))</f>
        <v>#N/A</v>
      </c>
      <c r="J27" s="474" t="e">
        <f t="shared" ref="J27" si="2">H27-G27</f>
        <v>#N/A</v>
      </c>
      <c r="K27" s="56"/>
      <c r="L27" s="93"/>
      <c r="M27" s="93">
        <f>SUM(M28:M29)</f>
        <v>0</v>
      </c>
      <c r="N27" s="142">
        <f>IF(O27=0,0,IF(H27=0,"&gt;100%",O27/H27))</f>
        <v>0</v>
      </c>
      <c r="O27" s="474">
        <f>M27-H27</f>
        <v>0</v>
      </c>
      <c r="P27" s="56"/>
      <c r="Q27" s="93"/>
      <c r="R27" s="224">
        <v>25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</row>
    <row r="28" spans="1:55" s="2" customFormat="1" ht="15" customHeight="1" outlineLevel="1" x14ac:dyDescent="0.2">
      <c r="A28" s="395">
        <v>26</v>
      </c>
      <c r="B28" s="164">
        <v>1210</v>
      </c>
      <c r="C28" s="58" t="s">
        <v>245</v>
      </c>
      <c r="D28" s="59">
        <v>2.1</v>
      </c>
      <c r="E28" s="220">
        <v>3</v>
      </c>
      <c r="F28" s="61" t="s">
        <v>1507</v>
      </c>
      <c r="G28" s="75" t="e">
        <f>HLOOKUP('Exec Summary'!$D$6,NORM!$F$3:$R$172,R28,FALSE)</f>
        <v>#N/A</v>
      </c>
      <c r="H28" s="78"/>
      <c r="I28" s="71"/>
      <c r="J28" s="469"/>
      <c r="K28" s="65"/>
      <c r="L28" s="72"/>
      <c r="M28" s="78"/>
      <c r="N28" s="71"/>
      <c r="O28" s="469"/>
      <c r="P28" s="65"/>
      <c r="Q28" s="72"/>
      <c r="R28" s="224">
        <v>26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</row>
    <row r="29" spans="1:55" s="2" customFormat="1" ht="15" customHeight="1" outlineLevel="1" x14ac:dyDescent="0.2">
      <c r="A29" s="395">
        <v>27</v>
      </c>
      <c r="B29" s="164">
        <v>1220</v>
      </c>
      <c r="C29" s="58" t="s">
        <v>246</v>
      </c>
      <c r="D29" s="59">
        <v>2.2000000000000002</v>
      </c>
      <c r="E29" s="220">
        <v>3</v>
      </c>
      <c r="F29" s="61" t="s">
        <v>1508</v>
      </c>
      <c r="G29" s="75" t="e">
        <f>HLOOKUP('Exec Summary'!$D$6,NORM!$F$3:$R$172,R29,FALSE)</f>
        <v>#N/A</v>
      </c>
      <c r="H29" s="63"/>
      <c r="I29" s="91"/>
      <c r="J29" s="473"/>
      <c r="K29" s="65"/>
      <c r="L29" s="66"/>
      <c r="M29" s="63"/>
      <c r="N29" s="91"/>
      <c r="O29" s="473"/>
      <c r="P29" s="65"/>
      <c r="Q29" s="66"/>
      <c r="R29" s="224">
        <v>27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</row>
    <row r="30" spans="1:55" s="2" customFormat="1" ht="15" customHeight="1" x14ac:dyDescent="0.2">
      <c r="A30" s="395">
        <v>28</v>
      </c>
      <c r="B30" s="163"/>
      <c r="C30" s="53" t="s">
        <v>247</v>
      </c>
      <c r="D30" s="54">
        <v>3</v>
      </c>
      <c r="E30" s="222">
        <v>2</v>
      </c>
      <c r="F30" s="92" t="s">
        <v>1509</v>
      </c>
      <c r="G30" s="93" t="e">
        <f>SUM(G31,G36:G40)</f>
        <v>#N/A</v>
      </c>
      <c r="H30" s="93">
        <f>SUM(H31,H36:H40)</f>
        <v>0</v>
      </c>
      <c r="I30" s="142" t="e">
        <f>IF(J30=0,0,IF(G30=0,"&gt;100%",J30/G30))</f>
        <v>#N/A</v>
      </c>
      <c r="J30" s="474" t="e">
        <f t="shared" ref="J30" si="3">H30-G30</f>
        <v>#N/A</v>
      </c>
      <c r="K30" s="56"/>
      <c r="L30" s="93"/>
      <c r="M30" s="93">
        <f>SUM(M31,M36:M40)</f>
        <v>0</v>
      </c>
      <c r="N30" s="142">
        <f>IF(O30=0,0,IF(H30=0,"&gt;100%",O30/H30))</f>
        <v>0</v>
      </c>
      <c r="O30" s="474">
        <f>M30-H30</f>
        <v>0</v>
      </c>
      <c r="P30" s="56"/>
      <c r="Q30" s="93"/>
      <c r="R30" s="224">
        <v>28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</row>
    <row r="31" spans="1:55" s="2" customFormat="1" ht="15" customHeight="1" outlineLevel="1" x14ac:dyDescent="0.2">
      <c r="A31" s="395">
        <v>29</v>
      </c>
      <c r="B31" s="164"/>
      <c r="C31" s="58" t="s">
        <v>248</v>
      </c>
      <c r="D31" s="59">
        <v>3.1</v>
      </c>
      <c r="E31" s="220">
        <v>3</v>
      </c>
      <c r="F31" s="61" t="s">
        <v>1439</v>
      </c>
      <c r="G31" s="75" t="e">
        <f>HLOOKUP('Exec Summary'!$D$6,NORM!$F$3:$R$172,R31,FALSE)</f>
        <v>#N/A</v>
      </c>
      <c r="H31" s="67">
        <f>SUM(H32:H35)</f>
        <v>0</v>
      </c>
      <c r="I31" s="68"/>
      <c r="J31" s="468"/>
      <c r="K31" s="65"/>
      <c r="L31" s="62"/>
      <c r="M31" s="67">
        <f>SUM(M32:M35)</f>
        <v>0</v>
      </c>
      <c r="N31" s="68"/>
      <c r="O31" s="468"/>
      <c r="P31" s="65"/>
      <c r="Q31" s="62"/>
      <c r="R31" s="224">
        <v>29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</row>
    <row r="32" spans="1:55" s="2" customFormat="1" ht="15" customHeight="1" outlineLevel="1" x14ac:dyDescent="0.2">
      <c r="A32" s="395">
        <v>30</v>
      </c>
      <c r="B32" s="164">
        <v>1311</v>
      </c>
      <c r="C32" s="58" t="s">
        <v>249</v>
      </c>
      <c r="D32" s="59" t="s">
        <v>32</v>
      </c>
      <c r="E32" s="220">
        <v>4</v>
      </c>
      <c r="F32" s="69" t="s">
        <v>1440</v>
      </c>
      <c r="G32" s="75" t="e">
        <f>HLOOKUP('Exec Summary'!$D$6,NORM!$F$3:$R$172,R32,FALSE)</f>
        <v>#N/A</v>
      </c>
      <c r="H32" s="70"/>
      <c r="I32" s="71"/>
      <c r="J32" s="469"/>
      <c r="K32" s="65"/>
      <c r="L32" s="73"/>
      <c r="M32" s="70"/>
      <c r="N32" s="71"/>
      <c r="O32" s="469"/>
      <c r="P32" s="65"/>
      <c r="Q32" s="73"/>
      <c r="R32" s="224">
        <v>30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</row>
    <row r="33" spans="1:55" s="2" customFormat="1" ht="15" customHeight="1" outlineLevel="1" x14ac:dyDescent="0.2">
      <c r="A33" s="395">
        <v>31</v>
      </c>
      <c r="B33" s="164">
        <v>1312</v>
      </c>
      <c r="C33" s="58" t="s">
        <v>250</v>
      </c>
      <c r="D33" s="59" t="s">
        <v>33</v>
      </c>
      <c r="E33" s="220">
        <v>4</v>
      </c>
      <c r="F33" s="69" t="s">
        <v>1441</v>
      </c>
      <c r="G33" s="75" t="e">
        <f>HLOOKUP('Exec Summary'!$D$6,NORM!$F$3:$R$172,R33,FALSE)</f>
        <v>#N/A</v>
      </c>
      <c r="H33" s="74"/>
      <c r="I33" s="64"/>
      <c r="J33" s="467"/>
      <c r="K33" s="65"/>
      <c r="L33" s="75"/>
      <c r="M33" s="74"/>
      <c r="N33" s="64"/>
      <c r="O33" s="467"/>
      <c r="P33" s="65"/>
      <c r="Q33" s="75"/>
      <c r="R33" s="224">
        <v>31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</row>
    <row r="34" spans="1:55" s="2" customFormat="1" ht="15" customHeight="1" outlineLevel="1" x14ac:dyDescent="0.2">
      <c r="A34" s="395">
        <v>32</v>
      </c>
      <c r="B34" s="164">
        <v>1313</v>
      </c>
      <c r="C34" s="58" t="s">
        <v>251</v>
      </c>
      <c r="D34" s="59" t="s">
        <v>34</v>
      </c>
      <c r="E34" s="220">
        <v>4</v>
      </c>
      <c r="F34" s="69" t="s">
        <v>1442</v>
      </c>
      <c r="G34" s="75" t="e">
        <f>HLOOKUP('Exec Summary'!$D$6,NORM!$F$3:$R$172,R34,FALSE)</f>
        <v>#N/A</v>
      </c>
      <c r="H34" s="74"/>
      <c r="I34" s="64"/>
      <c r="J34" s="467"/>
      <c r="K34" s="65"/>
      <c r="L34" s="75"/>
      <c r="M34" s="74"/>
      <c r="N34" s="64"/>
      <c r="O34" s="467"/>
      <c r="P34" s="65"/>
      <c r="Q34" s="75"/>
      <c r="R34" s="224">
        <v>32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</row>
    <row r="35" spans="1:55" s="2" customFormat="1" ht="15" customHeight="1" outlineLevel="1" x14ac:dyDescent="0.2">
      <c r="A35" s="395">
        <v>33</v>
      </c>
      <c r="B35" s="164">
        <v>1314</v>
      </c>
      <c r="C35" s="58" t="s">
        <v>252</v>
      </c>
      <c r="D35" s="59" t="s">
        <v>35</v>
      </c>
      <c r="E35" s="220">
        <v>4</v>
      </c>
      <c r="F35" s="69" t="s">
        <v>1443</v>
      </c>
      <c r="G35" s="75" t="e">
        <f>HLOOKUP('Exec Summary'!$D$6,NORM!$F$3:$R$172,R35,FALSE)</f>
        <v>#N/A</v>
      </c>
      <c r="H35" s="76"/>
      <c r="I35" s="64"/>
      <c r="J35" s="467"/>
      <c r="K35" s="65"/>
      <c r="L35" s="77"/>
      <c r="M35" s="76"/>
      <c r="N35" s="64"/>
      <c r="O35" s="467"/>
      <c r="P35" s="65"/>
      <c r="Q35" s="77"/>
      <c r="R35" s="224">
        <v>33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</row>
    <row r="36" spans="1:55" s="2" customFormat="1" ht="15" customHeight="1" outlineLevel="1" x14ac:dyDescent="0.2">
      <c r="A36" s="395">
        <v>34</v>
      </c>
      <c r="B36" s="165">
        <v>1320</v>
      </c>
      <c r="C36" s="58" t="s">
        <v>253</v>
      </c>
      <c r="D36" s="59">
        <v>3.2</v>
      </c>
      <c r="E36" s="220">
        <v>3</v>
      </c>
      <c r="F36" s="61" t="s">
        <v>1444</v>
      </c>
      <c r="G36" s="75" t="e">
        <f>HLOOKUP('Exec Summary'!$D$6,NORM!$F$3:$R$172,R36,FALSE)</f>
        <v>#N/A</v>
      </c>
      <c r="H36" s="78"/>
      <c r="I36" s="64"/>
      <c r="J36" s="467"/>
      <c r="K36" s="65"/>
      <c r="L36" s="72"/>
      <c r="M36" s="78"/>
      <c r="N36" s="64"/>
      <c r="O36" s="467"/>
      <c r="P36" s="65"/>
      <c r="Q36" s="72"/>
      <c r="R36" s="224">
        <v>34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</row>
    <row r="37" spans="1:55" s="2" customFormat="1" ht="15" customHeight="1" outlineLevel="1" x14ac:dyDescent="0.2">
      <c r="A37" s="395">
        <v>35</v>
      </c>
      <c r="B37" s="165">
        <v>1330</v>
      </c>
      <c r="C37" s="58" t="s">
        <v>254</v>
      </c>
      <c r="D37" s="59">
        <v>3.3</v>
      </c>
      <c r="E37" s="220">
        <v>3</v>
      </c>
      <c r="F37" s="61" t="s">
        <v>1445</v>
      </c>
      <c r="G37" s="75" t="e">
        <f>HLOOKUP('Exec Summary'!$D$6,NORM!$F$3:$R$172,R37,FALSE)</f>
        <v>#N/A</v>
      </c>
      <c r="H37" s="79"/>
      <c r="I37" s="64"/>
      <c r="J37" s="467"/>
      <c r="K37" s="65"/>
      <c r="L37" s="65"/>
      <c r="M37" s="79"/>
      <c r="N37" s="64"/>
      <c r="O37" s="467"/>
      <c r="P37" s="65"/>
      <c r="Q37" s="65"/>
      <c r="R37" s="224">
        <v>35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</row>
    <row r="38" spans="1:55" s="2" customFormat="1" ht="15" customHeight="1" outlineLevel="1" x14ac:dyDescent="0.2">
      <c r="A38" s="395">
        <v>36</v>
      </c>
      <c r="B38" s="165">
        <v>1340</v>
      </c>
      <c r="C38" s="58" t="s">
        <v>255</v>
      </c>
      <c r="D38" s="59">
        <v>3.4</v>
      </c>
      <c r="E38" s="220">
        <v>3</v>
      </c>
      <c r="F38" s="61" t="s">
        <v>1446</v>
      </c>
      <c r="G38" s="75" t="e">
        <f>HLOOKUP('Exec Summary'!$D$6,NORM!$F$3:$R$172,R38,FALSE)</f>
        <v>#N/A</v>
      </c>
      <c r="H38" s="79"/>
      <c r="I38" s="64"/>
      <c r="J38" s="467"/>
      <c r="K38" s="65"/>
      <c r="L38" s="65"/>
      <c r="M38" s="79"/>
      <c r="N38" s="64"/>
      <c r="O38" s="467"/>
      <c r="P38" s="65"/>
      <c r="Q38" s="65"/>
      <c r="R38" s="224">
        <v>36</v>
      </c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</row>
    <row r="39" spans="1:55" s="2" customFormat="1" ht="15" customHeight="1" outlineLevel="1" x14ac:dyDescent="0.2">
      <c r="A39" s="395">
        <v>37</v>
      </c>
      <c r="B39" s="165">
        <v>1350</v>
      </c>
      <c r="C39" s="58" t="s">
        <v>256</v>
      </c>
      <c r="D39" s="59">
        <v>3.5</v>
      </c>
      <c r="E39" s="220">
        <v>3</v>
      </c>
      <c r="F39" s="61" t="s">
        <v>1447</v>
      </c>
      <c r="G39" s="75" t="e">
        <f>HLOOKUP('Exec Summary'!$D$6,NORM!$F$3:$R$172,R39,FALSE)</f>
        <v>#N/A</v>
      </c>
      <c r="H39" s="79"/>
      <c r="I39" s="64"/>
      <c r="J39" s="467"/>
      <c r="K39" s="65"/>
      <c r="L39" s="65"/>
      <c r="M39" s="79"/>
      <c r="N39" s="64"/>
      <c r="O39" s="467"/>
      <c r="P39" s="65"/>
      <c r="Q39" s="65"/>
      <c r="R39" s="224">
        <v>37</v>
      </c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</row>
    <row r="40" spans="1:55" s="2" customFormat="1" ht="15" customHeight="1" outlineLevel="1" x14ac:dyDescent="0.2">
      <c r="A40" s="395">
        <v>38</v>
      </c>
      <c r="B40" s="165">
        <v>1360</v>
      </c>
      <c r="C40" s="58" t="s">
        <v>257</v>
      </c>
      <c r="D40" s="59">
        <v>3.6</v>
      </c>
      <c r="E40" s="220">
        <v>3</v>
      </c>
      <c r="F40" s="61" t="s">
        <v>1448</v>
      </c>
      <c r="G40" s="75" t="e">
        <f>HLOOKUP('Exec Summary'!$D$6,NORM!$F$3:$R$172,R40,FALSE)</f>
        <v>#N/A</v>
      </c>
      <c r="H40" s="63"/>
      <c r="I40" s="91"/>
      <c r="J40" s="473"/>
      <c r="K40" s="65"/>
      <c r="L40" s="66"/>
      <c r="M40" s="63"/>
      <c r="N40" s="91"/>
      <c r="O40" s="473"/>
      <c r="P40" s="65"/>
      <c r="Q40" s="66"/>
      <c r="R40" s="224">
        <v>38</v>
      </c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</row>
    <row r="41" spans="1:55" s="2" customFormat="1" ht="15" customHeight="1" x14ac:dyDescent="0.2">
      <c r="A41" s="395">
        <v>39</v>
      </c>
      <c r="B41" s="163"/>
      <c r="C41" s="53" t="s">
        <v>258</v>
      </c>
      <c r="D41" s="54">
        <v>4</v>
      </c>
      <c r="E41" s="222">
        <v>2</v>
      </c>
      <c r="F41" s="92" t="s">
        <v>1510</v>
      </c>
      <c r="G41" s="93" t="e">
        <f>SUM(G42:G44)</f>
        <v>#N/A</v>
      </c>
      <c r="H41" s="93">
        <f>SUM(H42:H44)</f>
        <v>0</v>
      </c>
      <c r="I41" s="142" t="e">
        <f>IF(J41=0,0,IF(G41=0,"&gt;100%",J41/G41))</f>
        <v>#N/A</v>
      </c>
      <c r="J41" s="474" t="e">
        <f t="shared" ref="J41" si="4">H41-G41</f>
        <v>#N/A</v>
      </c>
      <c r="K41" s="56"/>
      <c r="L41" s="93"/>
      <c r="M41" s="93">
        <f>SUM(M42:M44)</f>
        <v>0</v>
      </c>
      <c r="N41" s="142">
        <f>IF(O41=0,0,IF(H41=0,"&gt;100%",O41/H41))</f>
        <v>0</v>
      </c>
      <c r="O41" s="474">
        <f>M41-H41</f>
        <v>0</v>
      </c>
      <c r="P41" s="56"/>
      <c r="Q41" s="93"/>
      <c r="R41" s="224">
        <v>39</v>
      </c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</row>
    <row r="42" spans="1:55" s="2" customFormat="1" ht="15" customHeight="1" outlineLevel="1" x14ac:dyDescent="0.2">
      <c r="A42" s="395">
        <v>40</v>
      </c>
      <c r="B42" s="164">
        <v>1410</v>
      </c>
      <c r="C42" s="58" t="s">
        <v>259</v>
      </c>
      <c r="D42" s="59">
        <v>4.0999999999999996</v>
      </c>
      <c r="E42" s="220">
        <v>3</v>
      </c>
      <c r="F42" s="61" t="s">
        <v>1436</v>
      </c>
      <c r="G42" s="75" t="e">
        <f>HLOOKUP('Exec Summary'!$D$6,NORM!$F$3:$R$172,R42,FALSE)</f>
        <v>#N/A</v>
      </c>
      <c r="H42" s="78"/>
      <c r="I42" s="71"/>
      <c r="J42" s="469"/>
      <c r="K42" s="65"/>
      <c r="L42" s="72"/>
      <c r="M42" s="78"/>
      <c r="N42" s="71"/>
      <c r="O42" s="469"/>
      <c r="P42" s="65"/>
      <c r="Q42" s="72"/>
      <c r="R42" s="224">
        <v>40</v>
      </c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</row>
    <row r="43" spans="1:55" s="2" customFormat="1" ht="15" customHeight="1" outlineLevel="1" x14ac:dyDescent="0.2">
      <c r="A43" s="395">
        <v>41</v>
      </c>
      <c r="B43" s="164">
        <v>1420</v>
      </c>
      <c r="C43" s="58" t="s">
        <v>260</v>
      </c>
      <c r="D43" s="59">
        <v>4.2</v>
      </c>
      <c r="E43" s="220">
        <v>3</v>
      </c>
      <c r="F43" s="61" t="s">
        <v>1437</v>
      </c>
      <c r="G43" s="75" t="e">
        <f>HLOOKUP('Exec Summary'!$D$6,NORM!$F$3:$R$172,R43,FALSE)</f>
        <v>#N/A</v>
      </c>
      <c r="H43" s="79"/>
      <c r="I43" s="64"/>
      <c r="J43" s="467"/>
      <c r="K43" s="65"/>
      <c r="L43" s="65"/>
      <c r="M43" s="79"/>
      <c r="N43" s="64"/>
      <c r="O43" s="467"/>
      <c r="P43" s="65"/>
      <c r="Q43" s="65"/>
      <c r="R43" s="224">
        <v>41</v>
      </c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</row>
    <row r="44" spans="1:55" s="2" customFormat="1" ht="15" customHeight="1" outlineLevel="1" x14ac:dyDescent="0.2">
      <c r="A44" s="395">
        <v>42</v>
      </c>
      <c r="B44" s="164">
        <v>1430</v>
      </c>
      <c r="C44" s="58" t="s">
        <v>261</v>
      </c>
      <c r="D44" s="59">
        <v>4.3</v>
      </c>
      <c r="E44" s="220">
        <v>3</v>
      </c>
      <c r="F44" s="61" t="s">
        <v>1438</v>
      </c>
      <c r="G44" s="75" t="e">
        <f>HLOOKUP('Exec Summary'!$D$6,NORM!$F$3:$R$172,R44,FALSE)</f>
        <v>#N/A</v>
      </c>
      <c r="H44" s="63"/>
      <c r="I44" s="91"/>
      <c r="J44" s="473"/>
      <c r="K44" s="65"/>
      <c r="L44" s="66"/>
      <c r="M44" s="63"/>
      <c r="N44" s="91"/>
      <c r="O44" s="473"/>
      <c r="P44" s="65"/>
      <c r="Q44" s="66"/>
      <c r="R44" s="224">
        <v>42</v>
      </c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</row>
    <row r="45" spans="1:55" s="2" customFormat="1" ht="15" customHeight="1" x14ac:dyDescent="0.2">
      <c r="A45" s="395">
        <v>43</v>
      </c>
      <c r="B45" s="163"/>
      <c r="C45" s="53" t="s">
        <v>262</v>
      </c>
      <c r="D45" s="54">
        <v>5</v>
      </c>
      <c r="E45" s="222">
        <v>2</v>
      </c>
      <c r="F45" s="92" t="s">
        <v>1511</v>
      </c>
      <c r="G45" s="93" t="e">
        <f>SUM(G46:G53)</f>
        <v>#N/A</v>
      </c>
      <c r="H45" s="93">
        <f>SUM(H46:H53)</f>
        <v>0</v>
      </c>
      <c r="I45" s="142" t="e">
        <f>IF(J45=0,0,IF(G45=0,"&gt;100%",J45/G45))</f>
        <v>#N/A</v>
      </c>
      <c r="J45" s="474" t="e">
        <f t="shared" ref="J45" si="5">H45-G45</f>
        <v>#N/A</v>
      </c>
      <c r="K45" s="56"/>
      <c r="L45" s="93"/>
      <c r="M45" s="93">
        <f>SUM(M46:M53)</f>
        <v>0</v>
      </c>
      <c r="N45" s="142">
        <f>IF(O45=0,0,IF(H45=0,"&gt;100%",O45/H45))</f>
        <v>0</v>
      </c>
      <c r="O45" s="474">
        <f>M45-H45</f>
        <v>0</v>
      </c>
      <c r="P45" s="56"/>
      <c r="Q45" s="93"/>
      <c r="R45" s="224">
        <v>43</v>
      </c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</row>
    <row r="46" spans="1:55" s="2" customFormat="1" ht="15" customHeight="1" outlineLevel="1" x14ac:dyDescent="0.2">
      <c r="A46" s="395">
        <v>44</v>
      </c>
      <c r="B46" s="164">
        <v>1510</v>
      </c>
      <c r="C46" s="58" t="s">
        <v>263</v>
      </c>
      <c r="D46" s="59">
        <v>5.0999999999999996</v>
      </c>
      <c r="E46" s="220">
        <v>3</v>
      </c>
      <c r="F46" s="61" t="s">
        <v>1429</v>
      </c>
      <c r="G46" s="75" t="e">
        <f>HLOOKUP('Exec Summary'!$D$6,NORM!$F$3:$R$172,R46,FALSE)</f>
        <v>#N/A</v>
      </c>
      <c r="H46" s="78"/>
      <c r="I46" s="71"/>
      <c r="J46" s="469"/>
      <c r="K46" s="65"/>
      <c r="L46" s="72"/>
      <c r="M46" s="78"/>
      <c r="N46" s="71"/>
      <c r="O46" s="469"/>
      <c r="P46" s="65"/>
      <c r="Q46" s="72"/>
      <c r="R46" s="224">
        <v>44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</row>
    <row r="47" spans="1:55" s="2" customFormat="1" ht="15" customHeight="1" outlineLevel="1" x14ac:dyDescent="0.2">
      <c r="A47" s="395">
        <v>45</v>
      </c>
      <c r="B47" s="164">
        <v>1520</v>
      </c>
      <c r="C47" s="58" t="s">
        <v>264</v>
      </c>
      <c r="D47" s="59">
        <v>5.2</v>
      </c>
      <c r="E47" s="220">
        <v>3</v>
      </c>
      <c r="F47" s="61" t="s">
        <v>1512</v>
      </c>
      <c r="G47" s="75" t="e">
        <f>HLOOKUP('Exec Summary'!$D$6,NORM!$F$3:$R$172,R47,FALSE)</f>
        <v>#N/A</v>
      </c>
      <c r="H47" s="78"/>
      <c r="I47" s="64"/>
      <c r="J47" s="467"/>
      <c r="K47" s="65"/>
      <c r="L47" s="65"/>
      <c r="M47" s="78"/>
      <c r="N47" s="64"/>
      <c r="O47" s="467"/>
      <c r="P47" s="65"/>
      <c r="Q47" s="65"/>
      <c r="R47" s="224">
        <v>45</v>
      </c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</row>
    <row r="48" spans="1:55" s="2" customFormat="1" ht="15" customHeight="1" outlineLevel="1" x14ac:dyDescent="0.2">
      <c r="A48" s="395">
        <v>46</v>
      </c>
      <c r="B48" s="164">
        <v>1530</v>
      </c>
      <c r="C48" s="58" t="s">
        <v>265</v>
      </c>
      <c r="D48" s="59">
        <v>5.3</v>
      </c>
      <c r="E48" s="220">
        <v>3</v>
      </c>
      <c r="F48" s="61" t="s">
        <v>1430</v>
      </c>
      <c r="G48" s="75" t="e">
        <f>HLOOKUP('Exec Summary'!$D$6,NORM!$F$3:$R$172,R48,FALSE)</f>
        <v>#N/A</v>
      </c>
      <c r="H48" s="78"/>
      <c r="I48" s="64"/>
      <c r="J48" s="467"/>
      <c r="K48" s="65"/>
      <c r="L48" s="65"/>
      <c r="M48" s="78"/>
      <c r="N48" s="64"/>
      <c r="O48" s="467"/>
      <c r="P48" s="65"/>
      <c r="Q48" s="65"/>
      <c r="R48" s="224">
        <v>46</v>
      </c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</row>
    <row r="49" spans="1:55" s="2" customFormat="1" ht="15" customHeight="1" outlineLevel="1" x14ac:dyDescent="0.2">
      <c r="A49" s="395">
        <v>47</v>
      </c>
      <c r="B49" s="164" t="s">
        <v>0</v>
      </c>
      <c r="C49" s="58" t="s">
        <v>266</v>
      </c>
      <c r="D49" s="59">
        <v>5.4</v>
      </c>
      <c r="E49" s="220">
        <v>3</v>
      </c>
      <c r="F49" s="61" t="s">
        <v>1431</v>
      </c>
      <c r="G49" s="75" t="e">
        <f>HLOOKUP('Exec Summary'!$D$6,NORM!$F$3:$R$172,R49,FALSE)</f>
        <v>#N/A</v>
      </c>
      <c r="H49" s="78"/>
      <c r="I49" s="64"/>
      <c r="J49" s="467"/>
      <c r="K49" s="65"/>
      <c r="L49" s="65"/>
      <c r="M49" s="78"/>
      <c r="N49" s="64"/>
      <c r="O49" s="467"/>
      <c r="P49" s="65"/>
      <c r="Q49" s="65"/>
      <c r="R49" s="224">
        <v>47</v>
      </c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</row>
    <row r="50" spans="1:55" s="2" customFormat="1" ht="15" customHeight="1" outlineLevel="1" x14ac:dyDescent="0.2">
      <c r="A50" s="395">
        <v>48</v>
      </c>
      <c r="B50" s="164" t="s">
        <v>79</v>
      </c>
      <c r="C50" s="58" t="s">
        <v>267</v>
      </c>
      <c r="D50" s="59">
        <v>5.5</v>
      </c>
      <c r="E50" s="220">
        <v>3</v>
      </c>
      <c r="F50" s="61" t="s">
        <v>1432</v>
      </c>
      <c r="G50" s="75" t="e">
        <f>HLOOKUP('Exec Summary'!$D$6,NORM!$F$3:$R$172,R50,FALSE)</f>
        <v>#N/A</v>
      </c>
      <c r="H50" s="78"/>
      <c r="I50" s="64"/>
      <c r="J50" s="467"/>
      <c r="K50" s="65"/>
      <c r="L50" s="65"/>
      <c r="M50" s="78"/>
      <c r="N50" s="64"/>
      <c r="O50" s="467"/>
      <c r="P50" s="65"/>
      <c r="Q50" s="65"/>
      <c r="R50" s="224">
        <v>48</v>
      </c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</row>
    <row r="51" spans="1:55" s="2" customFormat="1" ht="15" customHeight="1" outlineLevel="1" x14ac:dyDescent="0.2">
      <c r="A51" s="395">
        <v>49</v>
      </c>
      <c r="B51" s="164" t="s">
        <v>80</v>
      </c>
      <c r="C51" s="58" t="s">
        <v>268</v>
      </c>
      <c r="D51" s="59">
        <v>5.6</v>
      </c>
      <c r="E51" s="220">
        <v>3</v>
      </c>
      <c r="F51" s="61" t="s">
        <v>1433</v>
      </c>
      <c r="G51" s="75" t="e">
        <f>HLOOKUP('Exec Summary'!$D$6,NORM!$F$3:$R$172,R51,FALSE)</f>
        <v>#N/A</v>
      </c>
      <c r="H51" s="78"/>
      <c r="I51" s="64"/>
      <c r="J51" s="467"/>
      <c r="K51" s="65"/>
      <c r="L51" s="65"/>
      <c r="M51" s="78"/>
      <c r="N51" s="64"/>
      <c r="O51" s="467"/>
      <c r="P51" s="65"/>
      <c r="Q51" s="65"/>
      <c r="R51" s="224">
        <v>49</v>
      </c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</row>
    <row r="52" spans="1:55" s="2" customFormat="1" ht="15" customHeight="1" outlineLevel="1" x14ac:dyDescent="0.2">
      <c r="A52" s="395">
        <v>50</v>
      </c>
      <c r="B52" s="164" t="s">
        <v>81</v>
      </c>
      <c r="C52" s="58" t="s">
        <v>269</v>
      </c>
      <c r="D52" s="59">
        <v>5.7</v>
      </c>
      <c r="E52" s="220">
        <v>3</v>
      </c>
      <c r="F52" s="61" t="s">
        <v>1434</v>
      </c>
      <c r="G52" s="75" t="e">
        <f>HLOOKUP('Exec Summary'!$D$6,NORM!$F$3:$R$172,R52,FALSE)</f>
        <v>#N/A</v>
      </c>
      <c r="H52" s="78"/>
      <c r="I52" s="64"/>
      <c r="J52" s="467"/>
      <c r="K52" s="65"/>
      <c r="L52" s="65"/>
      <c r="M52" s="78"/>
      <c r="N52" s="64"/>
      <c r="O52" s="467"/>
      <c r="P52" s="65"/>
      <c r="Q52" s="65"/>
      <c r="R52" s="224">
        <v>50</v>
      </c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</row>
    <row r="53" spans="1:55" s="2" customFormat="1" ht="15" customHeight="1" outlineLevel="1" x14ac:dyDescent="0.2">
      <c r="A53" s="395">
        <v>51</v>
      </c>
      <c r="B53" s="165">
        <v>1540</v>
      </c>
      <c r="C53" s="58" t="s">
        <v>270</v>
      </c>
      <c r="D53" s="59">
        <v>5.8</v>
      </c>
      <c r="E53" s="220">
        <v>3</v>
      </c>
      <c r="F53" s="61" t="s">
        <v>1435</v>
      </c>
      <c r="G53" s="75" t="e">
        <f>HLOOKUP('Exec Summary'!$D$6,NORM!$F$3:$R$172,R53,FALSE)</f>
        <v>#N/A</v>
      </c>
      <c r="H53" s="78"/>
      <c r="I53" s="91"/>
      <c r="J53" s="473"/>
      <c r="K53" s="65"/>
      <c r="L53" s="66"/>
      <c r="M53" s="78"/>
      <c r="N53" s="91"/>
      <c r="O53" s="473"/>
      <c r="P53" s="65"/>
      <c r="Q53" s="66"/>
      <c r="R53" s="224">
        <v>51</v>
      </c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</row>
    <row r="54" spans="1:55" s="2" customFormat="1" ht="15" customHeight="1" x14ac:dyDescent="0.2">
      <c r="A54" s="395">
        <v>52</v>
      </c>
      <c r="B54" s="163"/>
      <c r="C54" s="53" t="s">
        <v>271</v>
      </c>
      <c r="D54" s="54">
        <v>6</v>
      </c>
      <c r="E54" s="222">
        <v>2</v>
      </c>
      <c r="F54" s="92" t="s">
        <v>1416</v>
      </c>
      <c r="G54" s="93" t="e">
        <f>SUM(G55,G76,G81:G83)</f>
        <v>#N/A</v>
      </c>
      <c r="H54" s="93">
        <f>SUM(H55,H76,H81:H83)</f>
        <v>0</v>
      </c>
      <c r="I54" s="142" t="e">
        <f>IF(J54=0,0,IF(G54=0,"&gt;100%",J54/G54))</f>
        <v>#N/A</v>
      </c>
      <c r="J54" s="474" t="e">
        <f t="shared" ref="J54" si="6">H54-G54</f>
        <v>#N/A</v>
      </c>
      <c r="K54" s="56"/>
      <c r="L54" s="93"/>
      <c r="M54" s="93">
        <f>SUM(M55,M76,M81:M83)</f>
        <v>0</v>
      </c>
      <c r="N54" s="142">
        <f>IF(O54=0,0,IF(H54=0,"&gt;100%",O54/H54))</f>
        <v>0</v>
      </c>
      <c r="O54" s="474">
        <f>M54-H54</f>
        <v>0</v>
      </c>
      <c r="P54" s="56"/>
      <c r="Q54" s="93"/>
      <c r="R54" s="224">
        <v>52</v>
      </c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</row>
    <row r="55" spans="1:55" s="2" customFormat="1" ht="15" customHeight="1" outlineLevel="1" x14ac:dyDescent="0.2">
      <c r="A55" s="395">
        <v>53</v>
      </c>
      <c r="B55" s="164"/>
      <c r="C55" s="58" t="s">
        <v>272</v>
      </c>
      <c r="D55" s="59">
        <v>6.1</v>
      </c>
      <c r="E55" s="220">
        <v>3</v>
      </c>
      <c r="F55" s="61" t="s">
        <v>1388</v>
      </c>
      <c r="G55" s="75" t="e">
        <f>HLOOKUP('Exec Summary'!$D$6,NORM!$F$3:$R$172,R55,FALSE)</f>
        <v>#N/A</v>
      </c>
      <c r="H55" s="62">
        <f>SUM(H56,H67:H71,H74:H75)</f>
        <v>0</v>
      </c>
      <c r="I55" s="68"/>
      <c r="J55" s="468"/>
      <c r="K55" s="65"/>
      <c r="L55" s="62"/>
      <c r="M55" s="62">
        <f>SUM(M56,M67:M71,M74:M75)</f>
        <v>0</v>
      </c>
      <c r="N55" s="68"/>
      <c r="O55" s="468"/>
      <c r="P55" s="65"/>
      <c r="Q55" s="62"/>
      <c r="R55" s="224">
        <v>53</v>
      </c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</row>
    <row r="56" spans="1:55" s="2" customFormat="1" ht="15" customHeight="1" outlineLevel="1" x14ac:dyDescent="0.2">
      <c r="A56" s="395">
        <v>54</v>
      </c>
      <c r="B56" s="164" t="s">
        <v>1</v>
      </c>
      <c r="C56" s="58" t="s">
        <v>273</v>
      </c>
      <c r="D56" s="59" t="s">
        <v>36</v>
      </c>
      <c r="E56" s="220">
        <v>4</v>
      </c>
      <c r="F56" s="69" t="s">
        <v>1389</v>
      </c>
      <c r="G56" s="75" t="e">
        <f>HLOOKUP('Exec Summary'!$D$6,NORM!$F$3:$R$172,R56,FALSE)</f>
        <v>#N/A</v>
      </c>
      <c r="H56" s="67">
        <f>SUM(H57:H66)</f>
        <v>0</v>
      </c>
      <c r="I56" s="68"/>
      <c r="J56" s="468"/>
      <c r="K56" s="65"/>
      <c r="L56" s="62"/>
      <c r="M56" s="67">
        <f>SUM(M57:M66)</f>
        <v>0</v>
      </c>
      <c r="N56" s="68"/>
      <c r="O56" s="468"/>
      <c r="P56" s="65"/>
      <c r="Q56" s="62"/>
      <c r="R56" s="224">
        <v>54</v>
      </c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</row>
    <row r="57" spans="1:55" s="2" customFormat="1" ht="15" customHeight="1" outlineLevel="1" x14ac:dyDescent="0.2">
      <c r="A57" s="395">
        <v>55</v>
      </c>
      <c r="B57" s="164"/>
      <c r="C57" s="58" t="s">
        <v>274</v>
      </c>
      <c r="D57" s="59">
        <v>0</v>
      </c>
      <c r="E57" s="220">
        <v>5</v>
      </c>
      <c r="F57" s="95" t="s">
        <v>1390</v>
      </c>
      <c r="G57" s="75" t="e">
        <f>HLOOKUP('Exec Summary'!$D$6,NORM!$F$3:$R$172,R57,FALSE)</f>
        <v>#N/A</v>
      </c>
      <c r="H57" s="70"/>
      <c r="I57" s="71"/>
      <c r="J57" s="469"/>
      <c r="K57" s="65"/>
      <c r="L57" s="73"/>
      <c r="M57" s="70"/>
      <c r="N57" s="71"/>
      <c r="O57" s="469"/>
      <c r="P57" s="65"/>
      <c r="Q57" s="73"/>
      <c r="R57" s="224">
        <v>55</v>
      </c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</row>
    <row r="58" spans="1:55" s="2" customFormat="1" ht="15" customHeight="1" outlineLevel="1" x14ac:dyDescent="0.2">
      <c r="A58" s="395">
        <v>56</v>
      </c>
      <c r="B58" s="164"/>
      <c r="C58" s="58" t="s">
        <v>275</v>
      </c>
      <c r="D58" s="59">
        <v>1</v>
      </c>
      <c r="E58" s="220">
        <v>5</v>
      </c>
      <c r="F58" s="95" t="s">
        <v>1391</v>
      </c>
      <c r="G58" s="75" t="e">
        <f>HLOOKUP('Exec Summary'!$D$6,NORM!$F$3:$R$172,R58,FALSE)</f>
        <v>#N/A</v>
      </c>
      <c r="H58" s="74"/>
      <c r="I58" s="64"/>
      <c r="J58" s="467"/>
      <c r="K58" s="65"/>
      <c r="L58" s="75"/>
      <c r="M58" s="74"/>
      <c r="N58" s="64"/>
      <c r="O58" s="467"/>
      <c r="P58" s="65"/>
      <c r="Q58" s="75"/>
      <c r="R58" s="224">
        <v>56</v>
      </c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</row>
    <row r="59" spans="1:55" s="2" customFormat="1" ht="15" customHeight="1" outlineLevel="1" x14ac:dyDescent="0.2">
      <c r="A59" s="395">
        <v>57</v>
      </c>
      <c r="B59" s="164"/>
      <c r="C59" s="58" t="s">
        <v>276</v>
      </c>
      <c r="D59" s="59">
        <v>2</v>
      </c>
      <c r="E59" s="220">
        <v>5</v>
      </c>
      <c r="F59" s="95" t="s">
        <v>1392</v>
      </c>
      <c r="G59" s="75" t="e">
        <f>HLOOKUP('Exec Summary'!$D$6,NORM!$F$3:$R$172,R59,FALSE)</f>
        <v>#N/A</v>
      </c>
      <c r="H59" s="74"/>
      <c r="I59" s="64"/>
      <c r="J59" s="467"/>
      <c r="K59" s="65"/>
      <c r="L59" s="75"/>
      <c r="M59" s="74"/>
      <c r="N59" s="64"/>
      <c r="O59" s="467"/>
      <c r="P59" s="65"/>
      <c r="Q59" s="75"/>
      <c r="R59" s="224">
        <v>57</v>
      </c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</row>
    <row r="60" spans="1:55" s="2" customFormat="1" ht="15" customHeight="1" outlineLevel="1" x14ac:dyDescent="0.2">
      <c r="A60" s="395">
        <v>58</v>
      </c>
      <c r="B60" s="164"/>
      <c r="C60" s="58" t="s">
        <v>277</v>
      </c>
      <c r="D60" s="59">
        <v>3</v>
      </c>
      <c r="E60" s="220">
        <v>5</v>
      </c>
      <c r="F60" s="95" t="s">
        <v>1393</v>
      </c>
      <c r="G60" s="75" t="e">
        <f>HLOOKUP('Exec Summary'!$D$6,NORM!$F$3:$R$172,R60,FALSE)</f>
        <v>#N/A</v>
      </c>
      <c r="H60" s="74"/>
      <c r="I60" s="64"/>
      <c r="J60" s="467"/>
      <c r="K60" s="65"/>
      <c r="L60" s="75"/>
      <c r="M60" s="74"/>
      <c r="N60" s="64"/>
      <c r="O60" s="467"/>
      <c r="P60" s="65"/>
      <c r="Q60" s="75"/>
      <c r="R60" s="224">
        <v>58</v>
      </c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</row>
    <row r="61" spans="1:55" s="2" customFormat="1" ht="15" customHeight="1" outlineLevel="1" x14ac:dyDescent="0.2">
      <c r="A61" s="395">
        <v>59</v>
      </c>
      <c r="B61" s="164"/>
      <c r="C61" s="58" t="s">
        <v>278</v>
      </c>
      <c r="D61" s="59">
        <v>4</v>
      </c>
      <c r="E61" s="220">
        <v>5</v>
      </c>
      <c r="F61" s="95" t="s">
        <v>1394</v>
      </c>
      <c r="G61" s="75" t="e">
        <f>HLOOKUP('Exec Summary'!$D$6,NORM!$F$3:$R$172,R61,FALSE)</f>
        <v>#N/A</v>
      </c>
      <c r="H61" s="74"/>
      <c r="I61" s="64"/>
      <c r="J61" s="467"/>
      <c r="K61" s="65"/>
      <c r="L61" s="75"/>
      <c r="M61" s="74"/>
      <c r="N61" s="64"/>
      <c r="O61" s="467"/>
      <c r="P61" s="65"/>
      <c r="Q61" s="75"/>
      <c r="R61" s="224">
        <v>59</v>
      </c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</row>
    <row r="62" spans="1:55" s="2" customFormat="1" ht="15" customHeight="1" outlineLevel="1" x14ac:dyDescent="0.2">
      <c r="A62" s="395">
        <v>60</v>
      </c>
      <c r="B62" s="164"/>
      <c r="C62" s="58" t="s">
        <v>279</v>
      </c>
      <c r="D62" s="59">
        <v>5</v>
      </c>
      <c r="E62" s="220">
        <v>5</v>
      </c>
      <c r="F62" s="95" t="s">
        <v>1395</v>
      </c>
      <c r="G62" s="75" t="e">
        <f>HLOOKUP('Exec Summary'!$D$6,NORM!$F$3:$R$172,R62,FALSE)</f>
        <v>#N/A</v>
      </c>
      <c r="H62" s="74"/>
      <c r="I62" s="64"/>
      <c r="J62" s="467"/>
      <c r="K62" s="65"/>
      <c r="L62" s="75"/>
      <c r="M62" s="74"/>
      <c r="N62" s="64"/>
      <c r="O62" s="467"/>
      <c r="P62" s="65"/>
      <c r="Q62" s="75"/>
      <c r="R62" s="224">
        <v>60</v>
      </c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</row>
    <row r="63" spans="1:55" s="2" customFormat="1" ht="15" customHeight="1" outlineLevel="1" x14ac:dyDescent="0.2">
      <c r="A63" s="395">
        <v>61</v>
      </c>
      <c r="B63" s="164"/>
      <c r="C63" s="58" t="s">
        <v>280</v>
      </c>
      <c r="D63" s="59">
        <v>6</v>
      </c>
      <c r="E63" s="220">
        <v>5</v>
      </c>
      <c r="F63" s="95" t="s">
        <v>1396</v>
      </c>
      <c r="G63" s="75" t="e">
        <f>HLOOKUP('Exec Summary'!$D$6,NORM!$F$3:$R$172,R63,FALSE)</f>
        <v>#N/A</v>
      </c>
      <c r="H63" s="74"/>
      <c r="I63" s="64"/>
      <c r="J63" s="467"/>
      <c r="K63" s="65"/>
      <c r="L63" s="75"/>
      <c r="M63" s="74"/>
      <c r="N63" s="64"/>
      <c r="O63" s="467"/>
      <c r="P63" s="65"/>
      <c r="Q63" s="75"/>
      <c r="R63" s="224">
        <v>61</v>
      </c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</row>
    <row r="64" spans="1:55" s="2" customFormat="1" ht="15" customHeight="1" outlineLevel="1" x14ac:dyDescent="0.2">
      <c r="A64" s="395">
        <v>62</v>
      </c>
      <c r="B64" s="166"/>
      <c r="C64" s="58" t="s">
        <v>281</v>
      </c>
      <c r="D64" s="59">
        <v>7</v>
      </c>
      <c r="E64" s="220">
        <v>5</v>
      </c>
      <c r="F64" s="95" t="s">
        <v>1397</v>
      </c>
      <c r="G64" s="75" t="e">
        <f>HLOOKUP('Exec Summary'!$D$6,NORM!$F$3:$R$172,R64,FALSE)</f>
        <v>#N/A</v>
      </c>
      <c r="H64" s="74"/>
      <c r="I64" s="64"/>
      <c r="J64" s="467"/>
      <c r="K64" s="65"/>
      <c r="L64" s="75"/>
      <c r="M64" s="74"/>
      <c r="N64" s="64"/>
      <c r="O64" s="467"/>
      <c r="P64" s="65"/>
      <c r="Q64" s="75"/>
      <c r="R64" s="224">
        <v>62</v>
      </c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</row>
    <row r="65" spans="1:55" s="2" customFormat="1" ht="15" customHeight="1" outlineLevel="1" x14ac:dyDescent="0.2">
      <c r="A65" s="395">
        <v>63</v>
      </c>
      <c r="B65" s="166"/>
      <c r="C65" s="58" t="s">
        <v>282</v>
      </c>
      <c r="D65" s="59">
        <v>8</v>
      </c>
      <c r="E65" s="220">
        <v>5</v>
      </c>
      <c r="F65" s="95" t="s">
        <v>1398</v>
      </c>
      <c r="G65" s="75" t="e">
        <f>HLOOKUP('Exec Summary'!$D$6,NORM!$F$3:$R$172,R65,FALSE)</f>
        <v>#N/A</v>
      </c>
      <c r="H65" s="74"/>
      <c r="I65" s="64"/>
      <c r="J65" s="467"/>
      <c r="K65" s="65"/>
      <c r="L65" s="75"/>
      <c r="M65" s="74"/>
      <c r="N65" s="64"/>
      <c r="O65" s="467"/>
      <c r="P65" s="65"/>
      <c r="Q65" s="75"/>
      <c r="R65" s="224">
        <v>63</v>
      </c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</row>
    <row r="66" spans="1:55" s="2" customFormat="1" ht="15" customHeight="1" outlineLevel="1" x14ac:dyDescent="0.2">
      <c r="A66" s="395">
        <v>64</v>
      </c>
      <c r="B66" s="166"/>
      <c r="C66" s="58" t="s">
        <v>283</v>
      </c>
      <c r="D66" s="59">
        <v>9</v>
      </c>
      <c r="E66" s="220">
        <v>5</v>
      </c>
      <c r="F66" s="95" t="s">
        <v>1399</v>
      </c>
      <c r="G66" s="75" t="e">
        <f>HLOOKUP('Exec Summary'!$D$6,NORM!$F$3:$R$172,R66,FALSE)</f>
        <v>#N/A</v>
      </c>
      <c r="H66" s="76"/>
      <c r="I66" s="64"/>
      <c r="J66" s="467"/>
      <c r="K66" s="65"/>
      <c r="L66" s="77"/>
      <c r="M66" s="76"/>
      <c r="N66" s="64"/>
      <c r="O66" s="467"/>
      <c r="P66" s="65"/>
      <c r="Q66" s="77"/>
      <c r="R66" s="224">
        <v>64</v>
      </c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</row>
    <row r="67" spans="1:55" s="2" customFormat="1" ht="15" customHeight="1" outlineLevel="1" x14ac:dyDescent="0.2">
      <c r="A67" s="395">
        <v>65</v>
      </c>
      <c r="B67" s="166">
        <v>1643</v>
      </c>
      <c r="C67" s="58" t="s">
        <v>284</v>
      </c>
      <c r="D67" s="59" t="s">
        <v>2</v>
      </c>
      <c r="E67" s="220">
        <v>4</v>
      </c>
      <c r="F67" s="69" t="s">
        <v>1400</v>
      </c>
      <c r="G67" s="75" t="e">
        <f>HLOOKUP('Exec Summary'!$D$6,NORM!$F$3:$R$172,R67,FALSE)</f>
        <v>#N/A</v>
      </c>
      <c r="H67" s="78"/>
      <c r="I67" s="64"/>
      <c r="J67" s="467"/>
      <c r="K67" s="65"/>
      <c r="L67" s="72"/>
      <c r="M67" s="78"/>
      <c r="N67" s="64"/>
      <c r="O67" s="467"/>
      <c r="P67" s="65"/>
      <c r="Q67" s="72"/>
      <c r="R67" s="224">
        <v>65</v>
      </c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</row>
    <row r="68" spans="1:55" s="2" customFormat="1" ht="15" customHeight="1" outlineLevel="1" x14ac:dyDescent="0.2">
      <c r="A68" s="395">
        <v>66</v>
      </c>
      <c r="B68" s="166">
        <v>1644</v>
      </c>
      <c r="C68" s="58" t="s">
        <v>285</v>
      </c>
      <c r="D68" s="59" t="s">
        <v>3</v>
      </c>
      <c r="E68" s="220">
        <v>4</v>
      </c>
      <c r="F68" s="69" t="s">
        <v>1401</v>
      </c>
      <c r="G68" s="75" t="e">
        <f>HLOOKUP('Exec Summary'!$D$6,NORM!$F$3:$R$172,R68,FALSE)</f>
        <v>#N/A</v>
      </c>
      <c r="H68" s="79"/>
      <c r="I68" s="64"/>
      <c r="J68" s="467"/>
      <c r="K68" s="65"/>
      <c r="L68" s="65"/>
      <c r="M68" s="79"/>
      <c r="N68" s="64"/>
      <c r="O68" s="467"/>
      <c r="P68" s="65"/>
      <c r="Q68" s="65"/>
      <c r="R68" s="224">
        <v>66</v>
      </c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</row>
    <row r="69" spans="1:55" s="2" customFormat="1" ht="15" customHeight="1" outlineLevel="1" x14ac:dyDescent="0.2">
      <c r="A69" s="395">
        <v>67</v>
      </c>
      <c r="B69" s="166">
        <v>1645</v>
      </c>
      <c r="C69" s="58" t="s">
        <v>286</v>
      </c>
      <c r="D69" s="59" t="s">
        <v>4</v>
      </c>
      <c r="E69" s="220">
        <v>4</v>
      </c>
      <c r="F69" s="69" t="s">
        <v>1402</v>
      </c>
      <c r="G69" s="75" t="e">
        <f>HLOOKUP('Exec Summary'!$D$6,NORM!$F$3:$R$172,R69,FALSE)</f>
        <v>#N/A</v>
      </c>
      <c r="H69" s="96"/>
      <c r="I69" s="64"/>
      <c r="J69" s="467"/>
      <c r="K69" s="65"/>
      <c r="L69" s="97"/>
      <c r="M69" s="96"/>
      <c r="N69" s="64"/>
      <c r="O69" s="467"/>
      <c r="P69" s="65"/>
      <c r="Q69" s="97"/>
      <c r="R69" s="224">
        <v>67</v>
      </c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</row>
    <row r="70" spans="1:55" s="2" customFormat="1" ht="15" customHeight="1" outlineLevel="1" x14ac:dyDescent="0.2">
      <c r="A70" s="395">
        <v>68</v>
      </c>
      <c r="B70" s="165">
        <v>1612</v>
      </c>
      <c r="C70" s="58" t="s">
        <v>287</v>
      </c>
      <c r="D70" s="59" t="s">
        <v>37</v>
      </c>
      <c r="E70" s="220">
        <v>4</v>
      </c>
      <c r="F70" s="69" t="s">
        <v>1403</v>
      </c>
      <c r="G70" s="75" t="e">
        <f>HLOOKUP('Exec Summary'!$D$6,NORM!$F$3:$R$172,R70,FALSE)</f>
        <v>#N/A</v>
      </c>
      <c r="H70" s="98"/>
      <c r="I70" s="91"/>
      <c r="J70" s="473"/>
      <c r="K70" s="65"/>
      <c r="L70" s="99"/>
      <c r="M70" s="98"/>
      <c r="N70" s="91"/>
      <c r="O70" s="473"/>
      <c r="P70" s="65"/>
      <c r="Q70" s="99"/>
      <c r="R70" s="224">
        <v>68</v>
      </c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</row>
    <row r="71" spans="1:55" s="2" customFormat="1" ht="15" customHeight="1" outlineLevel="1" x14ac:dyDescent="0.2">
      <c r="A71" s="395">
        <v>69</v>
      </c>
      <c r="B71" s="165">
        <v>1646</v>
      </c>
      <c r="C71" s="58" t="s">
        <v>288</v>
      </c>
      <c r="D71" s="59" t="s">
        <v>5</v>
      </c>
      <c r="E71" s="220">
        <v>4</v>
      </c>
      <c r="F71" s="69" t="s">
        <v>1404</v>
      </c>
      <c r="G71" s="75" t="e">
        <f>HLOOKUP('Exec Summary'!$D$6,NORM!$F$3:$R$172,R71,FALSE)</f>
        <v>#N/A</v>
      </c>
      <c r="H71" s="67">
        <f>SUM(H72:H73)</f>
        <v>0</v>
      </c>
      <c r="I71" s="68"/>
      <c r="J71" s="468"/>
      <c r="K71" s="65"/>
      <c r="L71" s="62"/>
      <c r="M71" s="67">
        <f>SUM(M72:M73)</f>
        <v>0</v>
      </c>
      <c r="N71" s="68"/>
      <c r="O71" s="468"/>
      <c r="P71" s="65"/>
      <c r="Q71" s="62"/>
      <c r="R71" s="224">
        <v>69</v>
      </c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</row>
    <row r="72" spans="1:55" s="2" customFormat="1" ht="15" customHeight="1" outlineLevel="1" x14ac:dyDescent="0.2">
      <c r="A72" s="395">
        <v>70</v>
      </c>
      <c r="B72" s="165"/>
      <c r="C72" s="58" t="s">
        <v>289</v>
      </c>
      <c r="D72" s="59">
        <v>1</v>
      </c>
      <c r="E72" s="220">
        <v>5</v>
      </c>
      <c r="F72" s="95" t="s">
        <v>1405</v>
      </c>
      <c r="G72" s="75" t="e">
        <f>HLOOKUP('Exec Summary'!$D$6,NORM!$F$3:$R$172,R72,FALSE)</f>
        <v>#N/A</v>
      </c>
      <c r="H72" s="70"/>
      <c r="I72" s="71"/>
      <c r="J72" s="469"/>
      <c r="K72" s="65"/>
      <c r="L72" s="73"/>
      <c r="M72" s="70"/>
      <c r="N72" s="71"/>
      <c r="O72" s="469"/>
      <c r="P72" s="65"/>
      <c r="Q72" s="73"/>
      <c r="R72" s="224">
        <v>70</v>
      </c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</row>
    <row r="73" spans="1:55" s="2" customFormat="1" ht="15" customHeight="1" outlineLevel="1" x14ac:dyDescent="0.2">
      <c r="A73" s="395">
        <v>71</v>
      </c>
      <c r="B73" s="165"/>
      <c r="C73" s="58" t="s">
        <v>290</v>
      </c>
      <c r="D73" s="59">
        <v>2</v>
      </c>
      <c r="E73" s="220">
        <v>5</v>
      </c>
      <c r="F73" s="95" t="s">
        <v>1406</v>
      </c>
      <c r="G73" s="75" t="e">
        <f>HLOOKUP('Exec Summary'!$D$6,NORM!$F$3:$R$172,R73,FALSE)</f>
        <v>#N/A</v>
      </c>
      <c r="H73" s="76"/>
      <c r="I73" s="91"/>
      <c r="J73" s="473"/>
      <c r="K73" s="65"/>
      <c r="L73" s="77"/>
      <c r="M73" s="76"/>
      <c r="N73" s="91"/>
      <c r="O73" s="473"/>
      <c r="P73" s="65"/>
      <c r="Q73" s="77"/>
      <c r="R73" s="224">
        <v>71</v>
      </c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</row>
    <row r="74" spans="1:55" s="2" customFormat="1" ht="15" customHeight="1" outlineLevel="1" x14ac:dyDescent="0.2">
      <c r="A74" s="395">
        <v>72</v>
      </c>
      <c r="B74" s="165">
        <v>1613</v>
      </c>
      <c r="C74" s="58" t="s">
        <v>291</v>
      </c>
      <c r="D74" s="59" t="s">
        <v>38</v>
      </c>
      <c r="E74" s="220">
        <v>4</v>
      </c>
      <c r="F74" s="69" t="s">
        <v>1407</v>
      </c>
      <c r="G74" s="75" t="e">
        <f>HLOOKUP('Exec Summary'!$D$6,NORM!$F$3:$R$172,R74,FALSE)</f>
        <v>#N/A</v>
      </c>
      <c r="H74" s="100"/>
      <c r="I74" s="68"/>
      <c r="J74" s="468"/>
      <c r="K74" s="65"/>
      <c r="L74" s="101"/>
      <c r="M74" s="100"/>
      <c r="N74" s="68"/>
      <c r="O74" s="468"/>
      <c r="P74" s="65"/>
      <c r="Q74" s="101"/>
      <c r="R74" s="224">
        <v>72</v>
      </c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</row>
    <row r="75" spans="1:55" s="2" customFormat="1" ht="15" customHeight="1" outlineLevel="1" x14ac:dyDescent="0.2">
      <c r="A75" s="395">
        <v>73</v>
      </c>
      <c r="B75" s="166">
        <v>1614</v>
      </c>
      <c r="C75" s="58" t="s">
        <v>292</v>
      </c>
      <c r="D75" s="59" t="s">
        <v>39</v>
      </c>
      <c r="E75" s="220">
        <v>4</v>
      </c>
      <c r="F75" s="69" t="s">
        <v>1408</v>
      </c>
      <c r="G75" s="75" t="e">
        <f>HLOOKUP('Exec Summary'!$D$6,NORM!$F$3:$R$172,R75,FALSE)</f>
        <v>#N/A</v>
      </c>
      <c r="H75" s="100"/>
      <c r="I75" s="68"/>
      <c r="J75" s="468"/>
      <c r="K75" s="65"/>
      <c r="L75" s="101"/>
      <c r="M75" s="100"/>
      <c r="N75" s="68"/>
      <c r="O75" s="468"/>
      <c r="P75" s="65"/>
      <c r="Q75" s="101"/>
      <c r="R75" s="224">
        <v>73</v>
      </c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</row>
    <row r="76" spans="1:55" s="2" customFormat="1" ht="15" customHeight="1" outlineLevel="1" x14ac:dyDescent="0.2">
      <c r="A76" s="395">
        <v>74</v>
      </c>
      <c r="B76" s="165"/>
      <c r="C76" s="58" t="s">
        <v>293</v>
      </c>
      <c r="D76" s="59">
        <v>6.2</v>
      </c>
      <c r="E76" s="220">
        <v>3</v>
      </c>
      <c r="F76" s="61" t="s">
        <v>1409</v>
      </c>
      <c r="G76" s="75" t="e">
        <f>HLOOKUP('Exec Summary'!$D$6,NORM!$F$3:$R$172,R76,FALSE)</f>
        <v>#N/A</v>
      </c>
      <c r="H76" s="67">
        <f>SUM(H77:H80)</f>
        <v>0</v>
      </c>
      <c r="I76" s="68"/>
      <c r="J76" s="468"/>
      <c r="K76" s="65"/>
      <c r="L76" s="62"/>
      <c r="M76" s="67">
        <f>SUM(M77:M80)</f>
        <v>0</v>
      </c>
      <c r="N76" s="68"/>
      <c r="O76" s="468"/>
      <c r="P76" s="65"/>
      <c r="Q76" s="62"/>
      <c r="R76" s="224">
        <v>74</v>
      </c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</row>
    <row r="77" spans="1:55" s="2" customFormat="1" ht="15" customHeight="1" outlineLevel="1" x14ac:dyDescent="0.2">
      <c r="A77" s="395">
        <v>75</v>
      </c>
      <c r="B77" s="165">
        <v>1621</v>
      </c>
      <c r="C77" s="58" t="s">
        <v>294</v>
      </c>
      <c r="D77" s="59" t="s">
        <v>40</v>
      </c>
      <c r="E77" s="220">
        <v>4</v>
      </c>
      <c r="F77" s="69" t="s">
        <v>1410</v>
      </c>
      <c r="G77" s="75" t="e">
        <f>HLOOKUP('Exec Summary'!$D$6,NORM!$F$3:$R$172,R77,FALSE)</f>
        <v>#N/A</v>
      </c>
      <c r="H77" s="70"/>
      <c r="I77" s="71"/>
      <c r="J77" s="469"/>
      <c r="K77" s="65"/>
      <c r="L77" s="73"/>
      <c r="M77" s="70"/>
      <c r="N77" s="71"/>
      <c r="O77" s="469"/>
      <c r="P77" s="65"/>
      <c r="Q77" s="73"/>
      <c r="R77" s="224">
        <v>75</v>
      </c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</row>
    <row r="78" spans="1:55" s="2" customFormat="1" ht="15" customHeight="1" outlineLevel="1" x14ac:dyDescent="0.2">
      <c r="A78" s="395">
        <v>76</v>
      </c>
      <c r="B78" s="165">
        <v>1622</v>
      </c>
      <c r="C78" s="58" t="s">
        <v>295</v>
      </c>
      <c r="D78" s="59" t="s">
        <v>41</v>
      </c>
      <c r="E78" s="220">
        <v>4</v>
      </c>
      <c r="F78" s="69" t="s">
        <v>1411</v>
      </c>
      <c r="G78" s="75" t="e">
        <f>HLOOKUP('Exec Summary'!$D$6,NORM!$F$3:$R$172,R78,FALSE)</f>
        <v>#N/A</v>
      </c>
      <c r="H78" s="102"/>
      <c r="I78" s="64"/>
      <c r="J78" s="467"/>
      <c r="K78" s="65"/>
      <c r="L78" s="104"/>
      <c r="M78" s="102"/>
      <c r="N78" s="64"/>
      <c r="O78" s="467"/>
      <c r="P78" s="65"/>
      <c r="Q78" s="104"/>
      <c r="R78" s="224">
        <v>76</v>
      </c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</row>
    <row r="79" spans="1:55" s="2" customFormat="1" ht="15" customHeight="1" outlineLevel="1" x14ac:dyDescent="0.2">
      <c r="A79" s="395">
        <v>77</v>
      </c>
      <c r="B79" s="165">
        <v>1623</v>
      </c>
      <c r="C79" s="58" t="s">
        <v>296</v>
      </c>
      <c r="D79" s="59" t="s">
        <v>42</v>
      </c>
      <c r="E79" s="220">
        <v>4</v>
      </c>
      <c r="F79" s="69" t="s">
        <v>1412</v>
      </c>
      <c r="G79" s="75" t="e">
        <f>HLOOKUP('Exec Summary'!$D$6,NORM!$F$3:$R$172,R79,FALSE)</f>
        <v>#N/A</v>
      </c>
      <c r="H79" s="74"/>
      <c r="I79" s="64"/>
      <c r="J79" s="467"/>
      <c r="K79" s="65"/>
      <c r="L79" s="75"/>
      <c r="M79" s="74"/>
      <c r="N79" s="64"/>
      <c r="O79" s="467"/>
      <c r="P79" s="65"/>
      <c r="Q79" s="75"/>
      <c r="R79" s="224">
        <v>77</v>
      </c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</row>
    <row r="80" spans="1:55" s="2" customFormat="1" ht="15" customHeight="1" outlineLevel="1" x14ac:dyDescent="0.2">
      <c r="A80" s="395">
        <v>78</v>
      </c>
      <c r="B80" s="165">
        <v>1624</v>
      </c>
      <c r="C80" s="58" t="s">
        <v>297</v>
      </c>
      <c r="D80" s="59" t="s">
        <v>43</v>
      </c>
      <c r="E80" s="220">
        <v>4</v>
      </c>
      <c r="F80" s="69" t="s">
        <v>1413</v>
      </c>
      <c r="G80" s="75" t="e">
        <f>HLOOKUP('Exec Summary'!$D$6,NORM!$F$3:$R$172,R80,FALSE)</f>
        <v>#N/A</v>
      </c>
      <c r="H80" s="76"/>
      <c r="I80" s="91"/>
      <c r="J80" s="473"/>
      <c r="K80" s="65"/>
      <c r="L80" s="77"/>
      <c r="M80" s="76"/>
      <c r="N80" s="91"/>
      <c r="O80" s="473"/>
      <c r="P80" s="65"/>
      <c r="Q80" s="77"/>
      <c r="R80" s="224">
        <v>78</v>
      </c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</row>
    <row r="81" spans="1:55" s="2" customFormat="1" ht="15" customHeight="1" outlineLevel="1" x14ac:dyDescent="0.2">
      <c r="A81" s="395">
        <v>79</v>
      </c>
      <c r="B81" s="165">
        <v>1630</v>
      </c>
      <c r="C81" s="58" t="s">
        <v>298</v>
      </c>
      <c r="D81" s="59">
        <v>6.3</v>
      </c>
      <c r="E81" s="220">
        <v>3</v>
      </c>
      <c r="F81" s="61" t="s">
        <v>1414</v>
      </c>
      <c r="G81" s="75" t="e">
        <f>HLOOKUP('Exec Summary'!$D$6,NORM!$F$3:$R$172,R81,FALSE)</f>
        <v>#N/A</v>
      </c>
      <c r="H81" s="105"/>
      <c r="I81" s="68"/>
      <c r="J81" s="468"/>
      <c r="K81" s="65"/>
      <c r="L81" s="62"/>
      <c r="M81" s="105"/>
      <c r="N81" s="68"/>
      <c r="O81" s="468"/>
      <c r="P81" s="65"/>
      <c r="Q81" s="62"/>
      <c r="R81" s="224">
        <v>79</v>
      </c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</row>
    <row r="82" spans="1:55" s="2" customFormat="1" ht="15" customHeight="1" outlineLevel="1" x14ac:dyDescent="0.2">
      <c r="A82" s="395">
        <v>80</v>
      </c>
      <c r="B82" s="165">
        <v>1650</v>
      </c>
      <c r="C82" s="58" t="s">
        <v>299</v>
      </c>
      <c r="D82" s="59">
        <v>6.5</v>
      </c>
      <c r="E82" s="220">
        <v>3</v>
      </c>
      <c r="F82" s="61" t="s">
        <v>1415</v>
      </c>
      <c r="G82" s="75" t="e">
        <f>HLOOKUP('Exec Summary'!$D$6,NORM!$F$3:$R$172,R82,FALSE)</f>
        <v>#N/A</v>
      </c>
      <c r="H82" s="106"/>
      <c r="I82" s="107"/>
      <c r="J82" s="468"/>
      <c r="K82" s="65"/>
      <c r="L82" s="108"/>
      <c r="M82" s="106"/>
      <c r="N82" s="107"/>
      <c r="O82" s="468"/>
      <c r="P82" s="65"/>
      <c r="Q82" s="108"/>
      <c r="R82" s="224">
        <v>80</v>
      </c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</row>
    <row r="83" spans="1:55" s="2" customFormat="1" ht="15" customHeight="1" outlineLevel="1" x14ac:dyDescent="0.2">
      <c r="A83" s="395">
        <v>81</v>
      </c>
      <c r="B83" s="165" t="s">
        <v>152</v>
      </c>
      <c r="C83" s="58" t="s">
        <v>300</v>
      </c>
      <c r="D83" s="59">
        <v>6.6</v>
      </c>
      <c r="E83" s="220">
        <v>3</v>
      </c>
      <c r="F83" s="256" t="s">
        <v>909</v>
      </c>
      <c r="G83" s="75" t="e">
        <f>HLOOKUP('Exec Summary'!$D$6,NORM!$F$3:$R$172,R83,FALSE)</f>
        <v>#N/A</v>
      </c>
      <c r="H83" s="83"/>
      <c r="I83" s="84"/>
      <c r="J83" s="471"/>
      <c r="K83" s="65"/>
      <c r="L83" s="83"/>
      <c r="M83" s="83"/>
      <c r="N83" s="84"/>
      <c r="O83" s="471"/>
      <c r="P83" s="65"/>
      <c r="Q83" s="83"/>
      <c r="R83" s="224">
        <v>81</v>
      </c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</row>
    <row r="84" spans="1:55" s="2" customFormat="1" ht="15" customHeight="1" x14ac:dyDescent="0.2">
      <c r="A84" s="395">
        <v>82</v>
      </c>
      <c r="B84" s="162"/>
      <c r="C84" s="49" t="s">
        <v>301</v>
      </c>
      <c r="D84" s="50" t="s">
        <v>30</v>
      </c>
      <c r="E84" s="221">
        <v>1</v>
      </c>
      <c r="F84" s="85" t="s">
        <v>1513</v>
      </c>
      <c r="G84" s="86" t="e">
        <f>SUM(G85,G90,G155,G160,G171)</f>
        <v>#N/A</v>
      </c>
      <c r="H84" s="86">
        <f>SUM(H85,H90,H155,H160,H171)</f>
        <v>0</v>
      </c>
      <c r="I84" s="87" t="e">
        <f>IF(J84=0,0,IF(G84=0,"&gt;100%",J84/G84))</f>
        <v>#N/A</v>
      </c>
      <c r="J84" s="472" t="e">
        <f t="shared" ref="J84:J85" si="7">H84-G84</f>
        <v>#N/A</v>
      </c>
      <c r="K84" s="86"/>
      <c r="L84" s="86"/>
      <c r="M84" s="86">
        <f>SUM(M85,M90,M155,M160,M171)</f>
        <v>0</v>
      </c>
      <c r="N84" s="87">
        <f>IF(O84=0,0,IF(H84=0,"&gt;100%",O84/H84))</f>
        <v>0</v>
      </c>
      <c r="O84" s="472">
        <f>M84-H84</f>
        <v>0</v>
      </c>
      <c r="P84" s="86"/>
      <c r="Q84" s="86"/>
      <c r="R84" s="224">
        <v>82</v>
      </c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</row>
    <row r="85" spans="1:55" s="2" customFormat="1" ht="15" customHeight="1" x14ac:dyDescent="0.2">
      <c r="A85" s="395">
        <v>83</v>
      </c>
      <c r="B85" s="163"/>
      <c r="C85" s="53" t="s">
        <v>302</v>
      </c>
      <c r="D85" s="54">
        <v>7</v>
      </c>
      <c r="E85" s="222">
        <v>2</v>
      </c>
      <c r="F85" s="92" t="s">
        <v>1514</v>
      </c>
      <c r="G85" s="93" t="e">
        <f>SUM(G86:G89)</f>
        <v>#N/A</v>
      </c>
      <c r="H85" s="93">
        <f>SUM(H86:H89)</f>
        <v>0</v>
      </c>
      <c r="I85" s="142" t="e">
        <f>IF(J85=0,0,IF(G85=0,"&gt;100%",J85/G85))</f>
        <v>#N/A</v>
      </c>
      <c r="J85" s="466" t="e">
        <f t="shared" si="7"/>
        <v>#N/A</v>
      </c>
      <c r="K85" s="56"/>
      <c r="L85" s="93"/>
      <c r="M85" s="93">
        <f>SUM(M86:M89)</f>
        <v>0</v>
      </c>
      <c r="N85" s="142">
        <f>IF(O85=0,0,IF(H85=0,"&gt;100%",O85/H85))</f>
        <v>0</v>
      </c>
      <c r="O85" s="466">
        <f>M85-H85</f>
        <v>0</v>
      </c>
      <c r="P85" s="56"/>
      <c r="Q85" s="93"/>
      <c r="R85" s="224">
        <v>83</v>
      </c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</row>
    <row r="86" spans="1:55" s="2" customFormat="1" ht="15" customHeight="1" outlineLevel="1" x14ac:dyDescent="0.2">
      <c r="A86" s="395">
        <v>84</v>
      </c>
      <c r="B86" s="164" t="s">
        <v>95</v>
      </c>
      <c r="C86" s="58" t="s">
        <v>303</v>
      </c>
      <c r="D86" s="59">
        <v>7.1</v>
      </c>
      <c r="E86" s="220">
        <v>3</v>
      </c>
      <c r="F86" s="61" t="s">
        <v>1384</v>
      </c>
      <c r="G86" s="75" t="e">
        <f>HLOOKUP('Exec Summary'!$D$6,NORM!$F$3:$R$172,R86,FALSE)</f>
        <v>#N/A</v>
      </c>
      <c r="H86" s="78"/>
      <c r="I86" s="71"/>
      <c r="J86" s="469"/>
      <c r="K86" s="65"/>
      <c r="L86" s="72"/>
      <c r="M86" s="78"/>
      <c r="N86" s="71"/>
      <c r="O86" s="469"/>
      <c r="P86" s="65"/>
      <c r="Q86" s="72"/>
      <c r="R86" s="224">
        <v>84</v>
      </c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</row>
    <row r="87" spans="1:55" s="2" customFormat="1" ht="15" customHeight="1" outlineLevel="1" x14ac:dyDescent="0.2">
      <c r="A87" s="395">
        <v>85</v>
      </c>
      <c r="B87" s="164">
        <v>3718</v>
      </c>
      <c r="C87" s="58" t="s">
        <v>304</v>
      </c>
      <c r="D87" s="59">
        <v>7.2</v>
      </c>
      <c r="E87" s="220">
        <v>3</v>
      </c>
      <c r="F87" s="61" t="s">
        <v>1385</v>
      </c>
      <c r="G87" s="75" t="e">
        <f>HLOOKUP('Exec Summary'!$D$6,NORM!$F$3:$R$172,R87,FALSE)</f>
        <v>#N/A</v>
      </c>
      <c r="H87" s="79"/>
      <c r="I87" s="64"/>
      <c r="J87" s="467"/>
      <c r="K87" s="65"/>
      <c r="L87" s="65"/>
      <c r="M87" s="79"/>
      <c r="N87" s="64"/>
      <c r="O87" s="467"/>
      <c r="P87" s="65"/>
      <c r="Q87" s="65"/>
      <c r="R87" s="224">
        <v>85</v>
      </c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</row>
    <row r="88" spans="1:55" s="2" customFormat="1" ht="15" customHeight="1" outlineLevel="1" x14ac:dyDescent="0.2">
      <c r="A88" s="395">
        <v>86</v>
      </c>
      <c r="B88" s="164">
        <v>3791</v>
      </c>
      <c r="C88" s="58" t="s">
        <v>305</v>
      </c>
      <c r="D88" s="59">
        <v>7.3</v>
      </c>
      <c r="E88" s="220">
        <v>3</v>
      </c>
      <c r="F88" s="61" t="s">
        <v>1386</v>
      </c>
      <c r="G88" s="75" t="e">
        <f>HLOOKUP('Exec Summary'!$D$6,NORM!$F$3:$R$172,R88,FALSE)</f>
        <v>#N/A</v>
      </c>
      <c r="H88" s="79"/>
      <c r="I88" s="64"/>
      <c r="J88" s="467"/>
      <c r="K88" s="65"/>
      <c r="L88" s="65"/>
      <c r="M88" s="79"/>
      <c r="N88" s="64"/>
      <c r="O88" s="467"/>
      <c r="P88" s="65"/>
      <c r="Q88" s="65"/>
      <c r="R88" s="224">
        <v>86</v>
      </c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</row>
    <row r="89" spans="1:55" s="2" customFormat="1" ht="15" customHeight="1" outlineLevel="1" x14ac:dyDescent="0.2">
      <c r="A89" s="395">
        <v>87</v>
      </c>
      <c r="B89" s="164" t="s">
        <v>96</v>
      </c>
      <c r="C89" s="58" t="s">
        <v>306</v>
      </c>
      <c r="D89" s="59">
        <v>7.4</v>
      </c>
      <c r="E89" s="220">
        <v>3</v>
      </c>
      <c r="F89" s="61" t="s">
        <v>1387</v>
      </c>
      <c r="G89" s="75" t="e">
        <f>HLOOKUP('Exec Summary'!$D$6,NORM!$F$3:$R$172,R89,FALSE)</f>
        <v>#N/A</v>
      </c>
      <c r="H89" s="63"/>
      <c r="I89" s="91"/>
      <c r="J89" s="473"/>
      <c r="K89" s="65"/>
      <c r="L89" s="66"/>
      <c r="M89" s="63"/>
      <c r="N89" s="91"/>
      <c r="O89" s="473"/>
      <c r="P89" s="65"/>
      <c r="Q89" s="66"/>
      <c r="R89" s="224">
        <v>87</v>
      </c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</row>
    <row r="90" spans="1:55" s="2" customFormat="1" ht="15" customHeight="1" x14ac:dyDescent="0.2">
      <c r="A90" s="395">
        <v>88</v>
      </c>
      <c r="B90" s="163"/>
      <c r="C90" s="53" t="s">
        <v>307</v>
      </c>
      <c r="D90" s="54">
        <v>8</v>
      </c>
      <c r="E90" s="222">
        <v>2</v>
      </c>
      <c r="F90" s="92" t="s">
        <v>1515</v>
      </c>
      <c r="G90" s="93" t="e">
        <f>SUM(G91,G101,G108,G132,G145,G153:G154)</f>
        <v>#N/A</v>
      </c>
      <c r="H90" s="93">
        <f>SUM(H91,H101,H108,H132,H145,H153:H154)</f>
        <v>0</v>
      </c>
      <c r="I90" s="142" t="e">
        <f>IF(J90=0,0,IF(G90=0,"&gt;100%",J90/G90))</f>
        <v>#N/A</v>
      </c>
      <c r="J90" s="474" t="e">
        <f t="shared" ref="J90" si="8">H90-G90</f>
        <v>#N/A</v>
      </c>
      <c r="K90" s="56"/>
      <c r="L90" s="93"/>
      <c r="M90" s="93">
        <f>SUM(M91,M101,M108,M132,M145,M153:M154)</f>
        <v>0</v>
      </c>
      <c r="N90" s="142">
        <f>IF(O90=0,0,IF(H90=0,"&gt;100%",O90/H90))</f>
        <v>0</v>
      </c>
      <c r="O90" s="474">
        <f>M90-H90</f>
        <v>0</v>
      </c>
      <c r="P90" s="56"/>
      <c r="Q90" s="93"/>
      <c r="R90" s="224">
        <v>88</v>
      </c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</row>
    <row r="91" spans="1:55" s="2" customFormat="1" ht="15" customHeight="1" outlineLevel="1" x14ac:dyDescent="0.2">
      <c r="A91" s="395">
        <v>89</v>
      </c>
      <c r="B91" s="164"/>
      <c r="C91" s="58" t="s">
        <v>308</v>
      </c>
      <c r="D91" s="59">
        <v>8.1</v>
      </c>
      <c r="E91" s="220">
        <v>3</v>
      </c>
      <c r="F91" s="61" t="s">
        <v>1331</v>
      </c>
      <c r="G91" s="75" t="e">
        <f>HLOOKUP('Exec Summary'!$D$6,NORM!$F$3:$R$172,R91,FALSE)</f>
        <v>#N/A</v>
      </c>
      <c r="H91" s="67">
        <f>SUM(H92:H100)</f>
        <v>0</v>
      </c>
      <c r="I91" s="68"/>
      <c r="J91" s="468"/>
      <c r="K91" s="65"/>
      <c r="L91" s="62"/>
      <c r="M91" s="67">
        <f>SUM(M92:M100)</f>
        <v>0</v>
      </c>
      <c r="N91" s="68"/>
      <c r="O91" s="468"/>
      <c r="P91" s="65"/>
      <c r="Q91" s="62"/>
      <c r="R91" s="224">
        <v>89</v>
      </c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</row>
    <row r="92" spans="1:55" s="2" customFormat="1" ht="15" customHeight="1" outlineLevel="1" x14ac:dyDescent="0.2">
      <c r="A92" s="395">
        <v>90</v>
      </c>
      <c r="B92" s="164">
        <v>8110</v>
      </c>
      <c r="C92" s="58" t="s">
        <v>309</v>
      </c>
      <c r="D92" s="59" t="s">
        <v>97</v>
      </c>
      <c r="E92" s="220">
        <v>4</v>
      </c>
      <c r="F92" s="69" t="s">
        <v>1332</v>
      </c>
      <c r="G92" s="75" t="e">
        <f>HLOOKUP('Exec Summary'!$D$6,NORM!$F$3:$R$172,R92,FALSE)</f>
        <v>#N/A</v>
      </c>
      <c r="H92" s="70"/>
      <c r="I92" s="71"/>
      <c r="J92" s="469"/>
      <c r="K92" s="65"/>
      <c r="L92" s="73"/>
      <c r="M92" s="70"/>
      <c r="N92" s="71"/>
      <c r="O92" s="469"/>
      <c r="P92" s="65"/>
      <c r="Q92" s="73"/>
      <c r="R92" s="224">
        <v>90</v>
      </c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</row>
    <row r="93" spans="1:55" s="2" customFormat="1" ht="15" customHeight="1" outlineLevel="1" x14ac:dyDescent="0.2">
      <c r="A93" s="395">
        <v>91</v>
      </c>
      <c r="B93" s="164" t="s">
        <v>6</v>
      </c>
      <c r="C93" s="58" t="s">
        <v>310</v>
      </c>
      <c r="D93" s="59" t="s">
        <v>98</v>
      </c>
      <c r="E93" s="220">
        <v>4</v>
      </c>
      <c r="F93" s="69" t="s">
        <v>1333</v>
      </c>
      <c r="G93" s="75" t="e">
        <f>HLOOKUP('Exec Summary'!$D$6,NORM!$F$3:$R$172,R93,FALSE)</f>
        <v>#N/A</v>
      </c>
      <c r="H93" s="74"/>
      <c r="I93" s="64"/>
      <c r="J93" s="467"/>
      <c r="K93" s="65"/>
      <c r="L93" s="75"/>
      <c r="M93" s="74"/>
      <c r="N93" s="64"/>
      <c r="O93" s="467"/>
      <c r="P93" s="65"/>
      <c r="Q93" s="75"/>
      <c r="R93" s="224">
        <v>91</v>
      </c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</row>
    <row r="94" spans="1:55" s="2" customFormat="1" ht="15" customHeight="1" outlineLevel="1" x14ac:dyDescent="0.2">
      <c r="A94" s="395">
        <v>92</v>
      </c>
      <c r="B94" s="164" t="s">
        <v>7</v>
      </c>
      <c r="C94" s="58" t="s">
        <v>311</v>
      </c>
      <c r="D94" s="59" t="s">
        <v>84</v>
      </c>
      <c r="E94" s="220">
        <v>4</v>
      </c>
      <c r="F94" s="69" t="s">
        <v>1334</v>
      </c>
      <c r="G94" s="75" t="e">
        <f>HLOOKUP('Exec Summary'!$D$6,NORM!$F$3:$R$172,R94,FALSE)</f>
        <v>#N/A</v>
      </c>
      <c r="H94" s="74"/>
      <c r="I94" s="64"/>
      <c r="J94" s="467"/>
      <c r="K94" s="65"/>
      <c r="L94" s="75"/>
      <c r="M94" s="74"/>
      <c r="N94" s="64"/>
      <c r="O94" s="467"/>
      <c r="P94" s="65"/>
      <c r="Q94" s="75"/>
      <c r="R94" s="224">
        <v>92</v>
      </c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</row>
    <row r="95" spans="1:55" s="2" customFormat="1" ht="15" customHeight="1" outlineLevel="1" x14ac:dyDescent="0.2">
      <c r="A95" s="395">
        <v>93</v>
      </c>
      <c r="B95" s="164" t="s">
        <v>82</v>
      </c>
      <c r="C95" s="58" t="s">
        <v>312</v>
      </c>
      <c r="D95" s="59" t="s">
        <v>85</v>
      </c>
      <c r="E95" s="220">
        <v>4</v>
      </c>
      <c r="F95" s="69" t="s">
        <v>1335</v>
      </c>
      <c r="G95" s="75" t="e">
        <f>HLOOKUP('Exec Summary'!$D$6,NORM!$F$3:$R$172,R95,FALSE)</f>
        <v>#N/A</v>
      </c>
      <c r="H95" s="74"/>
      <c r="I95" s="64"/>
      <c r="J95" s="467"/>
      <c r="K95" s="65"/>
      <c r="L95" s="75"/>
      <c r="M95" s="74"/>
      <c r="N95" s="64"/>
      <c r="O95" s="467"/>
      <c r="P95" s="65"/>
      <c r="Q95" s="75"/>
      <c r="R95" s="224">
        <v>93</v>
      </c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</row>
    <row r="96" spans="1:55" s="2" customFormat="1" ht="15" customHeight="1" outlineLevel="1" x14ac:dyDescent="0.2">
      <c r="A96" s="395">
        <v>94</v>
      </c>
      <c r="B96" s="164" t="s">
        <v>8</v>
      </c>
      <c r="C96" s="58" t="s">
        <v>313</v>
      </c>
      <c r="D96" s="59" t="s">
        <v>86</v>
      </c>
      <c r="E96" s="220">
        <v>4</v>
      </c>
      <c r="F96" s="69" t="s">
        <v>1336</v>
      </c>
      <c r="G96" s="75" t="e">
        <f>HLOOKUP('Exec Summary'!$D$6,NORM!$F$3:$R$172,R96,FALSE)</f>
        <v>#N/A</v>
      </c>
      <c r="H96" s="74"/>
      <c r="I96" s="64"/>
      <c r="J96" s="467"/>
      <c r="K96" s="65"/>
      <c r="L96" s="75"/>
      <c r="M96" s="74"/>
      <c r="N96" s="64"/>
      <c r="O96" s="467"/>
      <c r="P96" s="65"/>
      <c r="Q96" s="75"/>
      <c r="R96" s="224">
        <v>94</v>
      </c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</row>
    <row r="97" spans="1:55" s="2" customFormat="1" ht="15" customHeight="1" outlineLevel="1" x14ac:dyDescent="0.2">
      <c r="A97" s="395">
        <v>95</v>
      </c>
      <c r="B97" s="164" t="s">
        <v>10</v>
      </c>
      <c r="C97" s="58" t="s">
        <v>314</v>
      </c>
      <c r="D97" s="59" t="s">
        <v>87</v>
      </c>
      <c r="E97" s="220">
        <v>4</v>
      </c>
      <c r="F97" s="69" t="s">
        <v>1337</v>
      </c>
      <c r="G97" s="75" t="e">
        <f>HLOOKUP('Exec Summary'!$D$6,NORM!$F$3:$R$172,R97,FALSE)</f>
        <v>#N/A</v>
      </c>
      <c r="H97" s="74"/>
      <c r="I97" s="64"/>
      <c r="J97" s="467"/>
      <c r="K97" s="65"/>
      <c r="L97" s="75"/>
      <c r="M97" s="74"/>
      <c r="N97" s="64"/>
      <c r="O97" s="467"/>
      <c r="P97" s="65"/>
      <c r="Q97" s="75"/>
      <c r="R97" s="224">
        <v>95</v>
      </c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</row>
    <row r="98" spans="1:55" s="2" customFormat="1" ht="15" customHeight="1" outlineLevel="1" x14ac:dyDescent="0.2">
      <c r="A98" s="395">
        <v>96</v>
      </c>
      <c r="B98" s="164" t="s">
        <v>83</v>
      </c>
      <c r="C98" s="58" t="s">
        <v>315</v>
      </c>
      <c r="D98" s="59" t="s">
        <v>88</v>
      </c>
      <c r="E98" s="220">
        <v>4</v>
      </c>
      <c r="F98" s="69" t="s">
        <v>1338</v>
      </c>
      <c r="G98" s="75" t="e">
        <f>HLOOKUP('Exec Summary'!$D$6,NORM!$F$3:$R$172,R98,FALSE)</f>
        <v>#N/A</v>
      </c>
      <c r="H98" s="74"/>
      <c r="I98" s="64"/>
      <c r="J98" s="467"/>
      <c r="K98" s="65"/>
      <c r="L98" s="75"/>
      <c r="M98" s="74"/>
      <c r="N98" s="64"/>
      <c r="O98" s="467"/>
      <c r="P98" s="65"/>
      <c r="Q98" s="75"/>
      <c r="R98" s="224">
        <v>96</v>
      </c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</row>
    <row r="99" spans="1:55" s="2" customFormat="1" ht="15" customHeight="1" outlineLevel="1" x14ac:dyDescent="0.2">
      <c r="A99" s="395">
        <v>97</v>
      </c>
      <c r="B99" s="164" t="s">
        <v>11</v>
      </c>
      <c r="C99" s="58" t="s">
        <v>316</v>
      </c>
      <c r="D99" s="59" t="s">
        <v>12</v>
      </c>
      <c r="E99" s="220">
        <v>4</v>
      </c>
      <c r="F99" s="69" t="s">
        <v>1339</v>
      </c>
      <c r="G99" s="75" t="e">
        <f>HLOOKUP('Exec Summary'!$D$6,NORM!$F$3:$R$172,R99,FALSE)</f>
        <v>#N/A</v>
      </c>
      <c r="H99" s="74"/>
      <c r="I99" s="64"/>
      <c r="J99" s="467"/>
      <c r="K99" s="65"/>
      <c r="L99" s="75"/>
      <c r="M99" s="74"/>
      <c r="N99" s="64"/>
      <c r="O99" s="467"/>
      <c r="P99" s="65"/>
      <c r="Q99" s="75"/>
      <c r="R99" s="224">
        <v>97</v>
      </c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</row>
    <row r="100" spans="1:55" s="2" customFormat="1" ht="15" customHeight="1" outlineLevel="1" x14ac:dyDescent="0.2">
      <c r="A100" s="395">
        <v>98</v>
      </c>
      <c r="B100" s="164" t="s">
        <v>46</v>
      </c>
      <c r="C100" s="58" t="s">
        <v>317</v>
      </c>
      <c r="D100" s="59" t="s">
        <v>47</v>
      </c>
      <c r="E100" s="220">
        <v>4</v>
      </c>
      <c r="F100" s="69" t="s">
        <v>1340</v>
      </c>
      <c r="G100" s="75" t="e">
        <f>HLOOKUP('Exec Summary'!$D$6,NORM!$F$3:$R$172,R100,FALSE)</f>
        <v>#N/A</v>
      </c>
      <c r="H100" s="76"/>
      <c r="I100" s="91"/>
      <c r="J100" s="473"/>
      <c r="K100" s="65"/>
      <c r="L100" s="77"/>
      <c r="M100" s="76"/>
      <c r="N100" s="91"/>
      <c r="O100" s="473"/>
      <c r="P100" s="65"/>
      <c r="Q100" s="77"/>
      <c r="R100" s="224">
        <v>98</v>
      </c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</row>
    <row r="101" spans="1:55" s="2" customFormat="1" ht="15" customHeight="1" outlineLevel="1" x14ac:dyDescent="0.2">
      <c r="A101" s="395">
        <v>99</v>
      </c>
      <c r="B101" s="165"/>
      <c r="C101" s="58" t="s">
        <v>318</v>
      </c>
      <c r="D101" s="59">
        <v>8.1999999999999993</v>
      </c>
      <c r="E101" s="220">
        <v>3</v>
      </c>
      <c r="F101" s="61" t="s">
        <v>1341</v>
      </c>
      <c r="G101" s="75" t="e">
        <f>HLOOKUP('Exec Summary'!$D$6,NORM!$F$3:$R$172,R101,FALSE)</f>
        <v>#N/A</v>
      </c>
      <c r="H101" s="67">
        <f>SUM(H102:H107)</f>
        <v>0</v>
      </c>
      <c r="I101" s="68"/>
      <c r="J101" s="468"/>
      <c r="K101" s="65"/>
      <c r="L101" s="62"/>
      <c r="M101" s="67">
        <f>SUM(M102:M107)</f>
        <v>0</v>
      </c>
      <c r="N101" s="68"/>
      <c r="O101" s="468"/>
      <c r="P101" s="65"/>
      <c r="Q101" s="62"/>
      <c r="R101" s="224">
        <v>99</v>
      </c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</row>
    <row r="102" spans="1:55" s="2" customFormat="1" ht="15" customHeight="1" outlineLevel="1" x14ac:dyDescent="0.2">
      <c r="A102" s="395">
        <v>100</v>
      </c>
      <c r="B102" s="165" t="s">
        <v>14</v>
      </c>
      <c r="C102" s="58" t="s">
        <v>319</v>
      </c>
      <c r="D102" s="59" t="s">
        <v>99</v>
      </c>
      <c r="E102" s="220">
        <v>4</v>
      </c>
      <c r="F102" s="69" t="s">
        <v>1342</v>
      </c>
      <c r="G102" s="75" t="e">
        <f>HLOOKUP('Exec Summary'!$D$6,NORM!$F$3:$R$172,R102,FALSE)</f>
        <v>#N/A</v>
      </c>
      <c r="H102" s="70"/>
      <c r="I102" s="71"/>
      <c r="J102" s="469"/>
      <c r="K102" s="65"/>
      <c r="L102" s="73"/>
      <c r="M102" s="70"/>
      <c r="N102" s="71"/>
      <c r="O102" s="469"/>
      <c r="P102" s="65"/>
      <c r="Q102" s="73"/>
      <c r="R102" s="224">
        <v>100</v>
      </c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</row>
    <row r="103" spans="1:55" s="2" customFormat="1" ht="15" customHeight="1" outlineLevel="1" x14ac:dyDescent="0.2">
      <c r="A103" s="395">
        <v>101</v>
      </c>
      <c r="B103" s="165">
        <v>8240</v>
      </c>
      <c r="C103" s="58" t="s">
        <v>320</v>
      </c>
      <c r="D103" s="59" t="s">
        <v>100</v>
      </c>
      <c r="E103" s="220">
        <v>4</v>
      </c>
      <c r="F103" s="69" t="s">
        <v>1516</v>
      </c>
      <c r="G103" s="75" t="e">
        <f>HLOOKUP('Exec Summary'!$D$6,NORM!$F$3:$R$172,R103,FALSE)</f>
        <v>#N/A</v>
      </c>
      <c r="H103" s="74"/>
      <c r="I103" s="64"/>
      <c r="J103" s="467"/>
      <c r="K103" s="65"/>
      <c r="L103" s="75"/>
      <c r="M103" s="74"/>
      <c r="N103" s="64"/>
      <c r="O103" s="467"/>
      <c r="P103" s="65"/>
      <c r="Q103" s="75"/>
      <c r="R103" s="224">
        <v>101</v>
      </c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</row>
    <row r="104" spans="1:55" s="2" customFormat="1" ht="15" customHeight="1" outlineLevel="1" x14ac:dyDescent="0.2">
      <c r="A104" s="395">
        <v>102</v>
      </c>
      <c r="B104" s="165" t="s">
        <v>15</v>
      </c>
      <c r="C104" s="58" t="s">
        <v>321</v>
      </c>
      <c r="D104" s="59" t="s">
        <v>101</v>
      </c>
      <c r="E104" s="220">
        <v>4</v>
      </c>
      <c r="F104" s="69" t="s">
        <v>1344</v>
      </c>
      <c r="G104" s="75" t="e">
        <f>HLOOKUP('Exec Summary'!$D$6,NORM!$F$3:$R$172,R104,FALSE)</f>
        <v>#N/A</v>
      </c>
      <c r="H104" s="74"/>
      <c r="I104" s="64"/>
      <c r="J104" s="467"/>
      <c r="K104" s="65"/>
      <c r="L104" s="75"/>
      <c r="M104" s="74"/>
      <c r="N104" s="64"/>
      <c r="O104" s="467"/>
      <c r="P104" s="65"/>
      <c r="Q104" s="75"/>
      <c r="R104" s="224">
        <v>102</v>
      </c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</row>
    <row r="105" spans="1:55" s="2" customFormat="1" ht="15" customHeight="1" outlineLevel="1" x14ac:dyDescent="0.2">
      <c r="A105" s="395">
        <v>103</v>
      </c>
      <c r="B105" s="165" t="s">
        <v>16</v>
      </c>
      <c r="C105" s="58" t="s">
        <v>322</v>
      </c>
      <c r="D105" s="59" t="s">
        <v>102</v>
      </c>
      <c r="E105" s="220">
        <v>4</v>
      </c>
      <c r="F105" s="69" t="s">
        <v>1345</v>
      </c>
      <c r="G105" s="75" t="e">
        <f>HLOOKUP('Exec Summary'!$D$6,NORM!$F$3:$R$172,R105,FALSE)</f>
        <v>#N/A</v>
      </c>
      <c r="H105" s="74"/>
      <c r="I105" s="64"/>
      <c r="J105" s="467"/>
      <c r="K105" s="65"/>
      <c r="L105" s="75"/>
      <c r="M105" s="74"/>
      <c r="N105" s="64"/>
      <c r="O105" s="467"/>
      <c r="P105" s="65"/>
      <c r="Q105" s="75"/>
      <c r="R105" s="224">
        <v>103</v>
      </c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</row>
    <row r="106" spans="1:55" s="2" customFormat="1" ht="15" customHeight="1" outlineLevel="1" x14ac:dyDescent="0.2">
      <c r="A106" s="395">
        <v>104</v>
      </c>
      <c r="B106" s="165" t="s">
        <v>1531</v>
      </c>
      <c r="C106" s="58" t="s">
        <v>323</v>
      </c>
      <c r="D106" s="59" t="s">
        <v>89</v>
      </c>
      <c r="E106" s="220">
        <v>4</v>
      </c>
      <c r="F106" s="69" t="s">
        <v>1346</v>
      </c>
      <c r="G106" s="75" t="e">
        <f>HLOOKUP('Exec Summary'!$D$6,NORM!$F$3:$R$172,R106,FALSE)</f>
        <v>#N/A</v>
      </c>
      <c r="H106" s="74"/>
      <c r="I106" s="64"/>
      <c r="J106" s="467"/>
      <c r="K106" s="65"/>
      <c r="L106" s="75"/>
      <c r="M106" s="74"/>
      <c r="N106" s="64"/>
      <c r="O106" s="467"/>
      <c r="P106" s="65"/>
      <c r="Q106" s="75"/>
      <c r="R106" s="224">
        <v>104</v>
      </c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</row>
    <row r="107" spans="1:55" s="2" customFormat="1" ht="15" customHeight="1" outlineLevel="1" x14ac:dyDescent="0.2">
      <c r="A107" s="395">
        <v>105</v>
      </c>
      <c r="B107" s="165" t="s">
        <v>48</v>
      </c>
      <c r="C107" s="58" t="s">
        <v>324</v>
      </c>
      <c r="D107" s="59" t="s">
        <v>49</v>
      </c>
      <c r="E107" s="220">
        <v>4</v>
      </c>
      <c r="F107" s="69" t="s">
        <v>1347</v>
      </c>
      <c r="G107" s="75" t="e">
        <f>HLOOKUP('Exec Summary'!$D$6,NORM!$F$3:$R$172,R107,FALSE)</f>
        <v>#N/A</v>
      </c>
      <c r="H107" s="76"/>
      <c r="I107" s="91"/>
      <c r="J107" s="473"/>
      <c r="K107" s="65"/>
      <c r="L107" s="77"/>
      <c r="M107" s="76"/>
      <c r="N107" s="91"/>
      <c r="O107" s="473"/>
      <c r="P107" s="65"/>
      <c r="Q107" s="77"/>
      <c r="R107" s="224">
        <v>105</v>
      </c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</row>
    <row r="108" spans="1:55" s="2" customFormat="1" ht="15" customHeight="1" outlineLevel="1" x14ac:dyDescent="0.2">
      <c r="A108" s="395">
        <v>106</v>
      </c>
      <c r="B108" s="165"/>
      <c r="C108" s="58" t="s">
        <v>325</v>
      </c>
      <c r="D108" s="59">
        <v>8.3000000000000007</v>
      </c>
      <c r="E108" s="220">
        <v>3</v>
      </c>
      <c r="F108" s="61" t="s">
        <v>1348</v>
      </c>
      <c r="G108" s="75" t="e">
        <f>HLOOKUP('Exec Summary'!$D$6,NORM!$F$3:$R$172,R108,FALSE)</f>
        <v>#N/A</v>
      </c>
      <c r="H108" s="67">
        <f>SUM(H109:H131)</f>
        <v>0</v>
      </c>
      <c r="I108" s="68"/>
      <c r="J108" s="468"/>
      <c r="K108" s="65"/>
      <c r="L108" s="62"/>
      <c r="M108" s="67">
        <f>SUM(M109:M131)</f>
        <v>0</v>
      </c>
      <c r="N108" s="68"/>
      <c r="O108" s="468"/>
      <c r="P108" s="65"/>
      <c r="Q108" s="62"/>
      <c r="R108" s="224">
        <v>106</v>
      </c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</row>
    <row r="109" spans="1:55" s="2" customFormat="1" ht="15" customHeight="1" outlineLevel="1" x14ac:dyDescent="0.2">
      <c r="A109" s="395">
        <v>107</v>
      </c>
      <c r="B109" s="165">
        <v>8310</v>
      </c>
      <c r="C109" s="58" t="s">
        <v>326</v>
      </c>
      <c r="D109" s="59" t="s">
        <v>103</v>
      </c>
      <c r="E109" s="220">
        <v>4</v>
      </c>
      <c r="F109" s="69" t="s">
        <v>1349</v>
      </c>
      <c r="G109" s="75" t="e">
        <f>HLOOKUP('Exec Summary'!$D$6,NORM!$F$3:$R$172,R109,FALSE)</f>
        <v>#N/A</v>
      </c>
      <c r="H109" s="70"/>
      <c r="I109" s="71"/>
      <c r="J109" s="469"/>
      <c r="K109" s="65"/>
      <c r="L109" s="73"/>
      <c r="M109" s="70"/>
      <c r="N109" s="71"/>
      <c r="O109" s="469"/>
      <c r="P109" s="65"/>
      <c r="Q109" s="73"/>
      <c r="R109" s="224">
        <v>107</v>
      </c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</row>
    <row r="110" spans="1:55" s="2" customFormat="1" ht="15" customHeight="1" outlineLevel="1" x14ac:dyDescent="0.2">
      <c r="A110" s="395">
        <v>108</v>
      </c>
      <c r="B110" s="165" t="s">
        <v>18</v>
      </c>
      <c r="C110" s="58" t="s">
        <v>327</v>
      </c>
      <c r="D110" s="59" t="s">
        <v>104</v>
      </c>
      <c r="E110" s="220">
        <v>4</v>
      </c>
      <c r="F110" s="69" t="s">
        <v>1350</v>
      </c>
      <c r="G110" s="75" t="e">
        <f>HLOOKUP('Exec Summary'!$D$6,NORM!$F$3:$R$172,R110,FALSE)</f>
        <v>#N/A</v>
      </c>
      <c r="H110" s="74"/>
      <c r="I110" s="64"/>
      <c r="J110" s="467"/>
      <c r="K110" s="65"/>
      <c r="L110" s="75"/>
      <c r="M110" s="74"/>
      <c r="N110" s="64"/>
      <c r="O110" s="467"/>
      <c r="P110" s="65"/>
      <c r="Q110" s="75"/>
      <c r="R110" s="224">
        <v>108</v>
      </c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</row>
    <row r="111" spans="1:55" s="2" customFormat="1" ht="15" customHeight="1" outlineLevel="1" x14ac:dyDescent="0.2">
      <c r="A111" s="395">
        <v>109</v>
      </c>
      <c r="B111" s="165" t="s">
        <v>19</v>
      </c>
      <c r="C111" s="58" t="s">
        <v>328</v>
      </c>
      <c r="D111" s="59" t="s">
        <v>105</v>
      </c>
      <c r="E111" s="220">
        <v>4</v>
      </c>
      <c r="F111" s="69" t="s">
        <v>1351</v>
      </c>
      <c r="G111" s="75" t="e">
        <f>HLOOKUP('Exec Summary'!$D$6,NORM!$F$3:$R$172,R111,FALSE)</f>
        <v>#N/A</v>
      </c>
      <c r="H111" s="74"/>
      <c r="I111" s="64"/>
      <c r="J111" s="467"/>
      <c r="K111" s="65"/>
      <c r="L111" s="75"/>
      <c r="M111" s="74"/>
      <c r="N111" s="64"/>
      <c r="O111" s="467"/>
      <c r="P111" s="65"/>
      <c r="Q111" s="75"/>
      <c r="R111" s="224">
        <v>109</v>
      </c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</row>
    <row r="112" spans="1:55" s="2" customFormat="1" ht="15" customHeight="1" outlineLevel="1" x14ac:dyDescent="0.2">
      <c r="A112" s="395">
        <v>110</v>
      </c>
      <c r="B112" s="165" t="s">
        <v>20</v>
      </c>
      <c r="C112" s="58" t="s">
        <v>329</v>
      </c>
      <c r="D112" s="59" t="s">
        <v>106</v>
      </c>
      <c r="E112" s="220">
        <v>4</v>
      </c>
      <c r="F112" s="69" t="s">
        <v>1352</v>
      </c>
      <c r="G112" s="75" t="e">
        <f>HLOOKUP('Exec Summary'!$D$6,NORM!$F$3:$R$172,R112,FALSE)</f>
        <v>#N/A</v>
      </c>
      <c r="H112" s="74"/>
      <c r="I112" s="64"/>
      <c r="J112" s="467"/>
      <c r="K112" s="65"/>
      <c r="L112" s="75"/>
      <c r="M112" s="74"/>
      <c r="N112" s="64"/>
      <c r="O112" s="467"/>
      <c r="P112" s="65"/>
      <c r="Q112" s="75"/>
      <c r="R112" s="224">
        <v>110</v>
      </c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</row>
    <row r="113" spans="1:55" s="2" customFormat="1" ht="15" customHeight="1" outlineLevel="1" x14ac:dyDescent="0.2">
      <c r="A113" s="395">
        <v>111</v>
      </c>
      <c r="B113" s="165" t="s">
        <v>125</v>
      </c>
      <c r="C113" s="58" t="s">
        <v>330</v>
      </c>
      <c r="D113" s="59" t="s">
        <v>107</v>
      </c>
      <c r="E113" s="220">
        <v>4</v>
      </c>
      <c r="F113" s="69" t="s">
        <v>1353</v>
      </c>
      <c r="G113" s="75" t="e">
        <f>HLOOKUP('Exec Summary'!$D$6,NORM!$F$3:$R$172,R113,FALSE)</f>
        <v>#N/A</v>
      </c>
      <c r="H113" s="74"/>
      <c r="I113" s="64"/>
      <c r="J113" s="467"/>
      <c r="K113" s="65"/>
      <c r="L113" s="75"/>
      <c r="M113" s="74"/>
      <c r="N113" s="64"/>
      <c r="O113" s="467"/>
      <c r="P113" s="65"/>
      <c r="Q113" s="75"/>
      <c r="R113" s="224">
        <v>111</v>
      </c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</row>
    <row r="114" spans="1:55" s="2" customFormat="1" ht="15" customHeight="1" outlineLevel="1" x14ac:dyDescent="0.2">
      <c r="A114" s="395">
        <v>112</v>
      </c>
      <c r="B114" s="165" t="s">
        <v>126</v>
      </c>
      <c r="C114" s="58" t="s">
        <v>168</v>
      </c>
      <c r="D114" s="59" t="s">
        <v>109</v>
      </c>
      <c r="E114" s="220">
        <v>4</v>
      </c>
      <c r="F114" s="69" t="s">
        <v>1354</v>
      </c>
      <c r="G114" s="75" t="e">
        <f>HLOOKUP('Exec Summary'!$D$6,NORM!$F$3:$R$172,R114,FALSE)</f>
        <v>#N/A</v>
      </c>
      <c r="H114" s="74"/>
      <c r="I114" s="64"/>
      <c r="J114" s="467"/>
      <c r="K114" s="65"/>
      <c r="L114" s="75"/>
      <c r="M114" s="74"/>
      <c r="N114" s="64"/>
      <c r="O114" s="467"/>
      <c r="P114" s="65"/>
      <c r="Q114" s="75"/>
      <c r="R114" s="224">
        <v>112</v>
      </c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</row>
    <row r="115" spans="1:55" s="2" customFormat="1" ht="15" customHeight="1" outlineLevel="1" x14ac:dyDescent="0.2">
      <c r="A115" s="395">
        <v>113</v>
      </c>
      <c r="B115" s="165" t="s">
        <v>127</v>
      </c>
      <c r="C115" s="58" t="s">
        <v>331</v>
      </c>
      <c r="D115" s="59" t="s">
        <v>110</v>
      </c>
      <c r="E115" s="220">
        <v>4</v>
      </c>
      <c r="F115" s="69" t="s">
        <v>1355</v>
      </c>
      <c r="G115" s="75" t="e">
        <f>HLOOKUP('Exec Summary'!$D$6,NORM!$F$3:$R$172,R115,FALSE)</f>
        <v>#N/A</v>
      </c>
      <c r="H115" s="74"/>
      <c r="I115" s="64"/>
      <c r="J115" s="467"/>
      <c r="K115" s="65"/>
      <c r="L115" s="75"/>
      <c r="M115" s="74"/>
      <c r="N115" s="64"/>
      <c r="O115" s="467"/>
      <c r="P115" s="65"/>
      <c r="Q115" s="75"/>
      <c r="R115" s="224">
        <v>113</v>
      </c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</row>
    <row r="116" spans="1:55" s="2" customFormat="1" ht="15" customHeight="1" outlineLevel="1" x14ac:dyDescent="0.2">
      <c r="A116" s="395">
        <v>114</v>
      </c>
      <c r="B116" s="165" t="s">
        <v>128</v>
      </c>
      <c r="C116" s="58" t="s">
        <v>332</v>
      </c>
      <c r="D116" s="59" t="s">
        <v>112</v>
      </c>
      <c r="E116" s="220">
        <v>4</v>
      </c>
      <c r="F116" s="69" t="s">
        <v>1356</v>
      </c>
      <c r="G116" s="75" t="e">
        <f>HLOOKUP('Exec Summary'!$D$6,NORM!$F$3:$R$172,R116,FALSE)</f>
        <v>#N/A</v>
      </c>
      <c r="H116" s="74"/>
      <c r="I116" s="64"/>
      <c r="J116" s="467"/>
      <c r="K116" s="65"/>
      <c r="L116" s="75"/>
      <c r="M116" s="74"/>
      <c r="N116" s="64"/>
      <c r="O116" s="467"/>
      <c r="P116" s="65"/>
      <c r="Q116" s="75"/>
      <c r="R116" s="224">
        <v>114</v>
      </c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</row>
    <row r="117" spans="1:55" s="2" customFormat="1" ht="15" customHeight="1" outlineLevel="1" x14ac:dyDescent="0.2">
      <c r="A117" s="395">
        <v>115</v>
      </c>
      <c r="B117" s="165" t="s">
        <v>21</v>
      </c>
      <c r="C117" s="58" t="s">
        <v>333</v>
      </c>
      <c r="D117" s="59" t="s">
        <v>129</v>
      </c>
      <c r="E117" s="220">
        <v>4</v>
      </c>
      <c r="F117" s="109" t="s">
        <v>1357</v>
      </c>
      <c r="G117" s="75" t="e">
        <f>HLOOKUP('Exec Summary'!$D$6,NORM!$F$3:$R$172,R117,FALSE)</f>
        <v>#N/A</v>
      </c>
      <c r="H117" s="74"/>
      <c r="I117" s="64"/>
      <c r="J117" s="467"/>
      <c r="K117" s="65"/>
      <c r="L117" s="75"/>
      <c r="M117" s="74"/>
      <c r="N117" s="64"/>
      <c r="O117" s="467"/>
      <c r="P117" s="65"/>
      <c r="Q117" s="75"/>
      <c r="R117" s="224">
        <v>115</v>
      </c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</row>
    <row r="118" spans="1:55" s="2" customFormat="1" ht="15" customHeight="1" outlineLevel="1" x14ac:dyDescent="0.2">
      <c r="A118" s="395">
        <v>116</v>
      </c>
      <c r="B118" s="165" t="s">
        <v>135</v>
      </c>
      <c r="C118" s="58" t="s">
        <v>334</v>
      </c>
      <c r="D118" s="59" t="s">
        <v>130</v>
      </c>
      <c r="E118" s="220">
        <v>4</v>
      </c>
      <c r="F118" s="69" t="s">
        <v>1358</v>
      </c>
      <c r="G118" s="75" t="e">
        <f>HLOOKUP('Exec Summary'!$D$6,NORM!$F$3:$R$172,R118,FALSE)</f>
        <v>#N/A</v>
      </c>
      <c r="H118" s="74"/>
      <c r="I118" s="64"/>
      <c r="J118" s="467"/>
      <c r="K118" s="65"/>
      <c r="L118" s="75"/>
      <c r="M118" s="74"/>
      <c r="N118" s="64"/>
      <c r="O118" s="467"/>
      <c r="P118" s="65"/>
      <c r="Q118" s="75"/>
      <c r="R118" s="224">
        <v>116</v>
      </c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</row>
    <row r="119" spans="1:55" s="2" customFormat="1" ht="15" customHeight="1" outlineLevel="1" x14ac:dyDescent="0.2">
      <c r="A119" s="395">
        <v>117</v>
      </c>
      <c r="B119" s="165" t="s">
        <v>136</v>
      </c>
      <c r="C119" s="58" t="s">
        <v>335</v>
      </c>
      <c r="D119" s="59" t="s">
        <v>131</v>
      </c>
      <c r="E119" s="220">
        <v>4</v>
      </c>
      <c r="F119" s="69" t="s">
        <v>1359</v>
      </c>
      <c r="G119" s="75" t="e">
        <f>HLOOKUP('Exec Summary'!$D$6,NORM!$F$3:$R$172,R119,FALSE)</f>
        <v>#N/A</v>
      </c>
      <c r="H119" s="74"/>
      <c r="I119" s="64"/>
      <c r="J119" s="467"/>
      <c r="K119" s="65"/>
      <c r="L119" s="75"/>
      <c r="M119" s="74"/>
      <c r="N119" s="64"/>
      <c r="O119" s="467"/>
      <c r="P119" s="65"/>
      <c r="Q119" s="75"/>
      <c r="R119" s="224">
        <v>117</v>
      </c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</row>
    <row r="120" spans="1:55" s="2" customFormat="1" ht="15" customHeight="1" outlineLevel="1" x14ac:dyDescent="0.2">
      <c r="A120" s="395">
        <v>118</v>
      </c>
      <c r="B120" s="165" t="s">
        <v>137</v>
      </c>
      <c r="C120" s="58" t="s">
        <v>336</v>
      </c>
      <c r="D120" s="59" t="s">
        <v>132</v>
      </c>
      <c r="E120" s="220">
        <v>4</v>
      </c>
      <c r="F120" s="69" t="s">
        <v>1360</v>
      </c>
      <c r="G120" s="75" t="e">
        <f>HLOOKUP('Exec Summary'!$D$6,NORM!$F$3:$R$172,R120,FALSE)</f>
        <v>#N/A</v>
      </c>
      <c r="H120" s="74"/>
      <c r="I120" s="64"/>
      <c r="J120" s="467"/>
      <c r="K120" s="65"/>
      <c r="L120" s="75"/>
      <c r="M120" s="74"/>
      <c r="N120" s="64"/>
      <c r="O120" s="467"/>
      <c r="P120" s="65"/>
      <c r="Q120" s="75"/>
      <c r="R120" s="224">
        <v>118</v>
      </c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</row>
    <row r="121" spans="1:55" s="2" customFormat="1" ht="15" customHeight="1" outlineLevel="1" x14ac:dyDescent="0.2">
      <c r="A121" s="395">
        <v>119</v>
      </c>
      <c r="B121" s="165" t="s">
        <v>138</v>
      </c>
      <c r="C121" s="58" t="s">
        <v>337</v>
      </c>
      <c r="D121" s="59" t="s">
        <v>133</v>
      </c>
      <c r="E121" s="220">
        <v>4</v>
      </c>
      <c r="F121" s="69" t="s">
        <v>1361</v>
      </c>
      <c r="G121" s="75" t="e">
        <f>HLOOKUP('Exec Summary'!$D$6,NORM!$F$3:$R$172,R121,FALSE)</f>
        <v>#N/A</v>
      </c>
      <c r="H121" s="74"/>
      <c r="I121" s="64"/>
      <c r="J121" s="467"/>
      <c r="K121" s="65"/>
      <c r="L121" s="75"/>
      <c r="M121" s="74"/>
      <c r="N121" s="64"/>
      <c r="O121" s="467"/>
      <c r="P121" s="65"/>
      <c r="Q121" s="75"/>
      <c r="R121" s="224">
        <v>119</v>
      </c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</row>
    <row r="122" spans="1:55" s="2" customFormat="1" ht="15" customHeight="1" outlineLevel="1" x14ac:dyDescent="0.2">
      <c r="A122" s="395">
        <v>120</v>
      </c>
      <c r="B122" s="165" t="s">
        <v>139</v>
      </c>
      <c r="C122" s="58" t="s">
        <v>338</v>
      </c>
      <c r="D122" s="59" t="s">
        <v>134</v>
      </c>
      <c r="E122" s="220">
        <v>4</v>
      </c>
      <c r="F122" s="69" t="s">
        <v>1362</v>
      </c>
      <c r="G122" s="75" t="e">
        <f>HLOOKUP('Exec Summary'!$D$6,NORM!$F$3:$R$172,R122,FALSE)</f>
        <v>#N/A</v>
      </c>
      <c r="H122" s="74"/>
      <c r="I122" s="64"/>
      <c r="J122" s="467"/>
      <c r="K122" s="65"/>
      <c r="L122" s="75"/>
      <c r="M122" s="74"/>
      <c r="N122" s="64"/>
      <c r="O122" s="467"/>
      <c r="P122" s="65"/>
      <c r="Q122" s="75"/>
      <c r="R122" s="224">
        <v>120</v>
      </c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</row>
    <row r="123" spans="1:55" s="2" customFormat="1" ht="15" customHeight="1" outlineLevel="1" x14ac:dyDescent="0.2">
      <c r="A123" s="395">
        <v>121</v>
      </c>
      <c r="B123" s="165" t="s">
        <v>22</v>
      </c>
      <c r="C123" s="58" t="s">
        <v>339</v>
      </c>
      <c r="D123" s="59" t="s">
        <v>140</v>
      </c>
      <c r="E123" s="220">
        <v>4</v>
      </c>
      <c r="F123" s="69" t="s">
        <v>1363</v>
      </c>
      <c r="G123" s="75" t="e">
        <f>HLOOKUP('Exec Summary'!$D$6,NORM!$F$3:$R$172,R123,FALSE)</f>
        <v>#N/A</v>
      </c>
      <c r="H123" s="74"/>
      <c r="I123" s="64"/>
      <c r="J123" s="467"/>
      <c r="K123" s="65"/>
      <c r="L123" s="75"/>
      <c r="M123" s="74"/>
      <c r="N123" s="64"/>
      <c r="O123" s="467"/>
      <c r="P123" s="65"/>
      <c r="Q123" s="75"/>
      <c r="R123" s="224">
        <v>121</v>
      </c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</row>
    <row r="124" spans="1:55" s="2" customFormat="1" ht="15" customHeight="1" outlineLevel="1" x14ac:dyDescent="0.2">
      <c r="A124" s="395">
        <v>122</v>
      </c>
      <c r="B124" s="165" t="s">
        <v>72</v>
      </c>
      <c r="C124" s="58" t="s">
        <v>340</v>
      </c>
      <c r="D124" s="59" t="s">
        <v>141</v>
      </c>
      <c r="E124" s="220">
        <v>4</v>
      </c>
      <c r="F124" s="69" t="s">
        <v>1364</v>
      </c>
      <c r="G124" s="75" t="e">
        <f>HLOOKUP('Exec Summary'!$D$6,NORM!$F$3:$R$172,R124,FALSE)</f>
        <v>#N/A</v>
      </c>
      <c r="H124" s="74"/>
      <c r="I124" s="64"/>
      <c r="J124" s="467"/>
      <c r="K124" s="65"/>
      <c r="L124" s="75"/>
      <c r="M124" s="74"/>
      <c r="N124" s="64"/>
      <c r="O124" s="467"/>
      <c r="P124" s="65"/>
      <c r="Q124" s="75"/>
      <c r="R124" s="224">
        <v>122</v>
      </c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</row>
    <row r="125" spans="1:55" s="2" customFormat="1" ht="15" customHeight="1" outlineLevel="1" x14ac:dyDescent="0.2">
      <c r="A125" s="395">
        <v>123</v>
      </c>
      <c r="B125" s="165" t="s">
        <v>24</v>
      </c>
      <c r="C125" s="58" t="s">
        <v>341</v>
      </c>
      <c r="D125" s="59" t="s">
        <v>142</v>
      </c>
      <c r="E125" s="220">
        <v>4</v>
      </c>
      <c r="F125" s="69" t="s">
        <v>1365</v>
      </c>
      <c r="G125" s="75" t="e">
        <f>HLOOKUP('Exec Summary'!$D$6,NORM!$F$3:$R$172,R125,FALSE)</f>
        <v>#N/A</v>
      </c>
      <c r="H125" s="74"/>
      <c r="I125" s="64"/>
      <c r="J125" s="467"/>
      <c r="K125" s="65"/>
      <c r="L125" s="75"/>
      <c r="M125" s="74"/>
      <c r="N125" s="64"/>
      <c r="O125" s="467"/>
      <c r="P125" s="65"/>
      <c r="Q125" s="75"/>
      <c r="R125" s="224">
        <v>123</v>
      </c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</row>
    <row r="126" spans="1:55" s="2" customFormat="1" ht="15" customHeight="1" outlineLevel="1" x14ac:dyDescent="0.2">
      <c r="A126" s="395">
        <v>124</v>
      </c>
      <c r="B126" s="165" t="s">
        <v>25</v>
      </c>
      <c r="C126" s="58" t="s">
        <v>342</v>
      </c>
      <c r="D126" s="59" t="s">
        <v>143</v>
      </c>
      <c r="E126" s="220">
        <v>4</v>
      </c>
      <c r="F126" s="69" t="s">
        <v>1366</v>
      </c>
      <c r="G126" s="75" t="e">
        <f>HLOOKUP('Exec Summary'!$D$6,NORM!$F$3:$R$172,R126,FALSE)</f>
        <v>#N/A</v>
      </c>
      <c r="H126" s="74"/>
      <c r="I126" s="64"/>
      <c r="J126" s="467"/>
      <c r="K126" s="65"/>
      <c r="L126" s="75"/>
      <c r="M126" s="74"/>
      <c r="N126" s="64"/>
      <c r="O126" s="467"/>
      <c r="P126" s="65"/>
      <c r="Q126" s="75"/>
      <c r="R126" s="224">
        <v>124</v>
      </c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</row>
    <row r="127" spans="1:55" s="2" customFormat="1" ht="15" customHeight="1" outlineLevel="1" x14ac:dyDescent="0.2">
      <c r="A127" s="395">
        <v>125</v>
      </c>
      <c r="B127" s="165" t="s">
        <v>108</v>
      </c>
      <c r="C127" s="58" t="s">
        <v>343</v>
      </c>
      <c r="D127" s="59" t="s">
        <v>144</v>
      </c>
      <c r="E127" s="220">
        <v>4</v>
      </c>
      <c r="F127" s="69" t="s">
        <v>1367</v>
      </c>
      <c r="G127" s="75" t="e">
        <f>HLOOKUP('Exec Summary'!$D$6,NORM!$F$3:$R$172,R127,FALSE)</f>
        <v>#N/A</v>
      </c>
      <c r="H127" s="74"/>
      <c r="I127" s="64"/>
      <c r="J127" s="467"/>
      <c r="K127" s="65"/>
      <c r="L127" s="75"/>
      <c r="M127" s="74"/>
      <c r="N127" s="64"/>
      <c r="O127" s="467"/>
      <c r="P127" s="65"/>
      <c r="Q127" s="75"/>
      <c r="R127" s="224">
        <v>125</v>
      </c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</row>
    <row r="128" spans="1:55" s="2" customFormat="1" ht="15" customHeight="1" outlineLevel="1" x14ac:dyDescent="0.2">
      <c r="A128" s="395">
        <v>126</v>
      </c>
      <c r="B128" s="165">
        <v>8391</v>
      </c>
      <c r="C128" s="58" t="s">
        <v>344</v>
      </c>
      <c r="D128" s="59" t="s">
        <v>145</v>
      </c>
      <c r="E128" s="220">
        <v>4</v>
      </c>
      <c r="F128" s="69" t="s">
        <v>1368</v>
      </c>
      <c r="G128" s="75" t="e">
        <f>HLOOKUP('Exec Summary'!$D$6,NORM!$F$3:$R$172,R128,FALSE)</f>
        <v>#N/A</v>
      </c>
      <c r="H128" s="74"/>
      <c r="I128" s="64"/>
      <c r="J128" s="467"/>
      <c r="K128" s="65"/>
      <c r="L128" s="75"/>
      <c r="M128" s="74"/>
      <c r="N128" s="64"/>
      <c r="O128" s="467"/>
      <c r="P128" s="65"/>
      <c r="Q128" s="75"/>
      <c r="R128" s="224">
        <v>126</v>
      </c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</row>
    <row r="129" spans="1:55" s="2" customFormat="1" ht="15" customHeight="1" outlineLevel="1" x14ac:dyDescent="0.2">
      <c r="A129" s="395">
        <v>127</v>
      </c>
      <c r="B129" s="165" t="s">
        <v>111</v>
      </c>
      <c r="C129" s="58" t="s">
        <v>345</v>
      </c>
      <c r="D129" s="59" t="s">
        <v>146</v>
      </c>
      <c r="E129" s="220">
        <v>4</v>
      </c>
      <c r="F129" s="69" t="s">
        <v>1318</v>
      </c>
      <c r="G129" s="75" t="e">
        <f>HLOOKUP('Exec Summary'!$D$6,NORM!$F$3:$R$172,R129,FALSE)</f>
        <v>#N/A</v>
      </c>
      <c r="H129" s="74"/>
      <c r="I129" s="64"/>
      <c r="J129" s="467"/>
      <c r="K129" s="65"/>
      <c r="L129" s="75"/>
      <c r="M129" s="74"/>
      <c r="N129" s="64"/>
      <c r="O129" s="467"/>
      <c r="P129" s="65"/>
      <c r="Q129" s="75"/>
      <c r="R129" s="224">
        <v>127</v>
      </c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</row>
    <row r="130" spans="1:55" s="2" customFormat="1" ht="15" customHeight="1" outlineLevel="1" x14ac:dyDescent="0.2">
      <c r="A130" s="395">
        <v>128</v>
      </c>
      <c r="B130" s="165" t="s">
        <v>73</v>
      </c>
      <c r="C130" s="58" t="s">
        <v>346</v>
      </c>
      <c r="D130" s="59" t="s">
        <v>74</v>
      </c>
      <c r="E130" s="220">
        <v>4</v>
      </c>
      <c r="F130" s="69" t="s">
        <v>1369</v>
      </c>
      <c r="G130" s="75" t="e">
        <f>HLOOKUP('Exec Summary'!$D$6,NORM!$F$3:$R$172,R130,FALSE)</f>
        <v>#N/A</v>
      </c>
      <c r="H130" s="74"/>
      <c r="I130" s="64"/>
      <c r="J130" s="467"/>
      <c r="K130" s="65"/>
      <c r="L130" s="75"/>
      <c r="M130" s="74"/>
      <c r="N130" s="64"/>
      <c r="O130" s="467"/>
      <c r="P130" s="65"/>
      <c r="Q130" s="75"/>
      <c r="R130" s="224">
        <v>128</v>
      </c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</row>
    <row r="131" spans="1:55" s="2" customFormat="1" ht="15" customHeight="1" outlineLevel="1" x14ac:dyDescent="0.2">
      <c r="A131" s="395">
        <v>129</v>
      </c>
      <c r="B131" s="165" t="s">
        <v>75</v>
      </c>
      <c r="C131" s="58" t="s">
        <v>347</v>
      </c>
      <c r="D131" s="59" t="s">
        <v>76</v>
      </c>
      <c r="E131" s="220">
        <v>4</v>
      </c>
      <c r="F131" s="69" t="s">
        <v>1370</v>
      </c>
      <c r="G131" s="75" t="e">
        <f>HLOOKUP('Exec Summary'!$D$6,NORM!$F$3:$R$172,R131,FALSE)</f>
        <v>#N/A</v>
      </c>
      <c r="H131" s="76"/>
      <c r="I131" s="91"/>
      <c r="J131" s="473"/>
      <c r="K131" s="65"/>
      <c r="L131" s="77"/>
      <c r="M131" s="76"/>
      <c r="N131" s="91"/>
      <c r="O131" s="473"/>
      <c r="P131" s="65"/>
      <c r="Q131" s="77"/>
      <c r="R131" s="224">
        <v>129</v>
      </c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</row>
    <row r="132" spans="1:55" s="2" customFormat="1" ht="15" customHeight="1" outlineLevel="1" x14ac:dyDescent="0.2">
      <c r="A132" s="395">
        <v>130</v>
      </c>
      <c r="B132" s="165"/>
      <c r="C132" s="58" t="s">
        <v>348</v>
      </c>
      <c r="D132" s="59">
        <v>8.4</v>
      </c>
      <c r="E132" s="220">
        <v>3</v>
      </c>
      <c r="F132" s="61" t="s">
        <v>1371</v>
      </c>
      <c r="G132" s="75" t="e">
        <f>HLOOKUP('Exec Summary'!$D$6,NORM!$F$3:$R$172,R132,FALSE)</f>
        <v>#N/A</v>
      </c>
      <c r="H132" s="67">
        <f>SUM(H133:H144)</f>
        <v>0</v>
      </c>
      <c r="I132" s="68"/>
      <c r="J132" s="468"/>
      <c r="K132" s="65"/>
      <c r="L132" s="62"/>
      <c r="M132" s="67">
        <f>SUM(M133:M144)</f>
        <v>0</v>
      </c>
      <c r="N132" s="68"/>
      <c r="O132" s="468"/>
      <c r="P132" s="65"/>
      <c r="Q132" s="62"/>
      <c r="R132" s="224">
        <v>130</v>
      </c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</row>
    <row r="133" spans="1:55" s="2" customFormat="1" ht="15" customHeight="1" outlineLevel="1" x14ac:dyDescent="0.2">
      <c r="A133" s="395">
        <v>131</v>
      </c>
      <c r="B133" s="165">
        <v>8410</v>
      </c>
      <c r="C133" s="58" t="s">
        <v>349</v>
      </c>
      <c r="D133" s="59" t="s">
        <v>45</v>
      </c>
      <c r="E133" s="220">
        <v>4</v>
      </c>
      <c r="F133" s="69" t="s">
        <v>1372</v>
      </c>
      <c r="G133" s="75" t="e">
        <f>HLOOKUP('Exec Summary'!$D$6,NORM!$F$3:$R$172,R133,FALSE)</f>
        <v>#N/A</v>
      </c>
      <c r="H133" s="70"/>
      <c r="I133" s="71"/>
      <c r="J133" s="469"/>
      <c r="K133" s="65"/>
      <c r="L133" s="73"/>
      <c r="M133" s="70"/>
      <c r="N133" s="71"/>
      <c r="O133" s="469"/>
      <c r="P133" s="65"/>
      <c r="Q133" s="73"/>
      <c r="R133" s="224">
        <v>131</v>
      </c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</row>
    <row r="134" spans="1:55" s="2" customFormat="1" ht="15" customHeight="1" outlineLevel="1" x14ac:dyDescent="0.2">
      <c r="A134" s="395">
        <v>132</v>
      </c>
      <c r="B134" s="165" t="s">
        <v>113</v>
      </c>
      <c r="C134" s="58" t="s">
        <v>350</v>
      </c>
      <c r="D134" s="59" t="s">
        <v>50</v>
      </c>
      <c r="E134" s="220">
        <v>4</v>
      </c>
      <c r="F134" s="69" t="s">
        <v>1373</v>
      </c>
      <c r="G134" s="75" t="e">
        <f>HLOOKUP('Exec Summary'!$D$6,NORM!$F$3:$R$172,R134,FALSE)</f>
        <v>#N/A</v>
      </c>
      <c r="H134" s="74"/>
      <c r="I134" s="64"/>
      <c r="J134" s="467"/>
      <c r="K134" s="65"/>
      <c r="L134" s="75"/>
      <c r="M134" s="74"/>
      <c r="N134" s="64"/>
      <c r="O134" s="467"/>
      <c r="P134" s="65"/>
      <c r="Q134" s="75"/>
      <c r="R134" s="224">
        <v>132</v>
      </c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</row>
    <row r="135" spans="1:55" s="2" customFormat="1" ht="15" customHeight="1" outlineLevel="1" x14ac:dyDescent="0.2">
      <c r="A135" s="395">
        <v>133</v>
      </c>
      <c r="B135" s="165" t="s">
        <v>26</v>
      </c>
      <c r="C135" s="58" t="s">
        <v>351</v>
      </c>
      <c r="D135" s="59" t="s">
        <v>51</v>
      </c>
      <c r="E135" s="220">
        <v>4</v>
      </c>
      <c r="F135" s="69" t="s">
        <v>1374</v>
      </c>
      <c r="G135" s="75" t="e">
        <f>HLOOKUP('Exec Summary'!$D$6,NORM!$F$3:$R$172,R135,FALSE)</f>
        <v>#N/A</v>
      </c>
      <c r="H135" s="74"/>
      <c r="I135" s="64"/>
      <c r="J135" s="467"/>
      <c r="K135" s="65"/>
      <c r="L135" s="75"/>
      <c r="M135" s="74"/>
      <c r="N135" s="64"/>
      <c r="O135" s="467"/>
      <c r="P135" s="65"/>
      <c r="Q135" s="75"/>
      <c r="R135" s="224">
        <v>133</v>
      </c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</row>
    <row r="136" spans="1:55" s="2" customFormat="1" ht="15" customHeight="1" outlineLevel="1" x14ac:dyDescent="0.2">
      <c r="A136" s="395">
        <v>134</v>
      </c>
      <c r="B136" s="165" t="s">
        <v>1532</v>
      </c>
      <c r="C136" s="58" t="s">
        <v>352</v>
      </c>
      <c r="D136" s="59" t="s">
        <v>52</v>
      </c>
      <c r="E136" s="220">
        <v>4</v>
      </c>
      <c r="F136" s="69" t="s">
        <v>1517</v>
      </c>
      <c r="G136" s="75" t="e">
        <f>HLOOKUP('Exec Summary'!$D$6,NORM!$F$3:$R$172,R136,FALSE)</f>
        <v>#N/A</v>
      </c>
      <c r="H136" s="74"/>
      <c r="I136" s="64"/>
      <c r="J136" s="467"/>
      <c r="K136" s="65"/>
      <c r="L136" s="75"/>
      <c r="M136" s="74"/>
      <c r="N136" s="64"/>
      <c r="O136" s="467"/>
      <c r="P136" s="65"/>
      <c r="Q136" s="75"/>
      <c r="R136" s="224">
        <v>134</v>
      </c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</row>
    <row r="137" spans="1:55" s="2" customFormat="1" ht="15" customHeight="1" outlineLevel="1" x14ac:dyDescent="0.2">
      <c r="A137" s="395">
        <v>135</v>
      </c>
      <c r="B137" s="165">
        <v>8440</v>
      </c>
      <c r="C137" s="58" t="s">
        <v>353</v>
      </c>
      <c r="D137" s="59" t="s">
        <v>53</v>
      </c>
      <c r="E137" s="220">
        <v>4</v>
      </c>
      <c r="F137" s="69" t="s">
        <v>1375</v>
      </c>
      <c r="G137" s="75" t="e">
        <f>HLOOKUP('Exec Summary'!$D$6,NORM!$F$3:$R$172,R137,FALSE)</f>
        <v>#N/A</v>
      </c>
      <c r="H137" s="74"/>
      <c r="I137" s="64"/>
      <c r="J137" s="467"/>
      <c r="K137" s="65"/>
      <c r="L137" s="75"/>
      <c r="M137" s="74"/>
      <c r="N137" s="64"/>
      <c r="O137" s="467"/>
      <c r="P137" s="65"/>
      <c r="Q137" s="75"/>
      <c r="R137" s="224">
        <v>135</v>
      </c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</row>
    <row r="138" spans="1:55" s="2" customFormat="1" ht="15" customHeight="1" outlineLevel="1" x14ac:dyDescent="0.2">
      <c r="A138" s="395">
        <v>136</v>
      </c>
      <c r="B138" s="165" t="s">
        <v>70</v>
      </c>
      <c r="C138" s="58" t="s">
        <v>354</v>
      </c>
      <c r="D138" s="59" t="s">
        <v>78</v>
      </c>
      <c r="E138" s="220">
        <v>4</v>
      </c>
      <c r="F138" s="69" t="s">
        <v>1376</v>
      </c>
      <c r="G138" s="75" t="e">
        <f>HLOOKUP('Exec Summary'!$D$6,NORM!$F$3:$R$172,R138,FALSE)</f>
        <v>#N/A</v>
      </c>
      <c r="H138" s="74"/>
      <c r="I138" s="64"/>
      <c r="J138" s="467"/>
      <c r="K138" s="65"/>
      <c r="L138" s="75"/>
      <c r="M138" s="74"/>
      <c r="N138" s="64"/>
      <c r="O138" s="467"/>
      <c r="P138" s="65"/>
      <c r="Q138" s="75"/>
      <c r="R138" s="224">
        <v>136</v>
      </c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</row>
    <row r="139" spans="1:55" s="2" customFormat="1" ht="15" customHeight="1" outlineLevel="1" x14ac:dyDescent="0.2">
      <c r="A139" s="395">
        <v>137</v>
      </c>
      <c r="B139" s="165" t="s">
        <v>77</v>
      </c>
      <c r="C139" s="58" t="s">
        <v>355</v>
      </c>
      <c r="D139" s="59" t="s">
        <v>71</v>
      </c>
      <c r="E139" s="220">
        <v>4</v>
      </c>
      <c r="F139" s="69" t="s">
        <v>1377</v>
      </c>
      <c r="G139" s="75" t="e">
        <f>HLOOKUP('Exec Summary'!$D$6,NORM!$F$3:$R$172,R139,FALSE)</f>
        <v>#N/A</v>
      </c>
      <c r="H139" s="74"/>
      <c r="I139" s="64"/>
      <c r="J139" s="467"/>
      <c r="K139" s="65"/>
      <c r="L139" s="75"/>
      <c r="M139" s="74"/>
      <c r="N139" s="64"/>
      <c r="O139" s="467"/>
      <c r="P139" s="65"/>
      <c r="Q139" s="75"/>
      <c r="R139" s="224">
        <v>137</v>
      </c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</row>
    <row r="140" spans="1:55" s="2" customFormat="1" ht="15" customHeight="1" outlineLevel="1" x14ac:dyDescent="0.2">
      <c r="A140" s="395">
        <v>138</v>
      </c>
      <c r="B140" s="165" t="s">
        <v>115</v>
      </c>
      <c r="C140" s="58" t="s">
        <v>356</v>
      </c>
      <c r="D140" s="59" t="s">
        <v>54</v>
      </c>
      <c r="E140" s="220">
        <v>4</v>
      </c>
      <c r="F140" s="69" t="s">
        <v>1378</v>
      </c>
      <c r="G140" s="75" t="e">
        <f>HLOOKUP('Exec Summary'!$D$6,NORM!$F$3:$R$172,R140,FALSE)</f>
        <v>#N/A</v>
      </c>
      <c r="H140" s="74"/>
      <c r="I140" s="64"/>
      <c r="J140" s="467"/>
      <c r="K140" s="65"/>
      <c r="L140" s="75"/>
      <c r="M140" s="74"/>
      <c r="N140" s="64"/>
      <c r="O140" s="467"/>
      <c r="P140" s="65"/>
      <c r="Q140" s="75"/>
      <c r="R140" s="224">
        <v>138</v>
      </c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</row>
    <row r="141" spans="1:55" s="2" customFormat="1" ht="15" customHeight="1" outlineLevel="1" x14ac:dyDescent="0.2">
      <c r="A141" s="395">
        <v>139</v>
      </c>
      <c r="B141" s="165" t="s">
        <v>55</v>
      </c>
      <c r="C141" s="58" t="s">
        <v>357</v>
      </c>
      <c r="D141" s="59" t="s">
        <v>56</v>
      </c>
      <c r="E141" s="220">
        <v>4</v>
      </c>
      <c r="F141" s="69" t="s">
        <v>1379</v>
      </c>
      <c r="G141" s="75" t="e">
        <f>HLOOKUP('Exec Summary'!$D$6,NORM!$F$3:$R$172,R141,FALSE)</f>
        <v>#N/A</v>
      </c>
      <c r="H141" s="74"/>
      <c r="I141" s="64"/>
      <c r="J141" s="467"/>
      <c r="K141" s="65"/>
      <c r="L141" s="75"/>
      <c r="M141" s="74"/>
      <c r="N141" s="64"/>
      <c r="O141" s="467"/>
      <c r="P141" s="65"/>
      <c r="Q141" s="75"/>
      <c r="R141" s="224">
        <v>139</v>
      </c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</row>
    <row r="142" spans="1:55" s="2" customFormat="1" ht="15" customHeight="1" outlineLevel="1" x14ac:dyDescent="0.2">
      <c r="A142" s="395">
        <v>140</v>
      </c>
      <c r="B142" s="165" t="s">
        <v>57</v>
      </c>
      <c r="C142" s="58" t="s">
        <v>358</v>
      </c>
      <c r="D142" s="59" t="s">
        <v>58</v>
      </c>
      <c r="E142" s="220">
        <v>4</v>
      </c>
      <c r="F142" s="69" t="s">
        <v>1518</v>
      </c>
      <c r="G142" s="75" t="e">
        <f>HLOOKUP('Exec Summary'!$D$6,NORM!$F$3:$R$172,R142,FALSE)</f>
        <v>#N/A</v>
      </c>
      <c r="H142" s="74"/>
      <c r="I142" s="64"/>
      <c r="J142" s="467"/>
      <c r="K142" s="65"/>
      <c r="L142" s="75"/>
      <c r="M142" s="74"/>
      <c r="N142" s="64"/>
      <c r="O142" s="467"/>
      <c r="P142" s="65"/>
      <c r="Q142" s="75"/>
      <c r="R142" s="224">
        <v>140</v>
      </c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</row>
    <row r="143" spans="1:55" s="2" customFormat="1" ht="15" customHeight="1" outlineLevel="1" x14ac:dyDescent="0.2">
      <c r="A143" s="395">
        <v>141</v>
      </c>
      <c r="B143" s="165" t="s">
        <v>59</v>
      </c>
      <c r="C143" s="58" t="s">
        <v>359</v>
      </c>
      <c r="D143" s="59" t="s">
        <v>60</v>
      </c>
      <c r="E143" s="220">
        <v>4</v>
      </c>
      <c r="F143" s="69" t="s">
        <v>1381</v>
      </c>
      <c r="G143" s="75" t="e">
        <f>HLOOKUP('Exec Summary'!$D$6,NORM!$F$3:$R$172,R143,FALSE)</f>
        <v>#N/A</v>
      </c>
      <c r="H143" s="74"/>
      <c r="I143" s="64"/>
      <c r="J143" s="467"/>
      <c r="K143" s="65"/>
      <c r="L143" s="75"/>
      <c r="M143" s="74"/>
      <c r="N143" s="64"/>
      <c r="O143" s="467"/>
      <c r="P143" s="65"/>
      <c r="Q143" s="75"/>
      <c r="R143" s="224">
        <v>141</v>
      </c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</row>
    <row r="144" spans="1:55" s="2" customFormat="1" ht="15" customHeight="1" outlineLevel="1" x14ac:dyDescent="0.2">
      <c r="A144" s="395">
        <v>142</v>
      </c>
      <c r="B144" s="165" t="s">
        <v>61</v>
      </c>
      <c r="C144" s="58" t="s">
        <v>360</v>
      </c>
      <c r="D144" s="59" t="s">
        <v>62</v>
      </c>
      <c r="E144" s="220">
        <v>4</v>
      </c>
      <c r="F144" s="69" t="s">
        <v>1382</v>
      </c>
      <c r="G144" s="75" t="e">
        <f>HLOOKUP('Exec Summary'!$D$6,NORM!$F$3:$R$172,R144,FALSE)</f>
        <v>#N/A</v>
      </c>
      <c r="H144" s="76"/>
      <c r="I144" s="91"/>
      <c r="J144" s="473"/>
      <c r="K144" s="65"/>
      <c r="L144" s="77"/>
      <c r="M144" s="76"/>
      <c r="N144" s="91"/>
      <c r="O144" s="473"/>
      <c r="P144" s="65"/>
      <c r="Q144" s="77"/>
      <c r="R144" s="224">
        <v>142</v>
      </c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</row>
    <row r="145" spans="1:55" s="2" customFormat="1" ht="15" customHeight="1" outlineLevel="1" x14ac:dyDescent="0.2">
      <c r="A145" s="395">
        <v>151</v>
      </c>
      <c r="B145" s="165"/>
      <c r="C145" s="58" t="s">
        <v>369</v>
      </c>
      <c r="D145" s="59" t="s">
        <v>147</v>
      </c>
      <c r="E145" s="220">
        <v>3</v>
      </c>
      <c r="F145" s="61" t="s">
        <v>1322</v>
      </c>
      <c r="G145" s="75" t="e">
        <f>HLOOKUP('Exec Summary'!$D$6,NORM!$F$3:$R$172,R145,FALSE)</f>
        <v>#N/A</v>
      </c>
      <c r="H145" s="67">
        <f>SUM(H146:H152)</f>
        <v>0</v>
      </c>
      <c r="I145" s="68"/>
      <c r="J145" s="468"/>
      <c r="K145" s="65"/>
      <c r="L145" s="62"/>
      <c r="M145" s="67">
        <f>SUM(M146:M152)</f>
        <v>0</v>
      </c>
      <c r="N145" s="68"/>
      <c r="O145" s="468"/>
      <c r="P145" s="65"/>
      <c r="Q145" s="62"/>
      <c r="R145" s="224">
        <v>143</v>
      </c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</row>
    <row r="146" spans="1:55" s="2" customFormat="1" ht="15" customHeight="1" outlineLevel="1" x14ac:dyDescent="0.2">
      <c r="A146" s="395">
        <v>152</v>
      </c>
      <c r="B146" s="165" t="s">
        <v>148</v>
      </c>
      <c r="C146" s="58" t="s">
        <v>370</v>
      </c>
      <c r="D146" s="59" t="s">
        <v>28</v>
      </c>
      <c r="E146" s="220">
        <v>4</v>
      </c>
      <c r="F146" s="69" t="s">
        <v>1519</v>
      </c>
      <c r="G146" s="75" t="e">
        <f>HLOOKUP('Exec Summary'!$D$6,NORM!$F$3:$R$172,R146,FALSE)</f>
        <v>#N/A</v>
      </c>
      <c r="H146" s="70"/>
      <c r="I146" s="71"/>
      <c r="J146" s="469"/>
      <c r="K146" s="65"/>
      <c r="L146" s="73"/>
      <c r="M146" s="70"/>
      <c r="N146" s="71"/>
      <c r="O146" s="469"/>
      <c r="P146" s="65"/>
      <c r="Q146" s="73"/>
      <c r="R146" s="224">
        <v>144</v>
      </c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</row>
    <row r="147" spans="1:55" s="2" customFormat="1" ht="15" customHeight="1" outlineLevel="1" x14ac:dyDescent="0.2">
      <c r="A147" s="395">
        <v>153</v>
      </c>
      <c r="B147" s="165" t="s">
        <v>149</v>
      </c>
      <c r="C147" s="58" t="s">
        <v>371</v>
      </c>
      <c r="D147" s="59" t="s">
        <v>90</v>
      </c>
      <c r="E147" s="220">
        <v>4</v>
      </c>
      <c r="F147" s="69" t="s">
        <v>1323</v>
      </c>
      <c r="G147" s="75" t="e">
        <f>HLOOKUP('Exec Summary'!$D$6,NORM!$F$3:$R$172,R147,FALSE)</f>
        <v>#N/A</v>
      </c>
      <c r="H147" s="74"/>
      <c r="I147" s="64"/>
      <c r="J147" s="467"/>
      <c r="K147" s="65"/>
      <c r="L147" s="75"/>
      <c r="M147" s="74"/>
      <c r="N147" s="64"/>
      <c r="O147" s="467"/>
      <c r="P147" s="65"/>
      <c r="Q147" s="75"/>
      <c r="R147" s="224">
        <v>145</v>
      </c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</row>
    <row r="148" spans="1:55" s="2" customFormat="1" ht="15" customHeight="1" outlineLevel="1" x14ac:dyDescent="0.2">
      <c r="A148" s="395">
        <v>154</v>
      </c>
      <c r="B148" s="165" t="s">
        <v>119</v>
      </c>
      <c r="C148" s="58" t="s">
        <v>372</v>
      </c>
      <c r="D148" s="59" t="s">
        <v>91</v>
      </c>
      <c r="E148" s="220">
        <v>4</v>
      </c>
      <c r="F148" s="69" t="s">
        <v>1324</v>
      </c>
      <c r="G148" s="75" t="e">
        <f>HLOOKUP('Exec Summary'!$D$6,NORM!$F$3:$R$172,R148,FALSE)</f>
        <v>#N/A</v>
      </c>
      <c r="H148" s="74"/>
      <c r="I148" s="64"/>
      <c r="J148" s="467"/>
      <c r="K148" s="65"/>
      <c r="L148" s="75"/>
      <c r="M148" s="74"/>
      <c r="N148" s="64"/>
      <c r="O148" s="467"/>
      <c r="P148" s="65"/>
      <c r="Q148" s="75"/>
      <c r="R148" s="224">
        <v>146</v>
      </c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</row>
    <row r="149" spans="1:55" s="2" customFormat="1" ht="15" customHeight="1" outlineLevel="1" x14ac:dyDescent="0.2">
      <c r="A149" s="395">
        <v>155</v>
      </c>
      <c r="B149" s="165" t="s">
        <v>120</v>
      </c>
      <c r="C149" s="58" t="s">
        <v>373</v>
      </c>
      <c r="D149" s="59" t="s">
        <v>92</v>
      </c>
      <c r="E149" s="220">
        <v>4</v>
      </c>
      <c r="F149" s="69" t="s">
        <v>1325</v>
      </c>
      <c r="G149" s="75" t="e">
        <f>HLOOKUP('Exec Summary'!$D$6,NORM!$F$3:$R$172,R149,FALSE)</f>
        <v>#N/A</v>
      </c>
      <c r="H149" s="74"/>
      <c r="I149" s="64"/>
      <c r="J149" s="467"/>
      <c r="K149" s="65"/>
      <c r="L149" s="75"/>
      <c r="M149" s="74"/>
      <c r="N149" s="64"/>
      <c r="O149" s="467"/>
      <c r="P149" s="65"/>
      <c r="Q149" s="75"/>
      <c r="R149" s="224">
        <v>147</v>
      </c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</row>
    <row r="150" spans="1:55" s="2" customFormat="1" ht="15" customHeight="1" outlineLevel="1" x14ac:dyDescent="0.2">
      <c r="A150" s="395">
        <v>156</v>
      </c>
      <c r="B150" s="165" t="s">
        <v>121</v>
      </c>
      <c r="C150" s="58" t="s">
        <v>374</v>
      </c>
      <c r="D150" s="59" t="s">
        <v>93</v>
      </c>
      <c r="E150" s="220">
        <v>4</v>
      </c>
      <c r="F150" s="69" t="s">
        <v>1328</v>
      </c>
      <c r="G150" s="75" t="e">
        <f>HLOOKUP('Exec Summary'!$D$6,NORM!$F$3:$R$172,R150,FALSE)</f>
        <v>#N/A</v>
      </c>
      <c r="H150" s="74"/>
      <c r="I150" s="64"/>
      <c r="J150" s="467"/>
      <c r="K150" s="65"/>
      <c r="L150" s="75"/>
      <c r="M150" s="74"/>
      <c r="N150" s="64"/>
      <c r="O150" s="467"/>
      <c r="P150" s="65"/>
      <c r="Q150" s="75"/>
      <c r="R150" s="224">
        <v>148</v>
      </c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</row>
    <row r="151" spans="1:55" s="2" customFormat="1" ht="15" customHeight="1" outlineLevel="1" x14ac:dyDescent="0.2">
      <c r="A151" s="395">
        <v>157</v>
      </c>
      <c r="B151" s="165" t="s">
        <v>122</v>
      </c>
      <c r="C151" s="58" t="s">
        <v>375</v>
      </c>
      <c r="D151" s="59" t="s">
        <v>29</v>
      </c>
      <c r="E151" s="220">
        <v>4</v>
      </c>
      <c r="F151" s="69" t="s">
        <v>1326</v>
      </c>
      <c r="G151" s="75" t="e">
        <f>HLOOKUP('Exec Summary'!$D$6,NORM!$F$3:$R$172,R151,FALSE)</f>
        <v>#N/A</v>
      </c>
      <c r="H151" s="74"/>
      <c r="I151" s="64"/>
      <c r="J151" s="467"/>
      <c r="K151" s="65"/>
      <c r="L151" s="75"/>
      <c r="M151" s="74"/>
      <c r="N151" s="64"/>
      <c r="O151" s="467"/>
      <c r="P151" s="65"/>
      <c r="Q151" s="75"/>
      <c r="R151" s="224">
        <v>149</v>
      </c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</row>
    <row r="152" spans="1:55" s="2" customFormat="1" ht="15" customHeight="1" outlineLevel="1" x14ac:dyDescent="0.2">
      <c r="A152" s="395">
        <v>158</v>
      </c>
      <c r="B152" s="165" t="s">
        <v>123</v>
      </c>
      <c r="C152" s="58" t="s">
        <v>376</v>
      </c>
      <c r="D152" s="59" t="s">
        <v>94</v>
      </c>
      <c r="E152" s="220">
        <v>4</v>
      </c>
      <c r="F152" s="69" t="s">
        <v>1327</v>
      </c>
      <c r="G152" s="75" t="e">
        <f>HLOOKUP('Exec Summary'!$D$6,NORM!$F$3:$R$172,R152,FALSE)</f>
        <v>#N/A</v>
      </c>
      <c r="H152" s="76"/>
      <c r="I152" s="64"/>
      <c r="J152" s="467"/>
      <c r="K152" s="65"/>
      <c r="L152" s="77"/>
      <c r="M152" s="76"/>
      <c r="N152" s="64"/>
      <c r="O152" s="467"/>
      <c r="P152" s="65"/>
      <c r="Q152" s="77"/>
      <c r="R152" s="224">
        <v>150</v>
      </c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</row>
    <row r="153" spans="1:55" s="2" customFormat="1" ht="15" customHeight="1" outlineLevel="1" x14ac:dyDescent="0.2">
      <c r="A153" s="395">
        <v>159</v>
      </c>
      <c r="B153" s="165">
        <v>8500</v>
      </c>
      <c r="C153" s="58" t="s">
        <v>377</v>
      </c>
      <c r="D153" s="59">
        <v>8.6</v>
      </c>
      <c r="E153" s="220">
        <v>3</v>
      </c>
      <c r="F153" s="61" t="s">
        <v>1330</v>
      </c>
      <c r="G153" s="75" t="e">
        <f>HLOOKUP('Exec Summary'!$D$6,NORM!$F$3:$R$172,R153,FALSE)</f>
        <v>#N/A</v>
      </c>
      <c r="H153" s="78"/>
      <c r="I153" s="64"/>
      <c r="J153" s="467"/>
      <c r="K153" s="65"/>
      <c r="L153" s="72"/>
      <c r="M153" s="78"/>
      <c r="N153" s="64"/>
      <c r="O153" s="467"/>
      <c r="P153" s="65"/>
      <c r="Q153" s="72"/>
      <c r="R153" s="224">
        <v>151</v>
      </c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</row>
    <row r="154" spans="1:55" s="2" customFormat="1" ht="15" customHeight="1" outlineLevel="1" x14ac:dyDescent="0.2">
      <c r="A154" s="395">
        <v>160</v>
      </c>
      <c r="B154" s="165">
        <v>8900</v>
      </c>
      <c r="C154" s="58" t="s">
        <v>378</v>
      </c>
      <c r="D154" s="59">
        <v>8.6999999999999993</v>
      </c>
      <c r="E154" s="220">
        <v>3</v>
      </c>
      <c r="F154" s="61" t="s">
        <v>1329</v>
      </c>
      <c r="G154" s="75" t="e">
        <f>HLOOKUP('Exec Summary'!$D$6,NORM!$F$3:$R$172,R154,FALSE)</f>
        <v>#N/A</v>
      </c>
      <c r="H154" s="63"/>
      <c r="I154" s="91"/>
      <c r="J154" s="473"/>
      <c r="K154" s="65"/>
      <c r="L154" s="66"/>
      <c r="M154" s="63"/>
      <c r="N154" s="91"/>
      <c r="O154" s="473"/>
      <c r="P154" s="65"/>
      <c r="Q154" s="66"/>
      <c r="R154" s="224">
        <v>152</v>
      </c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</row>
    <row r="155" spans="1:55" s="2" customFormat="1" ht="15" customHeight="1" x14ac:dyDescent="0.2">
      <c r="A155" s="395">
        <v>161</v>
      </c>
      <c r="B155" s="163"/>
      <c r="C155" s="53" t="s">
        <v>379</v>
      </c>
      <c r="D155" s="54">
        <v>9</v>
      </c>
      <c r="E155" s="222">
        <v>2</v>
      </c>
      <c r="F155" s="92" t="s">
        <v>1520</v>
      </c>
      <c r="G155" s="93" t="e">
        <f>SUM(G156:G159)</f>
        <v>#N/A</v>
      </c>
      <c r="H155" s="93">
        <f>SUM(H156:H159)</f>
        <v>0</v>
      </c>
      <c r="I155" s="142" t="e">
        <f>IF(J155=0,0,IF(G155=0,"&gt;100%",J155/G155))</f>
        <v>#N/A</v>
      </c>
      <c r="J155" s="474" t="e">
        <f t="shared" ref="J155" si="9">H155-G155</f>
        <v>#N/A</v>
      </c>
      <c r="K155" s="56"/>
      <c r="L155" s="93"/>
      <c r="M155" s="93">
        <f>SUM(M156:M159)</f>
        <v>0</v>
      </c>
      <c r="N155" s="142">
        <f>IF(O155=0,0,IF(H155=0,"&gt;100%",O155/H155))</f>
        <v>0</v>
      </c>
      <c r="O155" s="474">
        <f>M155-H155</f>
        <v>0</v>
      </c>
      <c r="P155" s="56"/>
      <c r="Q155" s="93"/>
      <c r="R155" s="224">
        <v>153</v>
      </c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</row>
    <row r="156" spans="1:55" s="2" customFormat="1" ht="15" customHeight="1" outlineLevel="1" x14ac:dyDescent="0.2">
      <c r="A156" s="395">
        <v>162</v>
      </c>
      <c r="B156" s="164" t="s">
        <v>116</v>
      </c>
      <c r="C156" s="58" t="s">
        <v>380</v>
      </c>
      <c r="D156" s="59">
        <v>9.1</v>
      </c>
      <c r="E156" s="220">
        <v>3</v>
      </c>
      <c r="F156" s="61" t="s">
        <v>1319</v>
      </c>
      <c r="G156" s="75" t="e">
        <f>HLOOKUP('Exec Summary'!$D$6,NORM!$F$3:$R$172,R156,FALSE)</f>
        <v>#N/A</v>
      </c>
      <c r="H156" s="78"/>
      <c r="I156" s="71"/>
      <c r="J156" s="469"/>
      <c r="K156" s="65"/>
      <c r="L156" s="72"/>
      <c r="M156" s="78"/>
      <c r="N156" s="71"/>
      <c r="O156" s="469"/>
      <c r="P156" s="65"/>
      <c r="Q156" s="72"/>
      <c r="R156" s="224">
        <v>154</v>
      </c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</row>
    <row r="157" spans="1:55" s="2" customFormat="1" ht="15" customHeight="1" outlineLevel="1" x14ac:dyDescent="0.2">
      <c r="A157" s="395">
        <v>163</v>
      </c>
      <c r="B157" s="164">
        <v>2960</v>
      </c>
      <c r="C157" s="58" t="s">
        <v>381</v>
      </c>
      <c r="D157" s="59">
        <v>9.1999999999999993</v>
      </c>
      <c r="E157" s="220">
        <v>3</v>
      </c>
      <c r="F157" s="61" t="s">
        <v>1320</v>
      </c>
      <c r="G157" s="75" t="e">
        <f>HLOOKUP('Exec Summary'!$D$6,NORM!$F$3:$R$172,R157,FALSE)</f>
        <v>#N/A</v>
      </c>
      <c r="H157" s="79"/>
      <c r="I157" s="64"/>
      <c r="J157" s="467"/>
      <c r="K157" s="65"/>
      <c r="L157" s="65"/>
      <c r="M157" s="79"/>
      <c r="N157" s="64"/>
      <c r="O157" s="467"/>
      <c r="P157" s="65"/>
      <c r="Q157" s="65"/>
      <c r="R157" s="224">
        <v>155</v>
      </c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</row>
    <row r="158" spans="1:55" s="2" customFormat="1" ht="15" customHeight="1" outlineLevel="1" x14ac:dyDescent="0.2">
      <c r="A158" s="395">
        <v>164</v>
      </c>
      <c r="B158" s="164">
        <v>2991</v>
      </c>
      <c r="C158" s="58" t="s">
        <v>382</v>
      </c>
      <c r="D158" s="59">
        <v>9.3000000000000007</v>
      </c>
      <c r="E158" s="220">
        <v>3</v>
      </c>
      <c r="F158" s="61" t="s">
        <v>1321</v>
      </c>
      <c r="G158" s="75" t="e">
        <f>HLOOKUP('Exec Summary'!$D$6,NORM!$F$3:$R$172,R158,FALSE)</f>
        <v>#N/A</v>
      </c>
      <c r="H158" s="79"/>
      <c r="I158" s="64"/>
      <c r="J158" s="467"/>
      <c r="K158" s="65"/>
      <c r="L158" s="65"/>
      <c r="M158" s="79"/>
      <c r="N158" s="64"/>
      <c r="O158" s="467"/>
      <c r="P158" s="65"/>
      <c r="Q158" s="65"/>
      <c r="R158" s="224">
        <v>156</v>
      </c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</row>
    <row r="159" spans="1:55" s="2" customFormat="1" ht="15" customHeight="1" outlineLevel="1" x14ac:dyDescent="0.2">
      <c r="A159" s="395">
        <v>165</v>
      </c>
      <c r="B159" s="164" t="s">
        <v>117</v>
      </c>
      <c r="C159" s="58" t="s">
        <v>383</v>
      </c>
      <c r="D159" s="59">
        <v>9.4</v>
      </c>
      <c r="E159" s="220">
        <v>3</v>
      </c>
      <c r="F159" s="61" t="s">
        <v>1318</v>
      </c>
      <c r="G159" s="75" t="e">
        <f>HLOOKUP('Exec Summary'!$D$6,NORM!$F$3:$R$172,R159,FALSE)</f>
        <v>#N/A</v>
      </c>
      <c r="H159" s="63"/>
      <c r="I159" s="91"/>
      <c r="J159" s="473"/>
      <c r="K159" s="65"/>
      <c r="L159" s="66"/>
      <c r="M159" s="63"/>
      <c r="N159" s="91"/>
      <c r="O159" s="473"/>
      <c r="P159" s="65"/>
      <c r="Q159" s="66"/>
      <c r="R159" s="224">
        <v>157</v>
      </c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</row>
    <row r="160" spans="1:55" s="2" customFormat="1" ht="15" customHeight="1" x14ac:dyDescent="0.2">
      <c r="A160" s="395">
        <v>166</v>
      </c>
      <c r="B160" s="163"/>
      <c r="C160" s="53" t="s">
        <v>384</v>
      </c>
      <c r="D160" s="54">
        <v>10</v>
      </c>
      <c r="E160" s="222">
        <v>2</v>
      </c>
      <c r="F160" s="92" t="s">
        <v>1521</v>
      </c>
      <c r="G160" s="93" t="e">
        <f>SUM(G161:G170)</f>
        <v>#N/A</v>
      </c>
      <c r="H160" s="93">
        <f>SUM(H161:H170)</f>
        <v>0</v>
      </c>
      <c r="I160" s="142" t="e">
        <f>IF(J160=0,0,IF(G160=0,"&gt;100%",J160/G160))</f>
        <v>#N/A</v>
      </c>
      <c r="J160" s="474" t="e">
        <f t="shared" ref="J160" si="10">H160-G160</f>
        <v>#N/A</v>
      </c>
      <c r="K160" s="56"/>
      <c r="L160" s="93"/>
      <c r="M160" s="93">
        <f>SUM(M161:M170)</f>
        <v>0</v>
      </c>
      <c r="N160" s="142">
        <f>IF(O160=0,0,IF(H160=0,"&gt;100%",O160/H160))</f>
        <v>0</v>
      </c>
      <c r="O160" s="474">
        <f>M160-H160</f>
        <v>0</v>
      </c>
      <c r="P160" s="56"/>
      <c r="Q160" s="93"/>
      <c r="R160" s="224">
        <v>158</v>
      </c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</row>
    <row r="161" spans="1:55" s="2" customFormat="1" ht="15" customHeight="1" outlineLevel="1" x14ac:dyDescent="0.2">
      <c r="A161" s="395">
        <v>167</v>
      </c>
      <c r="B161" s="164">
        <v>4001</v>
      </c>
      <c r="C161" s="58" t="s">
        <v>385</v>
      </c>
      <c r="D161" s="110">
        <v>10.01</v>
      </c>
      <c r="E161" s="220">
        <v>3</v>
      </c>
      <c r="F161" s="61" t="s">
        <v>1019</v>
      </c>
      <c r="G161" s="75" t="e">
        <f>HLOOKUP('Exec Summary'!$D$6,NORM!$F$3:$R$172,R161,FALSE)</f>
        <v>#N/A</v>
      </c>
      <c r="H161" s="78"/>
      <c r="I161" s="71"/>
      <c r="J161" s="469"/>
      <c r="K161" s="65"/>
      <c r="L161" s="72"/>
      <c r="M161" s="78"/>
      <c r="N161" s="71"/>
      <c r="O161" s="469"/>
      <c r="P161" s="65"/>
      <c r="Q161" s="72"/>
      <c r="R161" s="224">
        <v>159</v>
      </c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</row>
    <row r="162" spans="1:55" s="2" customFormat="1" ht="15" customHeight="1" outlineLevel="1" x14ac:dyDescent="0.2">
      <c r="A162" s="395">
        <v>168</v>
      </c>
      <c r="B162" s="164">
        <v>4002</v>
      </c>
      <c r="C162" s="58" t="s">
        <v>386</v>
      </c>
      <c r="D162" s="110">
        <v>10.02</v>
      </c>
      <c r="E162" s="220">
        <v>3</v>
      </c>
      <c r="F162" s="61" t="s">
        <v>1313</v>
      </c>
      <c r="G162" s="75" t="e">
        <f>HLOOKUP('Exec Summary'!$D$6,NORM!$F$3:$R$172,R162,FALSE)</f>
        <v>#N/A</v>
      </c>
      <c r="H162" s="79"/>
      <c r="I162" s="64"/>
      <c r="J162" s="467"/>
      <c r="K162" s="65"/>
      <c r="L162" s="65"/>
      <c r="M162" s="79"/>
      <c r="N162" s="64"/>
      <c r="O162" s="467"/>
      <c r="P162" s="65"/>
      <c r="Q162" s="65"/>
      <c r="R162" s="224">
        <v>160</v>
      </c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</row>
    <row r="163" spans="1:55" s="2" customFormat="1" ht="15" customHeight="1" outlineLevel="1" x14ac:dyDescent="0.2">
      <c r="A163" s="395">
        <v>169</v>
      </c>
      <c r="B163" s="164">
        <v>4003</v>
      </c>
      <c r="C163" s="58" t="s">
        <v>387</v>
      </c>
      <c r="D163" s="110">
        <v>10.029999999999999</v>
      </c>
      <c r="E163" s="220">
        <v>3</v>
      </c>
      <c r="F163" s="61" t="s">
        <v>1020</v>
      </c>
      <c r="G163" s="75" t="e">
        <f>HLOOKUP('Exec Summary'!$D$6,NORM!$F$3:$R$172,R163,FALSE)</f>
        <v>#N/A</v>
      </c>
      <c r="H163" s="79"/>
      <c r="I163" s="64"/>
      <c r="J163" s="467"/>
      <c r="K163" s="65"/>
      <c r="L163" s="65"/>
      <c r="M163" s="79"/>
      <c r="N163" s="64"/>
      <c r="O163" s="467"/>
      <c r="P163" s="65"/>
      <c r="Q163" s="65"/>
      <c r="R163" s="224">
        <v>161</v>
      </c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</row>
    <row r="164" spans="1:55" s="2" customFormat="1" ht="15" customHeight="1" outlineLevel="1" x14ac:dyDescent="0.2">
      <c r="A164" s="395">
        <v>170</v>
      </c>
      <c r="B164" s="164">
        <v>4004</v>
      </c>
      <c r="C164" s="58" t="s">
        <v>388</v>
      </c>
      <c r="D164" s="110">
        <v>10.039999999999999</v>
      </c>
      <c r="E164" s="220">
        <v>3</v>
      </c>
      <c r="F164" s="61" t="s">
        <v>1021</v>
      </c>
      <c r="G164" s="75" t="e">
        <f>HLOOKUP('Exec Summary'!$D$6,NORM!$F$3:$R$172,R164,FALSE)</f>
        <v>#N/A</v>
      </c>
      <c r="H164" s="79"/>
      <c r="I164" s="64"/>
      <c r="J164" s="467"/>
      <c r="K164" s="65"/>
      <c r="L164" s="65"/>
      <c r="M164" s="79"/>
      <c r="N164" s="64"/>
      <c r="O164" s="467"/>
      <c r="P164" s="65"/>
      <c r="Q164" s="65"/>
      <c r="R164" s="224">
        <v>162</v>
      </c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</row>
    <row r="165" spans="1:55" s="2" customFormat="1" ht="15" customHeight="1" outlineLevel="1" x14ac:dyDescent="0.2">
      <c r="A165" s="395">
        <v>171</v>
      </c>
      <c r="B165" s="164">
        <v>4005</v>
      </c>
      <c r="C165" s="58" t="s">
        <v>389</v>
      </c>
      <c r="D165" s="110">
        <v>10.050000000000001</v>
      </c>
      <c r="E165" s="220">
        <v>3</v>
      </c>
      <c r="F165" s="61" t="s">
        <v>1022</v>
      </c>
      <c r="G165" s="75" t="e">
        <f>HLOOKUP('Exec Summary'!$D$6,NORM!$F$3:$R$172,R165,FALSE)</f>
        <v>#N/A</v>
      </c>
      <c r="H165" s="79"/>
      <c r="I165" s="64"/>
      <c r="J165" s="467"/>
      <c r="K165" s="65"/>
      <c r="L165" s="65"/>
      <c r="M165" s="79"/>
      <c r="N165" s="64"/>
      <c r="O165" s="467"/>
      <c r="P165" s="65"/>
      <c r="Q165" s="65"/>
      <c r="R165" s="224">
        <v>163</v>
      </c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</row>
    <row r="166" spans="1:55" s="2" customFormat="1" ht="15" customHeight="1" outlineLevel="1" x14ac:dyDescent="0.2">
      <c r="A166" s="395">
        <v>172</v>
      </c>
      <c r="B166" s="164">
        <v>4006</v>
      </c>
      <c r="C166" s="58" t="s">
        <v>390</v>
      </c>
      <c r="D166" s="110">
        <v>10.06</v>
      </c>
      <c r="E166" s="220">
        <v>3</v>
      </c>
      <c r="F166" s="61" t="s">
        <v>1314</v>
      </c>
      <c r="G166" s="75" t="e">
        <f>HLOOKUP('Exec Summary'!$D$6,NORM!$F$3:$R$172,R166,FALSE)</f>
        <v>#N/A</v>
      </c>
      <c r="H166" s="79"/>
      <c r="I166" s="64"/>
      <c r="J166" s="467"/>
      <c r="K166" s="65"/>
      <c r="L166" s="65"/>
      <c r="M166" s="79"/>
      <c r="N166" s="64"/>
      <c r="O166" s="467"/>
      <c r="P166" s="65"/>
      <c r="Q166" s="65"/>
      <c r="R166" s="224">
        <v>164</v>
      </c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</row>
    <row r="167" spans="1:55" s="2" customFormat="1" ht="15" customHeight="1" outlineLevel="1" x14ac:dyDescent="0.2">
      <c r="A167" s="395">
        <v>173</v>
      </c>
      <c r="B167" s="164">
        <v>4007</v>
      </c>
      <c r="C167" s="58" t="s">
        <v>391</v>
      </c>
      <c r="D167" s="110">
        <v>10.07</v>
      </c>
      <c r="E167" s="220">
        <v>3</v>
      </c>
      <c r="F167" s="61" t="s">
        <v>1315</v>
      </c>
      <c r="G167" s="75" t="e">
        <f>HLOOKUP('Exec Summary'!$D$6,NORM!$F$3:$R$172,R167,FALSE)</f>
        <v>#N/A</v>
      </c>
      <c r="H167" s="79"/>
      <c r="I167" s="64"/>
      <c r="J167" s="467"/>
      <c r="K167" s="65"/>
      <c r="L167" s="65"/>
      <c r="M167" s="79"/>
      <c r="N167" s="64"/>
      <c r="O167" s="467"/>
      <c r="P167" s="65"/>
      <c r="Q167" s="65"/>
      <c r="R167" s="224">
        <v>165</v>
      </c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</row>
    <row r="168" spans="1:55" s="2" customFormat="1" ht="15" customHeight="1" outlineLevel="1" x14ac:dyDescent="0.2">
      <c r="A168" s="395">
        <v>174</v>
      </c>
      <c r="B168" s="164">
        <v>4081</v>
      </c>
      <c r="C168" s="58" t="s">
        <v>392</v>
      </c>
      <c r="D168" s="110">
        <v>10.08</v>
      </c>
      <c r="E168" s="220">
        <v>3</v>
      </c>
      <c r="F168" s="61" t="s">
        <v>1316</v>
      </c>
      <c r="G168" s="75" t="e">
        <f>HLOOKUP('Exec Summary'!$D$6,NORM!$F$3:$R$172,R168,FALSE)</f>
        <v>#N/A</v>
      </c>
      <c r="H168" s="79"/>
      <c r="I168" s="64"/>
      <c r="J168" s="467"/>
      <c r="K168" s="65"/>
      <c r="L168" s="65"/>
      <c r="M168" s="79"/>
      <c r="N168" s="64"/>
      <c r="O168" s="467"/>
      <c r="P168" s="65"/>
      <c r="Q168" s="65"/>
      <c r="R168" s="224">
        <v>166</v>
      </c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</row>
    <row r="169" spans="1:55" s="2" customFormat="1" ht="15" customHeight="1" outlineLevel="1" x14ac:dyDescent="0.2">
      <c r="A169" s="395">
        <v>175</v>
      </c>
      <c r="B169" s="164">
        <v>4991</v>
      </c>
      <c r="C169" s="58" t="s">
        <v>393</v>
      </c>
      <c r="D169" s="110">
        <v>10.09</v>
      </c>
      <c r="E169" s="220">
        <v>3</v>
      </c>
      <c r="F169" s="61" t="s">
        <v>1317</v>
      </c>
      <c r="G169" s="75" t="e">
        <f>HLOOKUP('Exec Summary'!$D$6,NORM!$F$3:$R$172,R169,FALSE)</f>
        <v>#N/A</v>
      </c>
      <c r="H169" s="79"/>
      <c r="I169" s="64"/>
      <c r="J169" s="467"/>
      <c r="K169" s="65"/>
      <c r="L169" s="65"/>
      <c r="M169" s="79"/>
      <c r="N169" s="64"/>
      <c r="O169" s="467"/>
      <c r="P169" s="65"/>
      <c r="Q169" s="65"/>
      <c r="R169" s="224">
        <v>167</v>
      </c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</row>
    <row r="170" spans="1:55" s="2" customFormat="1" ht="15" customHeight="1" outlineLevel="1" x14ac:dyDescent="0.2">
      <c r="A170" s="395">
        <v>176</v>
      </c>
      <c r="B170" s="164" t="s">
        <v>118</v>
      </c>
      <c r="C170" s="58" t="s">
        <v>394</v>
      </c>
      <c r="D170" s="110">
        <v>10.1</v>
      </c>
      <c r="E170" s="220">
        <v>3</v>
      </c>
      <c r="F170" s="61" t="s">
        <v>1318</v>
      </c>
      <c r="G170" s="75" t="e">
        <f>HLOOKUP('Exec Summary'!$D$6,NORM!$F$3:$R$172,R170,FALSE)</f>
        <v>#N/A</v>
      </c>
      <c r="H170" s="63"/>
      <c r="I170" s="91"/>
      <c r="J170" s="473"/>
      <c r="K170" s="65"/>
      <c r="L170" s="66"/>
      <c r="M170" s="63"/>
      <c r="N170" s="91"/>
      <c r="O170" s="473"/>
      <c r="P170" s="65"/>
      <c r="Q170" s="66"/>
      <c r="R170" s="224">
        <v>168</v>
      </c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</row>
    <row r="171" spans="1:55" s="2" customFormat="1" ht="15" customHeight="1" outlineLevel="1" x14ac:dyDescent="0.2">
      <c r="A171" s="395">
        <v>177</v>
      </c>
      <c r="B171" s="165" t="s">
        <v>69</v>
      </c>
      <c r="C171" s="58" t="s">
        <v>395</v>
      </c>
      <c r="D171" s="110">
        <v>10.11</v>
      </c>
      <c r="E171" s="220">
        <v>3</v>
      </c>
      <c r="F171" s="259" t="s">
        <v>1025</v>
      </c>
      <c r="G171" s="75" t="e">
        <f>HLOOKUP('Exec Summary'!$D$6,NORM!$F$3:$R$172,R171,FALSE)</f>
        <v>#N/A</v>
      </c>
      <c r="H171" s="83"/>
      <c r="I171" s="84"/>
      <c r="J171" s="471"/>
      <c r="K171" s="65"/>
      <c r="L171" s="83"/>
      <c r="M171" s="83"/>
      <c r="N171" s="84"/>
      <c r="O171" s="471"/>
      <c r="P171" s="65"/>
      <c r="Q171" s="65"/>
      <c r="R171" s="224">
        <v>169</v>
      </c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</row>
    <row r="172" spans="1:55" s="2" customFormat="1" ht="15" customHeight="1" x14ac:dyDescent="0.2">
      <c r="A172" s="395"/>
      <c r="B172" s="60"/>
      <c r="C172" s="58" t="s">
        <v>764</v>
      </c>
      <c r="D172" s="3"/>
      <c r="E172" s="223"/>
      <c r="F172" s="111" t="s">
        <v>171</v>
      </c>
      <c r="G172" s="244" t="e">
        <f>SUM(G84,G20,G5)</f>
        <v>#N/A</v>
      </c>
      <c r="H172" s="112">
        <f>SUM(H84,H20,H5)</f>
        <v>0</v>
      </c>
      <c r="I172" s="113" t="e">
        <f>IF(J172=0,0,IF(G172=0,"&gt;100%",J172/G172))</f>
        <v>#N/A</v>
      </c>
      <c r="J172" s="475" t="e">
        <f>IF(G172="","",H172-G172)</f>
        <v>#N/A</v>
      </c>
      <c r="K172" s="112"/>
      <c r="L172" s="112"/>
      <c r="M172" s="112">
        <f>SUM(M84,M20,M5)</f>
        <v>0</v>
      </c>
      <c r="N172" s="113">
        <f>IF(O172=0,0,IF(H172=0,"&gt;100%",O172/H172))</f>
        <v>0</v>
      </c>
      <c r="O172" s="475">
        <f>M172-H172</f>
        <v>0</v>
      </c>
      <c r="P172" s="326"/>
      <c r="Q172" s="326"/>
      <c r="R172" s="224">
        <v>170</v>
      </c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</row>
    <row r="173" spans="1:55" s="4" customFormat="1" ht="15" customHeight="1" x14ac:dyDescent="0.2">
      <c r="A173" s="224"/>
      <c r="B173" s="119"/>
      <c r="C173" s="114"/>
      <c r="E173" s="224"/>
      <c r="G173" s="245"/>
      <c r="J173" s="330"/>
    </row>
    <row r="174" spans="1:55" s="4" customFormat="1" ht="15" customHeight="1" x14ac:dyDescent="0.2">
      <c r="A174" s="224"/>
      <c r="B174" s="119"/>
      <c r="C174" s="114"/>
      <c r="E174" s="224"/>
      <c r="G174" s="246"/>
      <c r="H174" s="116"/>
      <c r="I174" s="116"/>
      <c r="J174" s="331"/>
      <c r="K174" s="116"/>
      <c r="L174" s="116"/>
      <c r="M174" s="116"/>
      <c r="N174" s="116"/>
      <c r="O174" s="116"/>
    </row>
    <row r="175" spans="1:55" s="4" customFormat="1" ht="15" customHeight="1" x14ac:dyDescent="0.2">
      <c r="A175" s="224"/>
      <c r="B175" s="119"/>
      <c r="C175" s="114"/>
      <c r="E175" s="224"/>
      <c r="G175" s="246"/>
      <c r="H175" s="116"/>
      <c r="I175" s="116"/>
      <c r="J175" s="331"/>
      <c r="K175" s="116"/>
      <c r="L175" s="116"/>
      <c r="M175" s="116"/>
      <c r="N175" s="116"/>
      <c r="O175" s="116"/>
    </row>
    <row r="176" spans="1:55" s="4" customFormat="1" ht="15" customHeight="1" x14ac:dyDescent="0.2">
      <c r="A176" s="224"/>
      <c r="B176" s="119"/>
      <c r="C176" s="114"/>
      <c r="E176" s="224"/>
      <c r="G176" s="246"/>
      <c r="H176" s="116"/>
      <c r="I176" s="116"/>
      <c r="J176" s="331"/>
      <c r="K176" s="116"/>
      <c r="L176" s="116"/>
      <c r="M176" s="116"/>
      <c r="N176" s="116"/>
      <c r="O176" s="116"/>
      <c r="P176" s="120"/>
      <c r="Q176" s="120"/>
    </row>
    <row r="177" spans="1:17" s="4" customFormat="1" ht="15" customHeight="1" x14ac:dyDescent="0.2">
      <c r="A177" s="224"/>
      <c r="B177" s="119"/>
      <c r="C177" s="117"/>
      <c r="D177" s="118"/>
      <c r="E177" s="225"/>
      <c r="F177" s="118"/>
      <c r="G177" s="246"/>
      <c r="H177" s="120"/>
      <c r="I177" s="120"/>
      <c r="J177" s="332"/>
      <c r="K177" s="120"/>
      <c r="L177" s="120"/>
      <c r="M177" s="120"/>
      <c r="N177" s="120"/>
      <c r="O177" s="120"/>
      <c r="P177" s="120"/>
      <c r="Q177" s="120"/>
    </row>
    <row r="178" spans="1:17" s="4" customFormat="1" ht="15" customHeight="1" x14ac:dyDescent="0.2">
      <c r="A178" s="224"/>
      <c r="B178" s="119"/>
      <c r="C178" s="117"/>
      <c r="D178" s="118"/>
      <c r="E178" s="225"/>
      <c r="F178" s="118"/>
      <c r="G178" s="246"/>
      <c r="H178" s="120"/>
      <c r="I178" s="120"/>
      <c r="J178" s="332"/>
      <c r="K178" s="120"/>
      <c r="L178" s="120"/>
      <c r="M178" s="120"/>
      <c r="N178" s="120"/>
      <c r="O178" s="120"/>
      <c r="P178" s="120"/>
      <c r="Q178" s="120"/>
    </row>
    <row r="179" spans="1:17" s="4" customFormat="1" ht="15" customHeight="1" x14ac:dyDescent="0.2">
      <c r="A179" s="224"/>
      <c r="B179" s="119"/>
      <c r="C179" s="117"/>
      <c r="D179" s="118"/>
      <c r="E179" s="225"/>
      <c r="F179" s="118"/>
      <c r="G179" s="246"/>
      <c r="H179" s="120"/>
      <c r="I179" s="120"/>
      <c r="J179" s="332"/>
      <c r="K179" s="120"/>
      <c r="L179" s="120"/>
      <c r="M179" s="120"/>
      <c r="N179" s="120"/>
      <c r="O179" s="120"/>
      <c r="P179" s="122"/>
      <c r="Q179" s="122"/>
    </row>
    <row r="180" spans="1:17" s="4" customFormat="1" ht="15" customHeight="1" x14ac:dyDescent="0.2">
      <c r="A180" s="224"/>
      <c r="B180" s="119"/>
      <c r="C180" s="121"/>
      <c r="D180" s="115"/>
      <c r="E180" s="226"/>
      <c r="F180" s="115"/>
      <c r="G180" s="246"/>
      <c r="H180" s="120"/>
      <c r="I180" s="120"/>
      <c r="J180" s="332"/>
      <c r="K180" s="120"/>
      <c r="L180" s="120"/>
      <c r="M180" s="120"/>
      <c r="N180" s="120"/>
      <c r="O180" s="120"/>
      <c r="P180" s="122"/>
      <c r="Q180" s="122"/>
    </row>
    <row r="181" spans="1:17" s="4" customFormat="1" ht="15" customHeight="1" x14ac:dyDescent="0.2">
      <c r="A181" s="224"/>
      <c r="B181" s="119"/>
      <c r="C181" s="121"/>
      <c r="D181" s="115"/>
      <c r="E181" s="226"/>
      <c r="F181" s="115"/>
      <c r="G181" s="246"/>
      <c r="H181" s="120"/>
      <c r="I181" s="120"/>
      <c r="J181" s="332"/>
      <c r="K181" s="120"/>
      <c r="L181" s="120"/>
      <c r="M181" s="120"/>
      <c r="N181" s="120"/>
      <c r="O181" s="120"/>
      <c r="P181" s="122"/>
      <c r="Q181" s="122"/>
    </row>
    <row r="182" spans="1:17" s="4" customFormat="1" ht="15" customHeight="1" x14ac:dyDescent="0.2">
      <c r="A182" s="224"/>
      <c r="B182" s="119"/>
      <c r="C182" s="121"/>
      <c r="D182" s="115"/>
      <c r="E182" s="226"/>
      <c r="F182" s="118"/>
      <c r="G182" s="246"/>
      <c r="H182" s="120"/>
      <c r="I182" s="120"/>
      <c r="J182" s="332"/>
      <c r="K182" s="120"/>
      <c r="L182" s="120"/>
      <c r="M182" s="120"/>
      <c r="N182" s="120"/>
      <c r="O182" s="120"/>
      <c r="P182" s="122"/>
      <c r="Q182" s="122"/>
    </row>
    <row r="183" spans="1:17" s="4" customFormat="1" ht="15" customHeight="1" x14ac:dyDescent="0.2">
      <c r="A183" s="224"/>
      <c r="B183" s="119"/>
      <c r="C183" s="121"/>
      <c r="D183" s="115"/>
      <c r="E183" s="226"/>
      <c r="F183" s="115"/>
      <c r="G183" s="246"/>
      <c r="H183" s="120"/>
      <c r="I183" s="120"/>
      <c r="J183" s="332"/>
      <c r="K183" s="120"/>
      <c r="L183" s="120"/>
      <c r="M183" s="120"/>
      <c r="N183" s="120"/>
      <c r="O183" s="120"/>
      <c r="P183" s="122"/>
      <c r="Q183" s="122"/>
    </row>
    <row r="184" spans="1:17" s="4" customFormat="1" ht="15" customHeight="1" x14ac:dyDescent="0.2">
      <c r="A184" s="224"/>
      <c r="B184" s="119"/>
      <c r="C184" s="121"/>
      <c r="D184" s="115"/>
      <c r="E184" s="226"/>
      <c r="F184" s="115"/>
      <c r="G184" s="246"/>
      <c r="H184" s="120"/>
      <c r="I184" s="120"/>
      <c r="J184" s="332"/>
      <c r="K184" s="120"/>
      <c r="L184" s="120"/>
      <c r="M184" s="120"/>
      <c r="N184" s="120"/>
      <c r="O184" s="120"/>
      <c r="P184" s="122"/>
      <c r="Q184" s="122"/>
    </row>
    <row r="185" spans="1:17" s="4" customFormat="1" ht="15" customHeight="1" x14ac:dyDescent="0.2">
      <c r="A185" s="224"/>
      <c r="B185" s="119"/>
      <c r="C185" s="121"/>
      <c r="D185" s="115"/>
      <c r="E185" s="226"/>
      <c r="F185" s="118"/>
      <c r="G185" s="246"/>
      <c r="H185" s="120"/>
      <c r="I185" s="120"/>
      <c r="J185" s="332"/>
      <c r="K185" s="120"/>
      <c r="L185" s="120"/>
      <c r="M185" s="120"/>
      <c r="N185" s="120"/>
      <c r="O185" s="120"/>
      <c r="P185" s="124"/>
      <c r="Q185" s="124"/>
    </row>
    <row r="186" spans="1:17" s="4" customFormat="1" ht="15" customHeight="1" x14ac:dyDescent="0.2">
      <c r="A186" s="224"/>
      <c r="B186" s="119"/>
      <c r="C186" s="121"/>
      <c r="D186" s="115"/>
      <c r="E186" s="226"/>
      <c r="F186" s="115"/>
      <c r="G186" s="246"/>
      <c r="H186" s="120"/>
      <c r="I186" s="120"/>
      <c r="J186" s="332"/>
      <c r="K186" s="120"/>
      <c r="L186" s="120"/>
      <c r="M186" s="120"/>
      <c r="N186" s="120"/>
      <c r="O186" s="120"/>
      <c r="P186" s="122"/>
      <c r="Q186" s="122"/>
    </row>
    <row r="187" spans="1:17" s="4" customFormat="1" ht="15" customHeight="1" x14ac:dyDescent="0.2">
      <c r="A187" s="224"/>
      <c r="B187" s="119"/>
      <c r="C187" s="121"/>
      <c r="D187" s="115"/>
      <c r="E187" s="226"/>
      <c r="F187" s="115"/>
      <c r="G187" s="246"/>
      <c r="H187" s="120"/>
      <c r="I187" s="120"/>
      <c r="J187" s="332"/>
      <c r="K187" s="120"/>
      <c r="L187" s="120"/>
      <c r="M187" s="120"/>
      <c r="N187" s="120"/>
      <c r="O187" s="120"/>
      <c r="P187" s="122"/>
      <c r="Q187" s="122"/>
    </row>
    <row r="188" spans="1:17" s="4" customFormat="1" ht="15" customHeight="1" x14ac:dyDescent="0.2">
      <c r="A188" s="224"/>
      <c r="B188" s="119"/>
      <c r="C188" s="121"/>
      <c r="D188" s="115"/>
      <c r="E188" s="226"/>
      <c r="F188" s="115"/>
      <c r="G188" s="246"/>
      <c r="H188" s="120"/>
      <c r="I188" s="120"/>
      <c r="J188" s="332"/>
      <c r="K188" s="120"/>
      <c r="L188" s="120"/>
      <c r="M188" s="120"/>
      <c r="N188" s="120"/>
      <c r="O188" s="120"/>
      <c r="P188" s="122"/>
      <c r="Q188" s="122"/>
    </row>
    <row r="189" spans="1:17" s="4" customFormat="1" ht="15" customHeight="1" x14ac:dyDescent="0.2">
      <c r="A189" s="224"/>
      <c r="B189" s="119"/>
      <c r="C189" s="121"/>
      <c r="D189" s="115"/>
      <c r="E189" s="226"/>
      <c r="F189" s="115"/>
      <c r="G189" s="246"/>
      <c r="H189" s="120"/>
      <c r="I189" s="120"/>
      <c r="J189" s="332"/>
      <c r="K189" s="120"/>
      <c r="L189" s="120"/>
      <c r="M189" s="120"/>
      <c r="N189" s="120"/>
      <c r="O189" s="120"/>
      <c r="P189" s="122"/>
      <c r="Q189" s="122"/>
    </row>
    <row r="190" spans="1:17" s="4" customFormat="1" ht="15" customHeight="1" x14ac:dyDescent="0.2">
      <c r="A190" s="224"/>
      <c r="B190" s="168"/>
      <c r="C190" s="117"/>
      <c r="D190" s="118"/>
      <c r="E190" s="227"/>
      <c r="F190" s="115"/>
      <c r="G190" s="246"/>
      <c r="H190" s="122"/>
      <c r="I190" s="122"/>
      <c r="J190" s="333"/>
      <c r="K190" s="122"/>
      <c r="L190" s="122"/>
      <c r="M190" s="122"/>
      <c r="N190" s="122"/>
      <c r="O190" s="122"/>
      <c r="P190" s="122"/>
      <c r="Q190" s="122"/>
    </row>
    <row r="191" spans="1:17" s="4" customFormat="1" ht="15" customHeight="1" x14ac:dyDescent="0.2">
      <c r="A191" s="224"/>
      <c r="B191" s="168"/>
      <c r="C191" s="117"/>
      <c r="D191" s="118"/>
      <c r="E191" s="227"/>
      <c r="F191" s="115"/>
      <c r="G191" s="246"/>
      <c r="H191" s="122"/>
      <c r="I191" s="122"/>
      <c r="J191" s="333"/>
      <c r="K191" s="122"/>
      <c r="L191" s="122"/>
      <c r="M191" s="122"/>
      <c r="N191" s="122"/>
      <c r="O191" s="122"/>
      <c r="P191" s="122"/>
      <c r="Q191" s="122"/>
    </row>
    <row r="192" spans="1:17" s="4" customFormat="1" ht="15" customHeight="1" x14ac:dyDescent="0.2">
      <c r="A192" s="224"/>
      <c r="B192" s="168"/>
      <c r="C192" s="117"/>
      <c r="D192" s="118"/>
      <c r="E192" s="227"/>
      <c r="F192" s="118"/>
      <c r="G192" s="246"/>
      <c r="H192" s="122"/>
      <c r="I192" s="122"/>
      <c r="J192" s="333"/>
      <c r="K192" s="122"/>
      <c r="L192" s="122"/>
      <c r="M192" s="122"/>
      <c r="N192" s="122"/>
      <c r="O192" s="122"/>
      <c r="P192" s="122"/>
      <c r="Q192" s="122"/>
    </row>
    <row r="193" spans="1:17" s="4" customFormat="1" ht="15" customHeight="1" x14ac:dyDescent="0.2">
      <c r="A193" s="224"/>
      <c r="B193" s="168"/>
      <c r="C193" s="117"/>
      <c r="D193" s="118"/>
      <c r="E193" s="227"/>
      <c r="F193" s="118"/>
      <c r="G193" s="246"/>
      <c r="H193" s="122"/>
      <c r="I193" s="122"/>
      <c r="J193" s="333"/>
      <c r="K193" s="122"/>
      <c r="L193" s="122"/>
      <c r="M193" s="122"/>
      <c r="N193" s="122"/>
      <c r="O193" s="122"/>
      <c r="P193" s="122"/>
      <c r="Q193" s="122"/>
    </row>
    <row r="194" spans="1:17" s="4" customFormat="1" ht="15" customHeight="1" x14ac:dyDescent="0.2">
      <c r="A194" s="224"/>
      <c r="B194" s="168"/>
      <c r="C194" s="117"/>
      <c r="D194" s="118"/>
      <c r="E194" s="227"/>
      <c r="F194" s="118"/>
      <c r="G194" s="246"/>
      <c r="H194" s="122"/>
      <c r="I194" s="122"/>
      <c r="J194" s="333"/>
      <c r="K194" s="122"/>
      <c r="L194" s="122"/>
      <c r="M194" s="122"/>
      <c r="N194" s="122"/>
      <c r="O194" s="122"/>
      <c r="P194" s="122"/>
      <c r="Q194" s="122"/>
    </row>
    <row r="195" spans="1:17" s="4" customFormat="1" ht="15" customHeight="1" x14ac:dyDescent="0.2">
      <c r="A195" s="224"/>
      <c r="B195" s="119"/>
      <c r="C195" s="114"/>
      <c r="E195" s="225"/>
      <c r="G195" s="246"/>
      <c r="H195" s="122"/>
      <c r="I195" s="122"/>
      <c r="J195" s="333"/>
      <c r="K195" s="122"/>
      <c r="L195" s="122"/>
      <c r="M195" s="122"/>
      <c r="N195" s="122"/>
      <c r="O195" s="122"/>
      <c r="P195" s="25"/>
      <c r="Q195" s="25"/>
    </row>
    <row r="196" spans="1:17" s="4" customFormat="1" ht="15" customHeight="1" x14ac:dyDescent="0.2">
      <c r="A196" s="224"/>
      <c r="B196" s="119"/>
      <c r="C196" s="114"/>
      <c r="E196" s="225"/>
      <c r="F196" s="123"/>
      <c r="G196" s="246"/>
      <c r="H196" s="124"/>
      <c r="I196" s="124"/>
      <c r="J196" s="334"/>
      <c r="K196" s="124"/>
      <c r="L196" s="124"/>
      <c r="M196" s="124"/>
      <c r="N196" s="124"/>
      <c r="O196" s="124"/>
      <c r="P196" s="25"/>
      <c r="Q196" s="25"/>
    </row>
    <row r="197" spans="1:17" s="4" customFormat="1" ht="15" customHeight="1" x14ac:dyDescent="0.2">
      <c r="A197" s="224"/>
      <c r="B197" s="119"/>
      <c r="C197" s="114"/>
      <c r="E197" s="225"/>
      <c r="G197" s="246"/>
      <c r="H197" s="122"/>
      <c r="I197" s="122"/>
      <c r="J197" s="333"/>
      <c r="K197" s="122"/>
      <c r="L197" s="122"/>
      <c r="M197" s="122"/>
      <c r="N197" s="122"/>
      <c r="O197" s="122"/>
      <c r="P197" s="25"/>
      <c r="Q197" s="25"/>
    </row>
    <row r="198" spans="1:17" s="4" customFormat="1" ht="15" customHeight="1" x14ac:dyDescent="0.2">
      <c r="A198" s="224"/>
      <c r="B198" s="119"/>
      <c r="C198" s="114"/>
      <c r="E198" s="225"/>
      <c r="G198" s="246"/>
      <c r="H198" s="122"/>
      <c r="I198" s="122"/>
      <c r="J198" s="333"/>
      <c r="K198" s="122"/>
      <c r="L198" s="122"/>
      <c r="M198" s="122"/>
      <c r="N198" s="122"/>
      <c r="O198" s="122"/>
      <c r="P198" s="25"/>
      <c r="Q198" s="25"/>
    </row>
    <row r="199" spans="1:17" s="4" customFormat="1" ht="15" customHeight="1" x14ac:dyDescent="0.2">
      <c r="A199" s="224"/>
      <c r="B199" s="119"/>
      <c r="C199" s="114"/>
      <c r="E199" s="225"/>
      <c r="G199" s="246"/>
      <c r="H199" s="122"/>
      <c r="I199" s="122"/>
      <c r="J199" s="333"/>
      <c r="K199" s="122"/>
      <c r="L199" s="122"/>
      <c r="M199" s="122"/>
      <c r="N199" s="122"/>
      <c r="O199" s="122"/>
      <c r="P199" s="25"/>
      <c r="Q199" s="25"/>
    </row>
    <row r="200" spans="1:17" s="4" customFormat="1" ht="15" customHeight="1" x14ac:dyDescent="0.2">
      <c r="A200" s="224"/>
      <c r="B200" s="119"/>
      <c r="C200" s="114"/>
      <c r="E200" s="225"/>
      <c r="G200" s="246"/>
      <c r="H200" s="122"/>
      <c r="I200" s="122"/>
      <c r="J200" s="333"/>
      <c r="K200" s="122"/>
      <c r="L200" s="122"/>
      <c r="M200" s="122"/>
      <c r="N200" s="122"/>
      <c r="O200" s="122"/>
      <c r="P200" s="25"/>
      <c r="Q200" s="25"/>
    </row>
    <row r="201" spans="1:17" s="4" customFormat="1" ht="15" customHeight="1" x14ac:dyDescent="0.2">
      <c r="A201" s="224"/>
      <c r="B201" s="119"/>
      <c r="C201" s="114"/>
      <c r="E201" s="225"/>
      <c r="G201" s="246"/>
      <c r="H201" s="122"/>
      <c r="I201" s="122"/>
      <c r="J201" s="333"/>
      <c r="K201" s="122"/>
      <c r="L201" s="122"/>
      <c r="M201" s="122"/>
      <c r="N201" s="122"/>
      <c r="O201" s="122"/>
      <c r="P201" s="25"/>
      <c r="Q201" s="25"/>
    </row>
    <row r="202" spans="1:17" s="4" customFormat="1" ht="15" customHeight="1" x14ac:dyDescent="0.2">
      <c r="A202" s="224"/>
      <c r="B202" s="119"/>
      <c r="C202" s="114"/>
      <c r="E202" s="225"/>
      <c r="G202" s="246"/>
      <c r="H202" s="122"/>
      <c r="I202" s="122"/>
      <c r="J202" s="333"/>
      <c r="K202" s="122"/>
      <c r="L202" s="122"/>
      <c r="M202" s="122"/>
      <c r="N202" s="122"/>
      <c r="O202" s="122"/>
      <c r="P202" s="25"/>
      <c r="Q202" s="25"/>
    </row>
    <row r="203" spans="1:17" s="4" customFormat="1" ht="15" customHeight="1" x14ac:dyDescent="0.2">
      <c r="A203" s="224"/>
      <c r="B203" s="119"/>
      <c r="C203" s="114"/>
      <c r="E203" s="225"/>
      <c r="G203" s="246"/>
      <c r="H203" s="122"/>
      <c r="I203" s="122"/>
      <c r="J203" s="333"/>
      <c r="K203" s="122"/>
      <c r="L203" s="122"/>
      <c r="M203" s="122"/>
      <c r="N203" s="122"/>
      <c r="O203" s="122"/>
      <c r="P203" s="25"/>
      <c r="Q203" s="25"/>
    </row>
    <row r="204" spans="1:17" s="4" customFormat="1" ht="15" x14ac:dyDescent="0.2">
      <c r="A204" s="224"/>
      <c r="B204" s="119"/>
      <c r="C204" s="114"/>
      <c r="E204" s="225"/>
      <c r="G204" s="246"/>
      <c r="H204" s="122"/>
      <c r="I204" s="122"/>
      <c r="J204" s="333"/>
      <c r="K204" s="122"/>
      <c r="L204" s="122"/>
      <c r="M204" s="122"/>
      <c r="N204" s="122"/>
      <c r="O204" s="122"/>
      <c r="P204" s="25"/>
      <c r="Q204" s="25"/>
    </row>
    <row r="205" spans="1:17" s="4" customFormat="1" ht="15" x14ac:dyDescent="0.2">
      <c r="A205" s="224"/>
      <c r="B205" s="119"/>
      <c r="C205" s="114"/>
      <c r="E205" s="225"/>
      <c r="G205" s="246"/>
      <c r="H205" s="122"/>
      <c r="I205" s="122"/>
      <c r="J205" s="333"/>
      <c r="K205" s="122"/>
      <c r="L205" s="122"/>
      <c r="M205" s="122"/>
      <c r="N205" s="122"/>
      <c r="O205" s="122"/>
      <c r="P205" s="25"/>
      <c r="Q205" s="25"/>
    </row>
    <row r="206" spans="1:17" s="22" customFormat="1" ht="15" x14ac:dyDescent="0.2">
      <c r="A206" s="398"/>
      <c r="B206" s="126"/>
      <c r="C206" s="125"/>
      <c r="E206" s="228"/>
      <c r="G206" s="246"/>
      <c r="H206" s="25"/>
      <c r="I206" s="25"/>
      <c r="J206" s="335"/>
      <c r="K206" s="25"/>
      <c r="L206" s="25"/>
      <c r="M206" s="25"/>
      <c r="N206" s="25"/>
      <c r="O206" s="25"/>
      <c r="P206" s="25"/>
      <c r="Q206" s="25"/>
    </row>
    <row r="207" spans="1:17" s="22" customFormat="1" ht="15" x14ac:dyDescent="0.2">
      <c r="A207" s="398"/>
      <c r="B207" s="126"/>
      <c r="C207" s="125"/>
      <c r="E207" s="228"/>
      <c r="G207" s="246"/>
      <c r="H207" s="25"/>
      <c r="I207" s="25"/>
      <c r="J207" s="335"/>
      <c r="K207" s="25"/>
      <c r="L207" s="25"/>
      <c r="M207" s="25"/>
      <c r="N207" s="25"/>
      <c r="O207" s="25"/>
      <c r="P207" s="25"/>
      <c r="Q207" s="25"/>
    </row>
    <row r="208" spans="1:17" s="22" customFormat="1" ht="15" x14ac:dyDescent="0.2">
      <c r="A208" s="398"/>
      <c r="B208" s="126"/>
      <c r="C208" s="125"/>
      <c r="E208" s="228"/>
      <c r="G208" s="246"/>
      <c r="H208" s="25"/>
      <c r="I208" s="25"/>
      <c r="J208" s="335"/>
      <c r="K208" s="25"/>
      <c r="L208" s="25"/>
      <c r="M208" s="25"/>
      <c r="N208" s="25"/>
      <c r="O208" s="25"/>
      <c r="P208" s="25"/>
      <c r="Q208" s="25"/>
    </row>
    <row r="209" spans="1:55" s="22" customFormat="1" ht="15" x14ac:dyDescent="0.2">
      <c r="A209" s="398"/>
      <c r="B209" s="126"/>
      <c r="C209" s="125"/>
      <c r="E209" s="228"/>
      <c r="G209" s="246"/>
      <c r="H209" s="25"/>
      <c r="I209" s="25"/>
      <c r="J209" s="335"/>
      <c r="K209" s="25"/>
      <c r="L209" s="25"/>
      <c r="M209" s="25"/>
      <c r="N209" s="25"/>
      <c r="O209" s="25"/>
      <c r="P209" s="25"/>
      <c r="Q209" s="25"/>
    </row>
    <row r="210" spans="1:55" s="22" customFormat="1" ht="15" x14ac:dyDescent="0.2">
      <c r="A210" s="398"/>
      <c r="B210" s="126"/>
      <c r="C210" s="125"/>
      <c r="E210" s="228"/>
      <c r="G210" s="246"/>
      <c r="H210" s="25"/>
      <c r="I210" s="25"/>
      <c r="J210" s="335"/>
      <c r="K210" s="25"/>
      <c r="L210" s="25"/>
      <c r="M210" s="25"/>
      <c r="N210" s="25"/>
      <c r="O210" s="25"/>
      <c r="P210" s="25"/>
      <c r="Q210" s="25"/>
    </row>
    <row r="211" spans="1:55" s="22" customFormat="1" ht="15" x14ac:dyDescent="0.2">
      <c r="A211" s="398"/>
      <c r="B211" s="126"/>
      <c r="C211" s="125"/>
      <c r="E211" s="228"/>
      <c r="G211" s="246"/>
      <c r="H211" s="25"/>
      <c r="I211" s="25"/>
      <c r="J211" s="335"/>
      <c r="K211" s="25"/>
      <c r="L211" s="25"/>
      <c r="M211" s="25"/>
      <c r="N211" s="25"/>
      <c r="O211" s="25"/>
      <c r="P211" s="25"/>
      <c r="Q211" s="25"/>
    </row>
    <row r="212" spans="1:55" s="22" customFormat="1" ht="15" x14ac:dyDescent="0.2">
      <c r="A212" s="398"/>
      <c r="B212" s="126"/>
      <c r="C212" s="125"/>
      <c r="E212" s="228"/>
      <c r="G212" s="246"/>
      <c r="H212" s="25"/>
      <c r="I212" s="25"/>
      <c r="J212" s="335"/>
      <c r="K212" s="25"/>
      <c r="L212" s="25"/>
      <c r="M212" s="25"/>
      <c r="N212" s="25"/>
      <c r="O212" s="25"/>
      <c r="P212" s="25"/>
      <c r="Q212" s="25"/>
    </row>
    <row r="213" spans="1:55" s="22" customFormat="1" ht="15" x14ac:dyDescent="0.2">
      <c r="A213" s="398"/>
      <c r="B213" s="126"/>
      <c r="C213" s="125"/>
      <c r="E213" s="228"/>
      <c r="G213" s="246"/>
      <c r="H213" s="25"/>
      <c r="I213" s="25"/>
      <c r="J213" s="335"/>
      <c r="K213" s="25"/>
      <c r="L213" s="25"/>
      <c r="M213" s="25"/>
      <c r="N213" s="25"/>
      <c r="O213" s="25"/>
      <c r="P213" s="25"/>
      <c r="Q213" s="25"/>
    </row>
    <row r="214" spans="1:55" s="22" customFormat="1" ht="15" x14ac:dyDescent="0.2">
      <c r="A214" s="398"/>
      <c r="B214" s="126"/>
      <c r="C214" s="125"/>
      <c r="E214" s="228"/>
      <c r="G214" s="246"/>
      <c r="H214" s="25"/>
      <c r="I214" s="25"/>
      <c r="J214" s="335"/>
      <c r="K214" s="25"/>
      <c r="L214" s="25"/>
      <c r="M214" s="25"/>
      <c r="N214" s="25"/>
      <c r="O214" s="25"/>
      <c r="P214" s="25"/>
      <c r="Q214" s="25"/>
    </row>
    <row r="215" spans="1:55" s="22" customFormat="1" ht="15" x14ac:dyDescent="0.2">
      <c r="A215" s="398"/>
      <c r="B215" s="126"/>
      <c r="C215" s="125"/>
      <c r="E215" s="228"/>
      <c r="G215" s="246"/>
      <c r="H215" s="25"/>
      <c r="I215" s="25"/>
      <c r="J215" s="335"/>
      <c r="K215" s="25"/>
      <c r="L215" s="25"/>
      <c r="M215" s="25"/>
      <c r="N215" s="25"/>
      <c r="O215" s="25"/>
      <c r="P215" s="25"/>
      <c r="Q215" s="25"/>
    </row>
    <row r="216" spans="1:55" s="22" customFormat="1" ht="15" x14ac:dyDescent="0.2">
      <c r="A216" s="398"/>
      <c r="B216" s="126"/>
      <c r="C216" s="125"/>
      <c r="E216" s="228"/>
      <c r="G216" s="246"/>
      <c r="H216" s="25"/>
      <c r="I216" s="25"/>
      <c r="J216" s="335"/>
      <c r="K216" s="25"/>
      <c r="L216" s="25"/>
      <c r="M216" s="25"/>
      <c r="N216" s="25"/>
      <c r="O216" s="25"/>
      <c r="P216" s="25"/>
      <c r="Q216" s="25"/>
    </row>
    <row r="217" spans="1:55" s="25" customFormat="1" ht="15" x14ac:dyDescent="0.2">
      <c r="A217" s="399"/>
      <c r="B217" s="169"/>
      <c r="C217" s="127"/>
      <c r="E217" s="228"/>
      <c r="F217" s="22"/>
      <c r="G217" s="246"/>
      <c r="J217" s="335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</row>
    <row r="218" spans="1:55" s="25" customFormat="1" ht="15" x14ac:dyDescent="0.2">
      <c r="A218" s="399"/>
      <c r="B218" s="169"/>
      <c r="C218" s="127"/>
      <c r="E218" s="228"/>
      <c r="F218" s="22"/>
      <c r="G218" s="246"/>
      <c r="J218" s="335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</row>
    <row r="219" spans="1:55" s="25" customFormat="1" ht="15" x14ac:dyDescent="0.2">
      <c r="A219" s="399"/>
      <c r="B219" s="169"/>
      <c r="C219" s="127"/>
      <c r="E219" s="228"/>
      <c r="F219" s="22"/>
      <c r="G219" s="246"/>
      <c r="J219" s="335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</row>
    <row r="220" spans="1:55" s="25" customFormat="1" ht="15" x14ac:dyDescent="0.2">
      <c r="A220" s="399"/>
      <c r="B220" s="169"/>
      <c r="C220" s="127"/>
      <c r="E220" s="228"/>
      <c r="F220" s="22"/>
      <c r="G220" s="246"/>
      <c r="J220" s="335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</row>
    <row r="221" spans="1:55" s="22" customFormat="1" x14ac:dyDescent="0.2">
      <c r="A221" s="398"/>
      <c r="B221" s="126"/>
      <c r="C221" s="125"/>
      <c r="E221" s="228"/>
      <c r="G221" s="247"/>
      <c r="H221" s="25"/>
      <c r="I221" s="25"/>
      <c r="J221" s="335"/>
      <c r="K221" s="25"/>
      <c r="L221" s="25"/>
      <c r="M221" s="25"/>
      <c r="N221" s="25"/>
      <c r="O221" s="25"/>
      <c r="P221" s="25"/>
      <c r="Q221" s="25"/>
    </row>
    <row r="222" spans="1:55" s="22" customFormat="1" x14ac:dyDescent="0.2">
      <c r="A222" s="398"/>
      <c r="B222" s="126"/>
      <c r="C222" s="125"/>
      <c r="E222" s="228"/>
      <c r="G222" s="247"/>
      <c r="H222" s="25"/>
      <c r="I222" s="25"/>
      <c r="J222" s="335"/>
      <c r="K222" s="25"/>
      <c r="L222" s="25"/>
      <c r="M222" s="25"/>
      <c r="N222" s="25"/>
      <c r="O222" s="25"/>
      <c r="P222" s="25"/>
      <c r="Q222" s="25"/>
    </row>
    <row r="223" spans="1:55" s="22" customFormat="1" x14ac:dyDescent="0.2">
      <c r="A223" s="398"/>
      <c r="B223" s="126"/>
      <c r="C223" s="125"/>
      <c r="E223" s="228"/>
      <c r="G223" s="247"/>
      <c r="H223" s="25"/>
      <c r="I223" s="25"/>
      <c r="J223" s="335"/>
      <c r="K223" s="25"/>
      <c r="L223" s="25"/>
      <c r="M223" s="25"/>
      <c r="N223" s="25"/>
      <c r="O223" s="25"/>
      <c r="P223" s="25"/>
      <c r="Q223" s="25"/>
    </row>
    <row r="224" spans="1:55" s="22" customFormat="1" x14ac:dyDescent="0.2">
      <c r="A224" s="398"/>
      <c r="B224" s="126"/>
      <c r="C224" s="125"/>
      <c r="E224" s="228"/>
      <c r="G224" s="247"/>
      <c r="H224" s="25"/>
      <c r="I224" s="25"/>
      <c r="J224" s="335"/>
      <c r="K224" s="25"/>
      <c r="L224" s="25"/>
      <c r="M224" s="25"/>
      <c r="N224" s="25"/>
      <c r="O224" s="25"/>
      <c r="P224" s="25"/>
      <c r="Q224" s="25"/>
    </row>
    <row r="225" spans="1:17" s="22" customFormat="1" x14ac:dyDescent="0.2">
      <c r="A225" s="398"/>
      <c r="B225" s="126"/>
      <c r="C225" s="125"/>
      <c r="E225" s="228"/>
      <c r="G225" s="247"/>
      <c r="H225" s="25"/>
      <c r="I225" s="25"/>
      <c r="J225" s="335"/>
      <c r="K225" s="25"/>
      <c r="L225" s="25"/>
      <c r="M225" s="25"/>
      <c r="N225" s="25"/>
      <c r="O225" s="25"/>
      <c r="P225" s="25"/>
      <c r="Q225" s="25"/>
    </row>
    <row r="226" spans="1:17" s="22" customFormat="1" x14ac:dyDescent="0.2">
      <c r="A226" s="398"/>
      <c r="B226" s="126"/>
      <c r="C226" s="125"/>
      <c r="E226" s="228"/>
      <c r="G226" s="247"/>
      <c r="H226" s="25"/>
      <c r="I226" s="25"/>
      <c r="J226" s="335"/>
      <c r="K226" s="25"/>
      <c r="L226" s="25"/>
      <c r="M226" s="25"/>
      <c r="N226" s="25"/>
      <c r="O226" s="25"/>
      <c r="P226" s="25"/>
      <c r="Q226" s="25"/>
    </row>
    <row r="227" spans="1:17" s="22" customFormat="1" x14ac:dyDescent="0.2">
      <c r="A227" s="398"/>
      <c r="B227" s="126"/>
      <c r="C227" s="125"/>
      <c r="E227" s="228"/>
      <c r="G227" s="247"/>
      <c r="H227" s="25"/>
      <c r="I227" s="25"/>
      <c r="J227" s="335"/>
      <c r="K227" s="25"/>
      <c r="L227" s="25"/>
      <c r="M227" s="25"/>
      <c r="N227" s="25"/>
      <c r="O227" s="25"/>
      <c r="P227" s="25"/>
      <c r="Q227" s="25"/>
    </row>
    <row r="228" spans="1:17" s="22" customFormat="1" x14ac:dyDescent="0.2">
      <c r="A228" s="398"/>
      <c r="B228" s="126"/>
      <c r="C228" s="125"/>
      <c r="E228" s="228"/>
      <c r="G228" s="247"/>
      <c r="H228" s="25"/>
      <c r="I228" s="25"/>
      <c r="J228" s="335"/>
      <c r="K228" s="25"/>
      <c r="L228" s="25"/>
      <c r="M228" s="25"/>
      <c r="N228" s="25"/>
      <c r="O228" s="25"/>
      <c r="P228" s="25"/>
      <c r="Q228" s="25"/>
    </row>
    <row r="229" spans="1:17" s="22" customFormat="1" x14ac:dyDescent="0.2">
      <c r="A229" s="398"/>
      <c r="B229" s="126"/>
      <c r="C229" s="125"/>
      <c r="E229" s="228"/>
      <c r="G229" s="247"/>
      <c r="H229" s="25"/>
      <c r="I229" s="25"/>
      <c r="J229" s="335"/>
      <c r="K229" s="25"/>
      <c r="L229" s="25"/>
      <c r="M229" s="25"/>
      <c r="N229" s="25"/>
      <c r="O229" s="25"/>
      <c r="P229" s="25"/>
      <c r="Q229" s="25"/>
    </row>
    <row r="230" spans="1:17" s="22" customFormat="1" x14ac:dyDescent="0.2">
      <c r="A230" s="398"/>
      <c r="B230" s="126"/>
      <c r="C230" s="125"/>
      <c r="E230" s="228"/>
      <c r="G230" s="247"/>
      <c r="H230" s="25"/>
      <c r="I230" s="25"/>
      <c r="J230" s="335"/>
      <c r="K230" s="25"/>
      <c r="L230" s="25"/>
      <c r="M230" s="25"/>
      <c r="N230" s="25"/>
      <c r="O230" s="25"/>
      <c r="P230" s="25"/>
      <c r="Q230" s="25"/>
    </row>
    <row r="231" spans="1:17" s="22" customFormat="1" x14ac:dyDescent="0.2">
      <c r="A231" s="398"/>
      <c r="B231" s="126"/>
      <c r="C231" s="125"/>
      <c r="E231" s="228"/>
      <c r="G231" s="247"/>
      <c r="H231" s="25"/>
      <c r="I231" s="25"/>
      <c r="J231" s="335"/>
      <c r="K231" s="25"/>
      <c r="L231" s="25"/>
      <c r="M231" s="25"/>
      <c r="N231" s="25"/>
      <c r="O231" s="25"/>
      <c r="P231" s="25"/>
      <c r="Q231" s="25"/>
    </row>
    <row r="232" spans="1:17" s="22" customFormat="1" x14ac:dyDescent="0.2">
      <c r="A232" s="398"/>
      <c r="B232" s="126"/>
      <c r="C232" s="125"/>
      <c r="E232" s="228"/>
      <c r="G232" s="247"/>
      <c r="H232" s="25"/>
      <c r="I232" s="25"/>
      <c r="J232" s="335"/>
      <c r="K232" s="25"/>
      <c r="L232" s="25"/>
      <c r="M232" s="25"/>
      <c r="N232" s="25"/>
      <c r="O232" s="25"/>
      <c r="P232" s="25"/>
      <c r="Q232" s="25"/>
    </row>
    <row r="233" spans="1:17" s="22" customFormat="1" x14ac:dyDescent="0.2">
      <c r="A233" s="398"/>
      <c r="B233" s="126"/>
      <c r="C233" s="125"/>
      <c r="E233" s="228"/>
      <c r="G233" s="247"/>
      <c r="H233" s="25"/>
      <c r="I233" s="25"/>
      <c r="J233" s="335"/>
      <c r="K233" s="25"/>
      <c r="L233" s="25"/>
      <c r="M233" s="25"/>
      <c r="N233" s="25"/>
      <c r="O233" s="25"/>
      <c r="P233" s="25"/>
      <c r="Q233" s="25"/>
    </row>
    <row r="234" spans="1:17" s="22" customFormat="1" x14ac:dyDescent="0.2">
      <c r="A234" s="398"/>
      <c r="B234" s="126"/>
      <c r="C234" s="125"/>
      <c r="E234" s="228"/>
      <c r="G234" s="247"/>
      <c r="H234" s="25"/>
      <c r="I234" s="25"/>
      <c r="J234" s="335"/>
      <c r="K234" s="25"/>
      <c r="L234" s="25"/>
      <c r="M234" s="25"/>
      <c r="N234" s="25"/>
      <c r="O234" s="25"/>
      <c r="P234" s="25"/>
      <c r="Q234" s="25"/>
    </row>
    <row r="235" spans="1:17" s="22" customFormat="1" x14ac:dyDescent="0.2">
      <c r="A235" s="398"/>
      <c r="B235" s="126"/>
      <c r="C235" s="125"/>
      <c r="E235" s="228"/>
      <c r="G235" s="247"/>
      <c r="H235" s="25"/>
      <c r="I235" s="25"/>
      <c r="J235" s="335"/>
      <c r="K235" s="25"/>
      <c r="L235" s="25"/>
      <c r="M235" s="25"/>
      <c r="N235" s="25"/>
      <c r="O235" s="25"/>
      <c r="P235" s="25"/>
      <c r="Q235" s="25"/>
    </row>
    <row r="236" spans="1:17" s="22" customFormat="1" x14ac:dyDescent="0.2">
      <c r="A236" s="398"/>
      <c r="B236" s="126"/>
      <c r="C236" s="125"/>
      <c r="E236" s="228"/>
      <c r="G236" s="247"/>
      <c r="H236" s="25"/>
      <c r="I236" s="25"/>
      <c r="J236" s="335"/>
      <c r="K236" s="25"/>
      <c r="L236" s="25"/>
      <c r="M236" s="25"/>
      <c r="N236" s="25"/>
      <c r="O236" s="25"/>
      <c r="P236" s="25"/>
      <c r="Q236" s="25"/>
    </row>
    <row r="237" spans="1:17" s="22" customFormat="1" x14ac:dyDescent="0.2">
      <c r="A237" s="398"/>
      <c r="B237" s="126"/>
      <c r="C237" s="125"/>
      <c r="E237" s="228"/>
      <c r="G237" s="247"/>
      <c r="H237" s="25"/>
      <c r="I237" s="25"/>
      <c r="J237" s="335"/>
      <c r="K237" s="25"/>
      <c r="L237" s="25"/>
      <c r="M237" s="25"/>
      <c r="N237" s="25"/>
      <c r="O237" s="25"/>
      <c r="P237" s="25"/>
      <c r="Q237" s="25"/>
    </row>
    <row r="238" spans="1:17" s="22" customFormat="1" x14ac:dyDescent="0.2">
      <c r="A238" s="398"/>
      <c r="B238" s="126"/>
      <c r="C238" s="125"/>
      <c r="E238" s="228"/>
      <c r="G238" s="247"/>
      <c r="H238" s="25"/>
      <c r="I238" s="25"/>
      <c r="J238" s="335"/>
      <c r="K238" s="25"/>
      <c r="L238" s="25"/>
      <c r="M238" s="25"/>
      <c r="N238" s="25"/>
      <c r="O238" s="25"/>
      <c r="P238" s="25"/>
      <c r="Q238" s="25"/>
    </row>
    <row r="239" spans="1:17" s="22" customFormat="1" x14ac:dyDescent="0.2">
      <c r="A239" s="398"/>
      <c r="B239" s="126"/>
      <c r="C239" s="125"/>
      <c r="E239" s="228"/>
      <c r="G239" s="247"/>
      <c r="H239" s="25"/>
      <c r="I239" s="25"/>
      <c r="J239" s="335"/>
      <c r="K239" s="25"/>
      <c r="L239" s="25"/>
      <c r="M239" s="25"/>
      <c r="N239" s="25"/>
      <c r="O239" s="25"/>
      <c r="P239" s="25"/>
      <c r="Q239" s="25"/>
    </row>
    <row r="240" spans="1:17" s="22" customFormat="1" x14ac:dyDescent="0.2">
      <c r="A240" s="398"/>
      <c r="B240" s="126"/>
      <c r="C240" s="125"/>
      <c r="E240" s="228"/>
      <c r="G240" s="247"/>
      <c r="H240" s="25"/>
      <c r="I240" s="25"/>
      <c r="J240" s="335"/>
      <c r="K240" s="25"/>
      <c r="L240" s="25"/>
      <c r="M240" s="25"/>
      <c r="N240" s="25"/>
      <c r="O240" s="25"/>
      <c r="P240" s="25"/>
      <c r="Q240" s="25"/>
    </row>
    <row r="241" spans="1:17" s="22" customFormat="1" x14ac:dyDescent="0.2">
      <c r="A241" s="398"/>
      <c r="B241" s="126"/>
      <c r="C241" s="125"/>
      <c r="E241" s="228"/>
      <c r="G241" s="247"/>
      <c r="H241" s="25"/>
      <c r="I241" s="25"/>
      <c r="J241" s="335"/>
      <c r="K241" s="25"/>
      <c r="L241" s="25"/>
      <c r="M241" s="25"/>
      <c r="N241" s="25"/>
      <c r="O241" s="25"/>
      <c r="P241" s="25"/>
      <c r="Q241" s="25"/>
    </row>
    <row r="242" spans="1:17" s="22" customFormat="1" x14ac:dyDescent="0.2">
      <c r="A242" s="398"/>
      <c r="B242" s="126"/>
      <c r="C242" s="125"/>
      <c r="E242" s="228"/>
      <c r="G242" s="247"/>
      <c r="H242" s="25"/>
      <c r="I242" s="25"/>
      <c r="J242" s="335"/>
      <c r="K242" s="25"/>
      <c r="L242" s="25"/>
      <c r="M242" s="25"/>
      <c r="N242" s="25"/>
      <c r="O242" s="25"/>
      <c r="P242" s="25"/>
      <c r="Q242" s="25"/>
    </row>
    <row r="243" spans="1:17" s="22" customFormat="1" x14ac:dyDescent="0.2">
      <c r="A243" s="398"/>
      <c r="B243" s="126"/>
      <c r="C243" s="125"/>
      <c r="E243" s="228"/>
      <c r="G243" s="247"/>
      <c r="H243" s="25"/>
      <c r="I243" s="25"/>
      <c r="J243" s="335"/>
      <c r="K243" s="25"/>
      <c r="L243" s="25"/>
      <c r="M243" s="25"/>
      <c r="N243" s="25"/>
      <c r="O243" s="25"/>
      <c r="P243" s="25"/>
      <c r="Q243" s="25"/>
    </row>
    <row r="244" spans="1:17" s="22" customFormat="1" x14ac:dyDescent="0.2">
      <c r="A244" s="398"/>
      <c r="B244" s="126"/>
      <c r="C244" s="125"/>
      <c r="E244" s="228"/>
      <c r="G244" s="247"/>
      <c r="H244" s="25"/>
      <c r="I244" s="25"/>
      <c r="J244" s="335"/>
      <c r="K244" s="25"/>
      <c r="L244" s="25"/>
      <c r="M244" s="25"/>
      <c r="N244" s="25"/>
      <c r="O244" s="25"/>
      <c r="P244" s="25"/>
      <c r="Q244" s="25"/>
    </row>
    <row r="245" spans="1:17" s="22" customFormat="1" x14ac:dyDescent="0.2">
      <c r="A245" s="398"/>
      <c r="B245" s="126"/>
      <c r="C245" s="125"/>
      <c r="E245" s="228"/>
      <c r="G245" s="247"/>
      <c r="H245" s="25"/>
      <c r="I245" s="25"/>
      <c r="J245" s="335"/>
      <c r="K245" s="25"/>
      <c r="L245" s="25"/>
      <c r="M245" s="25"/>
      <c r="N245" s="25"/>
      <c r="O245" s="25"/>
      <c r="P245" s="25"/>
      <c r="Q245" s="25"/>
    </row>
    <row r="246" spans="1:17" s="22" customFormat="1" x14ac:dyDescent="0.2">
      <c r="A246" s="398"/>
      <c r="B246" s="126"/>
      <c r="C246" s="125"/>
      <c r="E246" s="228"/>
      <c r="G246" s="247"/>
      <c r="H246" s="25"/>
      <c r="I246" s="25"/>
      <c r="J246" s="335"/>
      <c r="K246" s="25"/>
      <c r="L246" s="25"/>
      <c r="M246" s="25"/>
      <c r="N246" s="25"/>
      <c r="O246" s="25"/>
      <c r="P246" s="25"/>
      <c r="Q246" s="25"/>
    </row>
    <row r="247" spans="1:17" s="22" customFormat="1" x14ac:dyDescent="0.2">
      <c r="A247" s="398"/>
      <c r="B247" s="126"/>
      <c r="C247" s="125"/>
      <c r="E247" s="228"/>
      <c r="G247" s="247"/>
      <c r="H247" s="25"/>
      <c r="I247" s="25"/>
      <c r="J247" s="335"/>
      <c r="K247" s="25"/>
      <c r="L247" s="25"/>
      <c r="M247" s="25"/>
      <c r="N247" s="25"/>
      <c r="O247" s="25"/>
      <c r="P247" s="25"/>
      <c r="Q247" s="25"/>
    </row>
    <row r="248" spans="1:17" s="22" customFormat="1" x14ac:dyDescent="0.2">
      <c r="A248" s="398"/>
      <c r="B248" s="126"/>
      <c r="C248" s="125"/>
      <c r="E248" s="228"/>
      <c r="G248" s="247"/>
      <c r="H248" s="25"/>
      <c r="I248" s="25"/>
      <c r="J248" s="335"/>
      <c r="K248" s="25"/>
      <c r="L248" s="25"/>
      <c r="M248" s="25"/>
      <c r="N248" s="25"/>
      <c r="O248" s="25"/>
      <c r="P248" s="25"/>
      <c r="Q248" s="25"/>
    </row>
    <row r="249" spans="1:17" s="22" customFormat="1" x14ac:dyDescent="0.2">
      <c r="A249" s="398"/>
      <c r="B249" s="126"/>
      <c r="C249" s="125"/>
      <c r="E249" s="228"/>
      <c r="G249" s="247"/>
      <c r="H249" s="25"/>
      <c r="I249" s="25"/>
      <c r="J249" s="335"/>
      <c r="K249" s="25"/>
      <c r="L249" s="25"/>
      <c r="M249" s="25"/>
      <c r="N249" s="25"/>
      <c r="O249" s="25"/>
      <c r="P249" s="25"/>
      <c r="Q249" s="25"/>
    </row>
    <row r="250" spans="1:17" s="22" customFormat="1" x14ac:dyDescent="0.2">
      <c r="A250" s="398"/>
      <c r="B250" s="126"/>
      <c r="C250" s="125"/>
      <c r="E250" s="228"/>
      <c r="G250" s="247"/>
      <c r="H250" s="25"/>
      <c r="I250" s="25"/>
      <c r="J250" s="335"/>
      <c r="K250" s="25"/>
      <c r="L250" s="25"/>
      <c r="M250" s="25"/>
      <c r="N250" s="25"/>
      <c r="O250" s="25"/>
      <c r="P250" s="25"/>
      <c r="Q250" s="25"/>
    </row>
    <row r="251" spans="1:17" s="22" customFormat="1" x14ac:dyDescent="0.2">
      <c r="A251" s="398"/>
      <c r="B251" s="126"/>
      <c r="C251" s="125"/>
      <c r="E251" s="228"/>
      <c r="G251" s="247"/>
      <c r="H251" s="25"/>
      <c r="I251" s="25"/>
      <c r="J251" s="335"/>
      <c r="K251" s="25"/>
      <c r="L251" s="25"/>
      <c r="M251" s="25"/>
      <c r="N251" s="25"/>
      <c r="O251" s="25"/>
      <c r="P251" s="25"/>
      <c r="Q251" s="25"/>
    </row>
    <row r="252" spans="1:17" s="22" customFormat="1" x14ac:dyDescent="0.2">
      <c r="A252" s="398"/>
      <c r="B252" s="126"/>
      <c r="C252" s="125"/>
      <c r="E252" s="228"/>
      <c r="G252" s="247"/>
      <c r="H252" s="25"/>
      <c r="I252" s="25"/>
      <c r="J252" s="335"/>
      <c r="K252" s="25"/>
      <c r="L252" s="25"/>
      <c r="M252" s="25"/>
      <c r="N252" s="25"/>
      <c r="O252" s="25"/>
      <c r="P252" s="25"/>
      <c r="Q252" s="25"/>
    </row>
    <row r="253" spans="1:17" s="22" customFormat="1" x14ac:dyDescent="0.2">
      <c r="A253" s="398"/>
      <c r="B253" s="126"/>
      <c r="C253" s="125"/>
      <c r="E253" s="228"/>
      <c r="G253" s="247"/>
      <c r="H253" s="25"/>
      <c r="I253" s="25"/>
      <c r="J253" s="335"/>
      <c r="K253" s="25"/>
      <c r="L253" s="25"/>
      <c r="M253" s="25"/>
      <c r="N253" s="25"/>
      <c r="O253" s="25"/>
      <c r="P253" s="25"/>
      <c r="Q253" s="25"/>
    </row>
    <row r="254" spans="1:17" s="22" customFormat="1" x14ac:dyDescent="0.2">
      <c r="A254" s="398"/>
      <c r="B254" s="126"/>
      <c r="C254" s="125"/>
      <c r="E254" s="228"/>
      <c r="G254" s="247"/>
      <c r="H254" s="25"/>
      <c r="I254" s="25"/>
      <c r="J254" s="335"/>
      <c r="K254" s="25"/>
      <c r="L254" s="25"/>
      <c r="M254" s="25"/>
      <c r="N254" s="25"/>
      <c r="O254" s="25"/>
      <c r="P254" s="25"/>
      <c r="Q254" s="25"/>
    </row>
    <row r="255" spans="1:17" s="22" customFormat="1" x14ac:dyDescent="0.2">
      <c r="A255" s="398"/>
      <c r="B255" s="126"/>
      <c r="C255" s="125"/>
      <c r="E255" s="228"/>
      <c r="G255" s="247"/>
      <c r="H255" s="25"/>
      <c r="I255" s="25"/>
      <c r="J255" s="335"/>
      <c r="K255" s="25"/>
      <c r="L255" s="25"/>
      <c r="M255" s="25"/>
      <c r="N255" s="25"/>
      <c r="O255" s="25"/>
      <c r="P255" s="25"/>
      <c r="Q255" s="25"/>
    </row>
    <row r="256" spans="1:17" s="22" customFormat="1" x14ac:dyDescent="0.2">
      <c r="A256" s="398"/>
      <c r="B256" s="126"/>
      <c r="C256" s="125"/>
      <c r="E256" s="228"/>
      <c r="G256" s="247"/>
      <c r="H256" s="25"/>
      <c r="I256" s="25"/>
      <c r="J256" s="335"/>
      <c r="K256" s="25"/>
      <c r="L256" s="25"/>
      <c r="M256" s="25"/>
      <c r="N256" s="25"/>
      <c r="O256" s="25"/>
      <c r="P256" s="25"/>
      <c r="Q256" s="25"/>
    </row>
    <row r="257" spans="1:17" s="22" customFormat="1" x14ac:dyDescent="0.2">
      <c r="A257" s="398"/>
      <c r="B257" s="126"/>
      <c r="C257" s="125"/>
      <c r="E257" s="228"/>
      <c r="G257" s="247"/>
      <c r="H257" s="25"/>
      <c r="I257" s="25"/>
      <c r="J257" s="335"/>
      <c r="K257" s="25"/>
      <c r="L257" s="25"/>
      <c r="M257" s="25"/>
      <c r="N257" s="25"/>
      <c r="O257" s="25"/>
      <c r="P257" s="25"/>
      <c r="Q257" s="25"/>
    </row>
    <row r="258" spans="1:17" s="22" customFormat="1" x14ac:dyDescent="0.2">
      <c r="A258" s="398"/>
      <c r="B258" s="126"/>
      <c r="C258" s="125"/>
      <c r="E258" s="228"/>
      <c r="G258" s="247"/>
      <c r="H258" s="25"/>
      <c r="I258" s="25"/>
      <c r="J258" s="335"/>
      <c r="K258" s="25"/>
      <c r="L258" s="25"/>
      <c r="M258" s="25"/>
      <c r="N258" s="25"/>
      <c r="O258" s="25"/>
      <c r="P258" s="25"/>
      <c r="Q258" s="25"/>
    </row>
    <row r="259" spans="1:17" s="22" customFormat="1" x14ac:dyDescent="0.2">
      <c r="A259" s="398"/>
      <c r="B259" s="126"/>
      <c r="C259" s="125"/>
      <c r="E259" s="228"/>
      <c r="G259" s="247"/>
      <c r="H259" s="25"/>
      <c r="I259" s="25"/>
      <c r="J259" s="335"/>
      <c r="K259" s="25"/>
      <c r="L259" s="25"/>
      <c r="M259" s="25"/>
      <c r="N259" s="25"/>
      <c r="O259" s="25"/>
      <c r="P259" s="25"/>
      <c r="Q259" s="25"/>
    </row>
    <row r="260" spans="1:17" s="22" customFormat="1" x14ac:dyDescent="0.2">
      <c r="A260" s="398"/>
      <c r="B260" s="126"/>
      <c r="C260" s="125"/>
      <c r="E260" s="228"/>
      <c r="G260" s="247"/>
      <c r="H260" s="25"/>
      <c r="I260" s="25"/>
      <c r="J260" s="335"/>
      <c r="K260" s="25"/>
      <c r="L260" s="25"/>
      <c r="M260" s="25"/>
      <c r="N260" s="25"/>
      <c r="O260" s="25"/>
      <c r="P260" s="25"/>
      <c r="Q260" s="25"/>
    </row>
    <row r="261" spans="1:17" s="22" customFormat="1" x14ac:dyDescent="0.2">
      <c r="A261" s="398"/>
      <c r="B261" s="126"/>
      <c r="C261" s="125"/>
      <c r="E261" s="228"/>
      <c r="G261" s="247"/>
      <c r="H261" s="25"/>
      <c r="I261" s="25"/>
      <c r="J261" s="335"/>
      <c r="K261" s="25"/>
      <c r="L261" s="25"/>
      <c r="M261" s="25"/>
      <c r="N261" s="25"/>
      <c r="O261" s="25"/>
      <c r="P261" s="25"/>
      <c r="Q261" s="25"/>
    </row>
    <row r="262" spans="1:17" s="22" customFormat="1" x14ac:dyDescent="0.2">
      <c r="A262" s="398"/>
      <c r="B262" s="126"/>
      <c r="C262" s="125"/>
      <c r="E262" s="228"/>
      <c r="G262" s="247"/>
      <c r="H262" s="25"/>
      <c r="I262" s="25"/>
      <c r="J262" s="335"/>
      <c r="K262" s="25"/>
      <c r="L262" s="25"/>
      <c r="M262" s="25"/>
      <c r="N262" s="25"/>
      <c r="O262" s="25"/>
      <c r="P262" s="25"/>
      <c r="Q262" s="25"/>
    </row>
    <row r="263" spans="1:17" s="22" customFormat="1" x14ac:dyDescent="0.2">
      <c r="A263" s="398"/>
      <c r="B263" s="126"/>
      <c r="C263" s="125"/>
      <c r="E263" s="228"/>
      <c r="G263" s="247"/>
      <c r="H263" s="25"/>
      <c r="I263" s="25"/>
      <c r="J263" s="335"/>
      <c r="K263" s="25"/>
      <c r="L263" s="25"/>
      <c r="M263" s="25"/>
      <c r="N263" s="25"/>
      <c r="O263" s="25"/>
      <c r="P263" s="25"/>
      <c r="Q263" s="25"/>
    </row>
    <row r="264" spans="1:17" s="22" customFormat="1" x14ac:dyDescent="0.2">
      <c r="A264" s="398"/>
      <c r="B264" s="126"/>
      <c r="C264" s="125"/>
      <c r="E264" s="228"/>
      <c r="G264" s="247"/>
      <c r="H264" s="25"/>
      <c r="I264" s="25"/>
      <c r="J264" s="335"/>
      <c r="K264" s="25"/>
      <c r="L264" s="25"/>
      <c r="M264" s="25"/>
      <c r="N264" s="25"/>
      <c r="O264" s="25"/>
      <c r="P264" s="25"/>
      <c r="Q264" s="25"/>
    </row>
    <row r="265" spans="1:17" s="22" customFormat="1" x14ac:dyDescent="0.2">
      <c r="A265" s="398"/>
      <c r="B265" s="126"/>
      <c r="C265" s="125"/>
      <c r="E265" s="228"/>
      <c r="G265" s="247"/>
      <c r="H265" s="25"/>
      <c r="I265" s="25"/>
      <c r="J265" s="335"/>
      <c r="K265" s="25"/>
      <c r="L265" s="25"/>
      <c r="M265" s="25"/>
      <c r="N265" s="25"/>
      <c r="O265" s="25"/>
      <c r="P265" s="25"/>
      <c r="Q265" s="25"/>
    </row>
    <row r="266" spans="1:17" s="22" customFormat="1" x14ac:dyDescent="0.2">
      <c r="A266" s="398"/>
      <c r="B266" s="126"/>
      <c r="C266" s="125"/>
      <c r="E266" s="228"/>
      <c r="G266" s="247"/>
      <c r="H266" s="25"/>
      <c r="I266" s="25"/>
      <c r="J266" s="335"/>
      <c r="K266" s="25"/>
      <c r="L266" s="25"/>
      <c r="M266" s="25"/>
      <c r="N266" s="25"/>
      <c r="O266" s="25"/>
      <c r="P266" s="25"/>
      <c r="Q266" s="25"/>
    </row>
    <row r="267" spans="1:17" s="22" customFormat="1" x14ac:dyDescent="0.2">
      <c r="A267" s="398"/>
      <c r="B267" s="126"/>
      <c r="C267" s="125"/>
      <c r="E267" s="228"/>
      <c r="G267" s="247"/>
      <c r="H267" s="25"/>
      <c r="I267" s="25"/>
      <c r="J267" s="335"/>
      <c r="K267" s="25"/>
      <c r="L267" s="25"/>
      <c r="M267" s="25"/>
      <c r="N267" s="25"/>
      <c r="O267" s="25"/>
      <c r="P267" s="25"/>
      <c r="Q267" s="25"/>
    </row>
    <row r="268" spans="1:17" s="22" customFormat="1" x14ac:dyDescent="0.2">
      <c r="A268" s="398"/>
      <c r="B268" s="126"/>
      <c r="C268" s="125"/>
      <c r="E268" s="228"/>
      <c r="G268" s="247"/>
      <c r="H268" s="25"/>
      <c r="I268" s="25"/>
      <c r="J268" s="335"/>
      <c r="K268" s="25"/>
      <c r="L268" s="25"/>
      <c r="M268" s="25"/>
      <c r="N268" s="25"/>
      <c r="O268" s="25"/>
      <c r="P268" s="25"/>
      <c r="Q268" s="25"/>
    </row>
    <row r="269" spans="1:17" s="22" customFormat="1" x14ac:dyDescent="0.2">
      <c r="A269" s="398"/>
      <c r="B269" s="126"/>
      <c r="C269" s="125"/>
      <c r="E269" s="228"/>
      <c r="G269" s="247"/>
      <c r="H269" s="25"/>
      <c r="I269" s="25"/>
      <c r="J269" s="335"/>
      <c r="K269" s="25"/>
      <c r="L269" s="25"/>
      <c r="M269" s="25"/>
      <c r="N269" s="25"/>
      <c r="O269" s="25"/>
      <c r="P269" s="25"/>
      <c r="Q269" s="25"/>
    </row>
    <row r="270" spans="1:17" s="22" customFormat="1" x14ac:dyDescent="0.2">
      <c r="A270" s="398"/>
      <c r="B270" s="126"/>
      <c r="C270" s="125"/>
      <c r="E270" s="228"/>
      <c r="G270" s="247"/>
      <c r="H270" s="25"/>
      <c r="I270" s="25"/>
      <c r="J270" s="335"/>
      <c r="K270" s="25"/>
      <c r="L270" s="25"/>
      <c r="M270" s="25"/>
      <c r="N270" s="25"/>
      <c r="O270" s="25"/>
      <c r="P270" s="25"/>
      <c r="Q270" s="25"/>
    </row>
    <row r="271" spans="1:17" s="22" customFormat="1" x14ac:dyDescent="0.2">
      <c r="A271" s="398"/>
      <c r="B271" s="126"/>
      <c r="C271" s="125"/>
      <c r="E271" s="228"/>
      <c r="G271" s="247"/>
      <c r="H271" s="25"/>
      <c r="I271" s="25"/>
      <c r="J271" s="335"/>
      <c r="K271" s="25"/>
      <c r="L271" s="25"/>
      <c r="M271" s="25"/>
      <c r="N271" s="25"/>
      <c r="O271" s="25"/>
      <c r="P271" s="25"/>
      <c r="Q271" s="25"/>
    </row>
    <row r="272" spans="1:17" s="22" customFormat="1" x14ac:dyDescent="0.2">
      <c r="A272" s="398"/>
      <c r="B272" s="126"/>
      <c r="C272" s="125"/>
      <c r="E272" s="228"/>
      <c r="G272" s="247"/>
      <c r="H272" s="25"/>
      <c r="I272" s="25"/>
      <c r="J272" s="335"/>
      <c r="K272" s="25"/>
      <c r="L272" s="25"/>
      <c r="M272" s="25"/>
      <c r="N272" s="25"/>
      <c r="O272" s="25"/>
      <c r="P272" s="25"/>
      <c r="Q272" s="25"/>
    </row>
    <row r="273" spans="1:17" s="22" customFormat="1" x14ac:dyDescent="0.2">
      <c r="A273" s="398"/>
      <c r="B273" s="126"/>
      <c r="C273" s="125"/>
      <c r="E273" s="228"/>
      <c r="G273" s="247"/>
      <c r="H273" s="25"/>
      <c r="I273" s="25"/>
      <c r="J273" s="335"/>
      <c r="K273" s="25"/>
      <c r="L273" s="25"/>
      <c r="M273" s="25"/>
      <c r="N273" s="25"/>
      <c r="O273" s="25"/>
      <c r="P273" s="25"/>
      <c r="Q273" s="25"/>
    </row>
    <row r="274" spans="1:17" s="22" customFormat="1" x14ac:dyDescent="0.2">
      <c r="A274" s="398"/>
      <c r="B274" s="126"/>
      <c r="C274" s="125"/>
      <c r="E274" s="228"/>
      <c r="G274" s="247"/>
      <c r="H274" s="25"/>
      <c r="I274" s="25"/>
      <c r="J274" s="335"/>
      <c r="K274" s="25"/>
      <c r="L274" s="25"/>
      <c r="M274" s="25"/>
      <c r="N274" s="25"/>
      <c r="O274" s="25"/>
      <c r="P274" s="25"/>
      <c r="Q274" s="25"/>
    </row>
    <row r="275" spans="1:17" s="22" customFormat="1" x14ac:dyDescent="0.2">
      <c r="A275" s="398"/>
      <c r="B275" s="126"/>
      <c r="C275" s="125"/>
      <c r="E275" s="228"/>
      <c r="G275" s="247"/>
      <c r="H275" s="25"/>
      <c r="I275" s="25"/>
      <c r="J275" s="335"/>
      <c r="K275" s="25"/>
      <c r="L275" s="25"/>
      <c r="M275" s="25"/>
      <c r="N275" s="25"/>
      <c r="O275" s="25"/>
      <c r="P275" s="25"/>
      <c r="Q275" s="25"/>
    </row>
    <row r="276" spans="1:17" s="22" customFormat="1" x14ac:dyDescent="0.2">
      <c r="A276" s="398"/>
      <c r="B276" s="126"/>
      <c r="C276" s="125"/>
      <c r="E276" s="228"/>
      <c r="G276" s="247"/>
      <c r="H276" s="25"/>
      <c r="I276" s="25"/>
      <c r="J276" s="335"/>
      <c r="K276" s="25"/>
      <c r="L276" s="25"/>
      <c r="M276" s="25"/>
      <c r="N276" s="25"/>
      <c r="O276" s="25"/>
      <c r="P276" s="25"/>
      <c r="Q276" s="25"/>
    </row>
    <row r="277" spans="1:17" s="22" customFormat="1" x14ac:dyDescent="0.2">
      <c r="A277" s="398"/>
      <c r="B277" s="126"/>
      <c r="C277" s="125"/>
      <c r="E277" s="228"/>
      <c r="G277" s="247"/>
      <c r="H277" s="25"/>
      <c r="I277" s="25"/>
      <c r="J277" s="335"/>
      <c r="K277" s="25"/>
      <c r="L277" s="25"/>
      <c r="M277" s="25"/>
      <c r="N277" s="25"/>
      <c r="O277" s="25"/>
      <c r="P277" s="25"/>
      <c r="Q277" s="25"/>
    </row>
    <row r="278" spans="1:17" s="22" customFormat="1" x14ac:dyDescent="0.2">
      <c r="A278" s="398"/>
      <c r="B278" s="126"/>
      <c r="C278" s="125"/>
      <c r="E278" s="228"/>
      <c r="G278" s="247"/>
      <c r="H278" s="25"/>
      <c r="I278" s="25"/>
      <c r="J278" s="335"/>
      <c r="K278" s="25"/>
      <c r="L278" s="25"/>
      <c r="M278" s="25"/>
      <c r="N278" s="25"/>
      <c r="O278" s="25"/>
      <c r="P278" s="25"/>
      <c r="Q278" s="25"/>
    </row>
    <row r="279" spans="1:17" s="22" customFormat="1" x14ac:dyDescent="0.2">
      <c r="A279" s="398"/>
      <c r="B279" s="126"/>
      <c r="C279" s="125"/>
      <c r="E279" s="228"/>
      <c r="G279" s="247"/>
      <c r="H279" s="25"/>
      <c r="I279" s="25"/>
      <c r="J279" s="335"/>
      <c r="K279" s="25"/>
      <c r="L279" s="25"/>
      <c r="M279" s="25"/>
      <c r="N279" s="25"/>
      <c r="O279" s="25"/>
      <c r="P279" s="25"/>
      <c r="Q279" s="25"/>
    </row>
    <row r="280" spans="1:17" s="22" customFormat="1" x14ac:dyDescent="0.2">
      <c r="A280" s="398"/>
      <c r="B280" s="126"/>
      <c r="C280" s="125"/>
      <c r="E280" s="228"/>
      <c r="G280" s="247"/>
      <c r="H280" s="25"/>
      <c r="I280" s="25"/>
      <c r="J280" s="335"/>
      <c r="K280" s="25"/>
      <c r="L280" s="25"/>
      <c r="M280" s="25"/>
      <c r="N280" s="25"/>
      <c r="O280" s="25"/>
      <c r="P280" s="25"/>
      <c r="Q280" s="25"/>
    </row>
    <row r="281" spans="1:17" s="22" customFormat="1" x14ac:dyDescent="0.2">
      <c r="A281" s="398"/>
      <c r="B281" s="126"/>
      <c r="C281" s="125"/>
      <c r="E281" s="228"/>
      <c r="G281" s="247"/>
      <c r="H281" s="25"/>
      <c r="I281" s="25"/>
      <c r="J281" s="335"/>
      <c r="K281" s="25"/>
      <c r="L281" s="25"/>
      <c r="M281" s="25"/>
      <c r="N281" s="25"/>
      <c r="O281" s="25"/>
      <c r="P281" s="25"/>
      <c r="Q281" s="25"/>
    </row>
    <row r="282" spans="1:17" s="22" customFormat="1" x14ac:dyDescent="0.2">
      <c r="A282" s="398"/>
      <c r="B282" s="126"/>
      <c r="C282" s="125"/>
      <c r="E282" s="228"/>
      <c r="G282" s="247"/>
      <c r="H282" s="25"/>
      <c r="I282" s="25"/>
      <c r="J282" s="335"/>
      <c r="K282" s="25"/>
      <c r="L282" s="25"/>
      <c r="M282" s="25"/>
      <c r="N282" s="25"/>
      <c r="O282" s="25"/>
      <c r="P282" s="25"/>
      <c r="Q282" s="25"/>
    </row>
    <row r="283" spans="1:17" s="22" customFormat="1" x14ac:dyDescent="0.2">
      <c r="A283" s="398"/>
      <c r="B283" s="126"/>
      <c r="C283" s="125"/>
      <c r="E283" s="228"/>
      <c r="G283" s="247"/>
      <c r="H283" s="25"/>
      <c r="I283" s="25"/>
      <c r="J283" s="335"/>
      <c r="K283" s="25"/>
      <c r="L283" s="25"/>
      <c r="M283" s="25"/>
      <c r="N283" s="25"/>
      <c r="O283" s="25"/>
      <c r="P283" s="25"/>
      <c r="Q283" s="25"/>
    </row>
    <row r="284" spans="1:17" s="22" customFormat="1" x14ac:dyDescent="0.2">
      <c r="A284" s="398"/>
      <c r="B284" s="126"/>
      <c r="C284" s="125"/>
      <c r="E284" s="228"/>
      <c r="G284" s="247"/>
      <c r="H284" s="25"/>
      <c r="I284" s="25"/>
      <c r="J284" s="335"/>
      <c r="K284" s="25"/>
      <c r="L284" s="25"/>
      <c r="M284" s="25"/>
      <c r="N284" s="25"/>
      <c r="O284" s="25"/>
      <c r="P284" s="25"/>
      <c r="Q284" s="25"/>
    </row>
    <row r="285" spans="1:17" s="22" customFormat="1" x14ac:dyDescent="0.2">
      <c r="A285" s="398"/>
      <c r="B285" s="126"/>
      <c r="C285" s="125"/>
      <c r="E285" s="228"/>
      <c r="G285" s="247"/>
      <c r="H285" s="25"/>
      <c r="I285" s="25"/>
      <c r="J285" s="335"/>
      <c r="K285" s="25"/>
      <c r="L285" s="25"/>
      <c r="M285" s="25"/>
      <c r="N285" s="25"/>
      <c r="O285" s="25"/>
      <c r="P285" s="25"/>
      <c r="Q285" s="25"/>
    </row>
    <row r="286" spans="1:17" s="22" customFormat="1" x14ac:dyDescent="0.2">
      <c r="A286" s="398"/>
      <c r="B286" s="126"/>
      <c r="C286" s="125"/>
      <c r="E286" s="228"/>
      <c r="G286" s="247"/>
      <c r="H286" s="25"/>
      <c r="I286" s="25"/>
      <c r="J286" s="335"/>
      <c r="K286" s="25"/>
      <c r="L286" s="25"/>
      <c r="M286" s="25"/>
      <c r="N286" s="25"/>
      <c r="O286" s="25"/>
      <c r="P286" s="25"/>
      <c r="Q286" s="25"/>
    </row>
    <row r="287" spans="1:17" s="22" customFormat="1" x14ac:dyDescent="0.2">
      <c r="A287" s="398"/>
      <c r="B287" s="126"/>
      <c r="C287" s="125"/>
      <c r="E287" s="228"/>
      <c r="G287" s="247"/>
      <c r="H287" s="25"/>
      <c r="I287" s="25"/>
      <c r="J287" s="335"/>
      <c r="K287" s="25"/>
      <c r="L287" s="25"/>
      <c r="M287" s="25"/>
      <c r="N287" s="25"/>
      <c r="O287" s="25"/>
      <c r="P287" s="25"/>
      <c r="Q287" s="25"/>
    </row>
    <row r="288" spans="1:17" s="22" customFormat="1" x14ac:dyDescent="0.2">
      <c r="A288" s="398"/>
      <c r="B288" s="126"/>
      <c r="C288" s="125"/>
      <c r="E288" s="228"/>
      <c r="G288" s="247"/>
      <c r="H288" s="25"/>
      <c r="I288" s="25"/>
      <c r="J288" s="335"/>
      <c r="K288" s="25"/>
      <c r="L288" s="25"/>
      <c r="M288" s="25"/>
      <c r="N288" s="25"/>
      <c r="O288" s="25"/>
      <c r="P288" s="25"/>
      <c r="Q288" s="25"/>
    </row>
    <row r="289" spans="1:17" s="22" customFormat="1" x14ac:dyDescent="0.2">
      <c r="A289" s="398"/>
      <c r="B289" s="126"/>
      <c r="C289" s="125"/>
      <c r="E289" s="228"/>
      <c r="G289" s="247"/>
      <c r="H289" s="25"/>
      <c r="I289" s="25"/>
      <c r="J289" s="335"/>
      <c r="K289" s="25"/>
      <c r="L289" s="25"/>
      <c r="M289" s="25"/>
      <c r="N289" s="25"/>
      <c r="O289" s="25"/>
      <c r="P289" s="25"/>
      <c r="Q289" s="25"/>
    </row>
    <row r="290" spans="1:17" s="22" customFormat="1" x14ac:dyDescent="0.2">
      <c r="A290" s="398"/>
      <c r="B290" s="126"/>
      <c r="C290" s="125"/>
      <c r="E290" s="228"/>
      <c r="G290" s="247"/>
      <c r="H290" s="25"/>
      <c r="I290" s="25"/>
      <c r="J290" s="335"/>
      <c r="K290" s="25"/>
      <c r="L290" s="25"/>
      <c r="M290" s="25"/>
      <c r="N290" s="25"/>
      <c r="O290" s="25"/>
      <c r="P290" s="25"/>
      <c r="Q290" s="25"/>
    </row>
    <row r="291" spans="1:17" s="22" customFormat="1" x14ac:dyDescent="0.2">
      <c r="A291" s="398"/>
      <c r="B291" s="126"/>
      <c r="C291" s="125"/>
      <c r="E291" s="228"/>
      <c r="G291" s="247"/>
      <c r="H291" s="25"/>
      <c r="I291" s="25"/>
      <c r="J291" s="335"/>
      <c r="K291" s="25"/>
      <c r="L291" s="25"/>
      <c r="M291" s="25"/>
      <c r="N291" s="25"/>
      <c r="O291" s="25"/>
      <c r="P291" s="25"/>
      <c r="Q291" s="25"/>
    </row>
    <row r="292" spans="1:17" s="22" customFormat="1" x14ac:dyDescent="0.2">
      <c r="A292" s="398"/>
      <c r="B292" s="126"/>
      <c r="C292" s="125"/>
      <c r="E292" s="228"/>
      <c r="G292" s="247"/>
      <c r="H292" s="25"/>
      <c r="I292" s="25"/>
      <c r="J292" s="335"/>
      <c r="K292" s="25"/>
      <c r="L292" s="25"/>
      <c r="M292" s="25"/>
      <c r="N292" s="25"/>
      <c r="O292" s="25"/>
      <c r="P292" s="25"/>
      <c r="Q292" s="25"/>
    </row>
    <row r="293" spans="1:17" s="22" customFormat="1" x14ac:dyDescent="0.2">
      <c r="A293" s="398"/>
      <c r="B293" s="126"/>
      <c r="C293" s="125"/>
      <c r="E293" s="228"/>
      <c r="G293" s="247"/>
      <c r="H293" s="25"/>
      <c r="I293" s="25"/>
      <c r="J293" s="335"/>
      <c r="K293" s="25"/>
      <c r="L293" s="25"/>
      <c r="M293" s="25"/>
      <c r="N293" s="25"/>
      <c r="O293" s="25"/>
      <c r="P293" s="25"/>
      <c r="Q293" s="25"/>
    </row>
    <row r="294" spans="1:17" s="22" customFormat="1" x14ac:dyDescent="0.2">
      <c r="A294" s="398"/>
      <c r="B294" s="126"/>
      <c r="C294" s="125"/>
      <c r="E294" s="228"/>
      <c r="G294" s="247"/>
      <c r="H294" s="25"/>
      <c r="I294" s="25"/>
      <c r="J294" s="335"/>
      <c r="K294" s="25"/>
      <c r="L294" s="25"/>
      <c r="M294" s="25"/>
      <c r="N294" s="25"/>
      <c r="O294" s="25"/>
      <c r="P294" s="25"/>
      <c r="Q294" s="25"/>
    </row>
    <row r="295" spans="1:17" s="22" customFormat="1" x14ac:dyDescent="0.2">
      <c r="A295" s="398"/>
      <c r="B295" s="126"/>
      <c r="C295" s="125"/>
      <c r="E295" s="228"/>
      <c r="G295" s="247"/>
      <c r="H295" s="25"/>
      <c r="I295" s="25"/>
      <c r="J295" s="335"/>
      <c r="K295" s="25"/>
      <c r="L295" s="25"/>
      <c r="M295" s="25"/>
      <c r="N295" s="25"/>
      <c r="O295" s="25"/>
      <c r="P295" s="25"/>
      <c r="Q295" s="25"/>
    </row>
    <row r="296" spans="1:17" s="22" customFormat="1" x14ac:dyDescent="0.2">
      <c r="A296" s="398"/>
      <c r="B296" s="126"/>
      <c r="C296" s="125"/>
      <c r="E296" s="228"/>
      <c r="G296" s="247"/>
      <c r="H296" s="25"/>
      <c r="I296" s="25"/>
      <c r="J296" s="335"/>
      <c r="K296" s="25"/>
      <c r="L296" s="25"/>
      <c r="M296" s="25"/>
      <c r="N296" s="25"/>
      <c r="O296" s="25"/>
      <c r="P296" s="25"/>
      <c r="Q296" s="25"/>
    </row>
    <row r="297" spans="1:17" s="22" customFormat="1" x14ac:dyDescent="0.2">
      <c r="A297" s="398"/>
      <c r="B297" s="126"/>
      <c r="C297" s="125"/>
      <c r="E297" s="228"/>
      <c r="G297" s="247"/>
      <c r="H297" s="25"/>
      <c r="I297" s="25"/>
      <c r="J297" s="335"/>
      <c r="K297" s="25"/>
      <c r="L297" s="25"/>
      <c r="M297" s="25"/>
      <c r="N297" s="25"/>
      <c r="O297" s="25"/>
      <c r="P297" s="25"/>
      <c r="Q297" s="25"/>
    </row>
    <row r="298" spans="1:17" s="22" customFormat="1" x14ac:dyDescent="0.2">
      <c r="A298" s="398"/>
      <c r="B298" s="126"/>
      <c r="C298" s="125"/>
      <c r="E298" s="228"/>
      <c r="G298" s="247"/>
      <c r="H298" s="25"/>
      <c r="I298" s="25"/>
      <c r="J298" s="335"/>
      <c r="K298" s="25"/>
      <c r="L298" s="25"/>
      <c r="M298" s="25"/>
      <c r="N298" s="25"/>
      <c r="O298" s="25"/>
      <c r="P298" s="25"/>
      <c r="Q298" s="25"/>
    </row>
    <row r="299" spans="1:17" s="22" customFormat="1" x14ac:dyDescent="0.2">
      <c r="A299" s="398"/>
      <c r="B299" s="126"/>
      <c r="C299" s="125"/>
      <c r="E299" s="228"/>
      <c r="G299" s="247"/>
      <c r="H299" s="25"/>
      <c r="I299" s="25"/>
      <c r="J299" s="335"/>
      <c r="K299" s="25"/>
      <c r="L299" s="25"/>
      <c r="M299" s="25"/>
      <c r="N299" s="25"/>
      <c r="O299" s="25"/>
      <c r="P299" s="25"/>
      <c r="Q299" s="25"/>
    </row>
    <row r="300" spans="1:17" s="22" customFormat="1" x14ac:dyDescent="0.2">
      <c r="A300" s="398"/>
      <c r="B300" s="126"/>
      <c r="C300" s="125"/>
      <c r="E300" s="228"/>
      <c r="G300" s="247"/>
      <c r="H300" s="25"/>
      <c r="I300" s="25"/>
      <c r="J300" s="335"/>
      <c r="K300" s="25"/>
      <c r="L300" s="25"/>
      <c r="M300" s="25"/>
      <c r="N300" s="25"/>
      <c r="O300" s="25"/>
      <c r="P300" s="25"/>
      <c r="Q300" s="25"/>
    </row>
    <row r="301" spans="1:17" s="22" customFormat="1" x14ac:dyDescent="0.2">
      <c r="A301" s="398"/>
      <c r="B301" s="126"/>
      <c r="C301" s="125"/>
      <c r="E301" s="228"/>
      <c r="G301" s="247"/>
      <c r="H301" s="25"/>
      <c r="I301" s="25"/>
      <c r="J301" s="335"/>
      <c r="K301" s="25"/>
      <c r="L301" s="25"/>
      <c r="M301" s="25"/>
      <c r="N301" s="25"/>
      <c r="O301" s="25"/>
      <c r="P301" s="25"/>
      <c r="Q301" s="25"/>
    </row>
    <row r="302" spans="1:17" s="22" customFormat="1" x14ac:dyDescent="0.2">
      <c r="A302" s="398"/>
      <c r="B302" s="126"/>
      <c r="C302" s="125"/>
      <c r="E302" s="228"/>
      <c r="G302" s="247"/>
      <c r="H302" s="25"/>
      <c r="I302" s="25"/>
      <c r="J302" s="335"/>
      <c r="K302" s="25"/>
      <c r="L302" s="25"/>
      <c r="M302" s="25"/>
      <c r="N302" s="25"/>
      <c r="O302" s="25"/>
      <c r="P302" s="25"/>
      <c r="Q302" s="25"/>
    </row>
    <row r="303" spans="1:17" s="22" customFormat="1" x14ac:dyDescent="0.2">
      <c r="A303" s="398"/>
      <c r="B303" s="126"/>
      <c r="C303" s="125"/>
      <c r="E303" s="228"/>
      <c r="G303" s="247"/>
      <c r="H303" s="25"/>
      <c r="I303" s="25"/>
      <c r="J303" s="335"/>
      <c r="K303" s="25"/>
      <c r="L303" s="25"/>
      <c r="M303" s="25"/>
      <c r="N303" s="25"/>
      <c r="O303" s="25"/>
      <c r="P303" s="25"/>
      <c r="Q303" s="25"/>
    </row>
    <row r="304" spans="1:17" s="22" customFormat="1" x14ac:dyDescent="0.2">
      <c r="A304" s="398"/>
      <c r="B304" s="126"/>
      <c r="C304" s="125"/>
      <c r="E304" s="228"/>
      <c r="G304" s="247"/>
      <c r="H304" s="25"/>
      <c r="I304" s="25"/>
      <c r="J304" s="335"/>
      <c r="K304" s="25"/>
      <c r="L304" s="25"/>
      <c r="M304" s="25"/>
      <c r="N304" s="25"/>
      <c r="O304" s="25"/>
      <c r="P304" s="25"/>
      <c r="Q304" s="25"/>
    </row>
    <row r="305" spans="1:17" s="22" customFormat="1" x14ac:dyDescent="0.2">
      <c r="A305" s="398"/>
      <c r="B305" s="126"/>
      <c r="C305" s="125"/>
      <c r="E305" s="228"/>
      <c r="G305" s="247"/>
      <c r="H305" s="25"/>
      <c r="I305" s="25"/>
      <c r="J305" s="335"/>
      <c r="K305" s="25"/>
      <c r="L305" s="25"/>
      <c r="M305" s="25"/>
      <c r="N305" s="25"/>
      <c r="O305" s="25"/>
      <c r="P305" s="25"/>
      <c r="Q305" s="25"/>
    </row>
    <row r="306" spans="1:17" s="22" customFormat="1" x14ac:dyDescent="0.2">
      <c r="A306" s="398"/>
      <c r="B306" s="126"/>
      <c r="C306" s="125"/>
      <c r="E306" s="228"/>
      <c r="G306" s="247"/>
      <c r="H306" s="25"/>
      <c r="I306" s="25"/>
      <c r="J306" s="335"/>
      <c r="K306" s="25"/>
      <c r="L306" s="25"/>
      <c r="M306" s="25"/>
      <c r="N306" s="25"/>
      <c r="O306" s="25"/>
      <c r="P306" s="25"/>
      <c r="Q306" s="25"/>
    </row>
    <row r="307" spans="1:17" s="22" customFormat="1" x14ac:dyDescent="0.2">
      <c r="A307" s="398"/>
      <c r="B307" s="126"/>
      <c r="C307" s="125"/>
      <c r="E307" s="228"/>
      <c r="G307" s="247"/>
      <c r="H307" s="25"/>
      <c r="I307" s="25"/>
      <c r="J307" s="335"/>
      <c r="K307" s="25"/>
      <c r="L307" s="25"/>
      <c r="M307" s="25"/>
      <c r="N307" s="25"/>
      <c r="O307" s="25"/>
      <c r="P307" s="25"/>
      <c r="Q307" s="25"/>
    </row>
    <row r="308" spans="1:17" s="22" customFormat="1" x14ac:dyDescent="0.2">
      <c r="A308" s="398"/>
      <c r="B308" s="126"/>
      <c r="C308" s="125"/>
      <c r="E308" s="228"/>
      <c r="G308" s="247"/>
      <c r="H308" s="25"/>
      <c r="I308" s="25"/>
      <c r="J308" s="335"/>
      <c r="K308" s="25"/>
      <c r="L308" s="25"/>
      <c r="M308" s="25"/>
      <c r="N308" s="25"/>
      <c r="O308" s="25"/>
      <c r="P308" s="25"/>
      <c r="Q308" s="25"/>
    </row>
    <row r="309" spans="1:17" s="22" customFormat="1" x14ac:dyDescent="0.2">
      <c r="A309" s="398"/>
      <c r="B309" s="126"/>
      <c r="C309" s="125"/>
      <c r="E309" s="228"/>
      <c r="G309" s="247"/>
      <c r="H309" s="25"/>
      <c r="I309" s="25"/>
      <c r="J309" s="335"/>
      <c r="K309" s="25"/>
      <c r="L309" s="25"/>
      <c r="M309" s="25"/>
      <c r="N309" s="25"/>
      <c r="O309" s="25"/>
      <c r="P309" s="25"/>
      <c r="Q309" s="25"/>
    </row>
    <row r="310" spans="1:17" s="22" customFormat="1" x14ac:dyDescent="0.2">
      <c r="A310" s="398"/>
      <c r="B310" s="126"/>
      <c r="C310" s="125"/>
      <c r="E310" s="228"/>
      <c r="G310" s="247"/>
      <c r="H310" s="25"/>
      <c r="I310" s="25"/>
      <c r="J310" s="335"/>
      <c r="K310" s="25"/>
      <c r="L310" s="25"/>
      <c r="M310" s="25"/>
      <c r="N310" s="25"/>
      <c r="O310" s="25"/>
      <c r="P310" s="25"/>
      <c r="Q310" s="25"/>
    </row>
    <row r="311" spans="1:17" s="22" customFormat="1" x14ac:dyDescent="0.2">
      <c r="A311" s="398"/>
      <c r="B311" s="126"/>
      <c r="C311" s="125"/>
      <c r="E311" s="228"/>
      <c r="G311" s="247"/>
      <c r="H311" s="25"/>
      <c r="I311" s="25"/>
      <c r="J311" s="335"/>
      <c r="K311" s="25"/>
      <c r="L311" s="25"/>
      <c r="M311" s="25"/>
      <c r="N311" s="25"/>
      <c r="O311" s="25"/>
      <c r="P311" s="25"/>
      <c r="Q311" s="25"/>
    </row>
    <row r="312" spans="1:17" s="22" customFormat="1" x14ac:dyDescent="0.2">
      <c r="A312" s="398"/>
      <c r="B312" s="126"/>
      <c r="C312" s="125"/>
      <c r="E312" s="228"/>
      <c r="G312" s="247"/>
      <c r="H312" s="25"/>
      <c r="I312" s="25"/>
      <c r="J312" s="335"/>
      <c r="K312" s="25"/>
      <c r="L312" s="25"/>
      <c r="M312" s="25"/>
      <c r="N312" s="25"/>
      <c r="O312" s="25"/>
      <c r="P312" s="25"/>
      <c r="Q312" s="25"/>
    </row>
    <row r="313" spans="1:17" s="22" customFormat="1" x14ac:dyDescent="0.2">
      <c r="A313" s="398"/>
      <c r="B313" s="126"/>
      <c r="C313" s="125"/>
      <c r="E313" s="228"/>
      <c r="G313" s="247"/>
      <c r="H313" s="25"/>
      <c r="I313" s="25"/>
      <c r="J313" s="335"/>
      <c r="K313" s="25"/>
      <c r="L313" s="25"/>
      <c r="M313" s="25"/>
      <c r="N313" s="25"/>
      <c r="O313" s="25"/>
      <c r="P313" s="25"/>
      <c r="Q313" s="25"/>
    </row>
    <row r="314" spans="1:17" s="22" customFormat="1" x14ac:dyDescent="0.2">
      <c r="A314" s="398"/>
      <c r="B314" s="126"/>
      <c r="C314" s="125"/>
      <c r="E314" s="228"/>
      <c r="G314" s="247"/>
      <c r="H314" s="25"/>
      <c r="I314" s="25"/>
      <c r="J314" s="335"/>
      <c r="K314" s="25"/>
      <c r="L314" s="25"/>
      <c r="M314" s="25"/>
      <c r="N314" s="25"/>
      <c r="O314" s="25"/>
      <c r="P314" s="25"/>
      <c r="Q314" s="25"/>
    </row>
    <row r="315" spans="1:17" s="22" customFormat="1" x14ac:dyDescent="0.2">
      <c r="A315" s="398"/>
      <c r="B315" s="126"/>
      <c r="C315" s="125"/>
      <c r="E315" s="228"/>
      <c r="G315" s="247"/>
      <c r="H315" s="25"/>
      <c r="I315" s="25"/>
      <c r="J315" s="335"/>
      <c r="K315" s="25"/>
      <c r="L315" s="25"/>
      <c r="M315" s="25"/>
      <c r="N315" s="25"/>
      <c r="O315" s="25"/>
      <c r="P315" s="25"/>
      <c r="Q315" s="25"/>
    </row>
    <row r="316" spans="1:17" s="22" customFormat="1" x14ac:dyDescent="0.2">
      <c r="A316" s="398"/>
      <c r="B316" s="126"/>
      <c r="C316" s="125"/>
      <c r="E316" s="228"/>
      <c r="G316" s="247"/>
      <c r="H316" s="25"/>
      <c r="I316" s="25"/>
      <c r="J316" s="335"/>
      <c r="K316" s="25"/>
      <c r="L316" s="25"/>
      <c r="M316" s="25"/>
      <c r="N316" s="25"/>
      <c r="O316" s="25"/>
      <c r="P316" s="25"/>
      <c r="Q316" s="25"/>
    </row>
    <row r="317" spans="1:17" s="22" customFormat="1" x14ac:dyDescent="0.2">
      <c r="A317" s="398"/>
      <c r="B317" s="126"/>
      <c r="C317" s="125"/>
      <c r="E317" s="228"/>
      <c r="G317" s="247"/>
      <c r="H317" s="25"/>
      <c r="I317" s="25"/>
      <c r="J317" s="335"/>
      <c r="K317" s="25"/>
      <c r="L317" s="25"/>
      <c r="M317" s="25"/>
      <c r="N317" s="25"/>
      <c r="O317" s="25"/>
      <c r="P317" s="25"/>
      <c r="Q317" s="25"/>
    </row>
    <row r="318" spans="1:17" s="22" customFormat="1" x14ac:dyDescent="0.2">
      <c r="A318" s="398"/>
      <c r="B318" s="126"/>
      <c r="C318" s="125"/>
      <c r="E318" s="228"/>
      <c r="G318" s="247"/>
      <c r="H318" s="25"/>
      <c r="I318" s="25"/>
      <c r="J318" s="335"/>
      <c r="K318" s="25"/>
      <c r="L318" s="25"/>
      <c r="M318" s="25"/>
      <c r="N318" s="25"/>
      <c r="O318" s="25"/>
      <c r="P318" s="25"/>
      <c r="Q318" s="25"/>
    </row>
    <row r="319" spans="1:17" s="22" customFormat="1" x14ac:dyDescent="0.2">
      <c r="A319" s="398"/>
      <c r="B319" s="126"/>
      <c r="C319" s="125"/>
      <c r="E319" s="228"/>
      <c r="G319" s="247"/>
      <c r="H319" s="25"/>
      <c r="I319" s="25"/>
      <c r="J319" s="335"/>
      <c r="K319" s="25"/>
      <c r="L319" s="25"/>
      <c r="M319" s="25"/>
      <c r="N319" s="25"/>
      <c r="O319" s="25"/>
      <c r="P319" s="25"/>
      <c r="Q319" s="25"/>
    </row>
    <row r="320" spans="1:17" s="22" customFormat="1" x14ac:dyDescent="0.2">
      <c r="A320" s="398"/>
      <c r="B320" s="126"/>
      <c r="C320" s="125"/>
      <c r="E320" s="228"/>
      <c r="G320" s="247"/>
      <c r="H320" s="25"/>
      <c r="I320" s="25"/>
      <c r="J320" s="335"/>
      <c r="K320" s="25"/>
      <c r="L320" s="25"/>
      <c r="M320" s="25"/>
      <c r="N320" s="25"/>
      <c r="O320" s="25"/>
      <c r="P320" s="25"/>
      <c r="Q320" s="25"/>
    </row>
    <row r="321" spans="1:17" s="22" customFormat="1" x14ac:dyDescent="0.2">
      <c r="A321" s="398"/>
      <c r="B321" s="126"/>
      <c r="C321" s="125"/>
      <c r="E321" s="228"/>
      <c r="G321" s="247"/>
      <c r="H321" s="25"/>
      <c r="I321" s="25"/>
      <c r="J321" s="335"/>
      <c r="K321" s="25"/>
      <c r="L321" s="25"/>
      <c r="M321" s="25"/>
      <c r="N321" s="25"/>
      <c r="O321" s="25"/>
      <c r="P321" s="25"/>
      <c r="Q321" s="25"/>
    </row>
    <row r="322" spans="1:17" s="22" customFormat="1" x14ac:dyDescent="0.2">
      <c r="A322" s="398"/>
      <c r="B322" s="126"/>
      <c r="C322" s="125"/>
      <c r="E322" s="228"/>
      <c r="G322" s="247"/>
      <c r="H322" s="25"/>
      <c r="I322" s="25"/>
      <c r="J322" s="335"/>
      <c r="K322" s="25"/>
      <c r="L322" s="25"/>
      <c r="M322" s="25"/>
      <c r="N322" s="25"/>
      <c r="O322" s="25"/>
      <c r="P322" s="25"/>
      <c r="Q322" s="25"/>
    </row>
    <row r="323" spans="1:17" s="22" customFormat="1" x14ac:dyDescent="0.2">
      <c r="A323" s="398"/>
      <c r="B323" s="126"/>
      <c r="C323" s="125"/>
      <c r="E323" s="228"/>
      <c r="G323" s="247"/>
      <c r="H323" s="25"/>
      <c r="I323" s="25"/>
      <c r="J323" s="335"/>
      <c r="K323" s="25"/>
      <c r="L323" s="25"/>
      <c r="M323" s="25"/>
      <c r="N323" s="25"/>
      <c r="O323" s="25"/>
      <c r="P323" s="25"/>
      <c r="Q323" s="25"/>
    </row>
    <row r="324" spans="1:17" s="22" customFormat="1" x14ac:dyDescent="0.2">
      <c r="A324" s="398"/>
      <c r="B324" s="126"/>
      <c r="C324" s="125"/>
      <c r="E324" s="228"/>
      <c r="G324" s="247"/>
      <c r="H324" s="25"/>
      <c r="I324" s="25"/>
      <c r="J324" s="335"/>
      <c r="K324" s="25"/>
      <c r="L324" s="25"/>
      <c r="M324" s="25"/>
      <c r="N324" s="25"/>
      <c r="O324" s="25"/>
      <c r="P324" s="25"/>
      <c r="Q324" s="25"/>
    </row>
    <row r="325" spans="1:17" s="22" customFormat="1" x14ac:dyDescent="0.2">
      <c r="A325" s="398"/>
      <c r="B325" s="126"/>
      <c r="C325" s="125"/>
      <c r="E325" s="228"/>
      <c r="G325" s="247"/>
      <c r="H325" s="25"/>
      <c r="I325" s="25"/>
      <c r="J325" s="335"/>
      <c r="K325" s="25"/>
      <c r="L325" s="25"/>
      <c r="M325" s="25"/>
      <c r="N325" s="25"/>
      <c r="O325" s="25"/>
      <c r="P325" s="25"/>
      <c r="Q325" s="25"/>
    </row>
    <row r="326" spans="1:17" s="22" customFormat="1" x14ac:dyDescent="0.2">
      <c r="A326" s="398"/>
      <c r="B326" s="126"/>
      <c r="C326" s="125"/>
      <c r="E326" s="228"/>
      <c r="G326" s="247"/>
      <c r="H326" s="25"/>
      <c r="I326" s="25"/>
      <c r="J326" s="335"/>
      <c r="K326" s="25"/>
      <c r="L326" s="25"/>
      <c r="M326" s="25"/>
      <c r="N326" s="25"/>
      <c r="O326" s="25"/>
      <c r="P326" s="25"/>
      <c r="Q326" s="25"/>
    </row>
    <row r="327" spans="1:17" s="22" customFormat="1" x14ac:dyDescent="0.2">
      <c r="A327" s="398"/>
      <c r="B327" s="126"/>
      <c r="C327" s="125"/>
      <c r="E327" s="228"/>
      <c r="G327" s="247"/>
      <c r="H327" s="25"/>
      <c r="I327" s="25"/>
      <c r="J327" s="335"/>
      <c r="K327" s="25"/>
      <c r="L327" s="25"/>
      <c r="M327" s="25"/>
      <c r="N327" s="25"/>
      <c r="O327" s="25"/>
      <c r="P327" s="25"/>
      <c r="Q327" s="25"/>
    </row>
    <row r="328" spans="1:17" s="22" customFormat="1" x14ac:dyDescent="0.2">
      <c r="A328" s="398"/>
      <c r="B328" s="126"/>
      <c r="C328" s="125"/>
      <c r="E328" s="228"/>
      <c r="G328" s="247"/>
      <c r="H328" s="25"/>
      <c r="I328" s="25"/>
      <c r="J328" s="335"/>
      <c r="K328" s="25"/>
      <c r="L328" s="25"/>
      <c r="M328" s="25"/>
      <c r="N328" s="25"/>
      <c r="O328" s="25"/>
      <c r="P328" s="25"/>
      <c r="Q328" s="25"/>
    </row>
    <row r="329" spans="1:17" s="22" customFormat="1" x14ac:dyDescent="0.2">
      <c r="A329" s="398"/>
      <c r="B329" s="126"/>
      <c r="C329" s="125"/>
      <c r="E329" s="228"/>
      <c r="G329" s="247"/>
      <c r="H329" s="25"/>
      <c r="I329" s="25"/>
      <c r="J329" s="335"/>
      <c r="K329" s="25"/>
      <c r="L329" s="25"/>
      <c r="M329" s="25"/>
      <c r="N329" s="25"/>
      <c r="O329" s="25"/>
      <c r="P329" s="25"/>
      <c r="Q329" s="25"/>
    </row>
    <row r="330" spans="1:17" s="22" customFormat="1" x14ac:dyDescent="0.2">
      <c r="A330" s="398"/>
      <c r="B330" s="126"/>
      <c r="C330" s="125"/>
      <c r="E330" s="228"/>
      <c r="G330" s="247"/>
      <c r="H330" s="25"/>
      <c r="I330" s="25"/>
      <c r="J330" s="335"/>
      <c r="K330" s="25"/>
      <c r="L330" s="25"/>
      <c r="M330" s="25"/>
      <c r="N330" s="25"/>
      <c r="O330" s="25"/>
      <c r="P330" s="25"/>
      <c r="Q330" s="25"/>
    </row>
    <row r="331" spans="1:17" s="22" customFormat="1" x14ac:dyDescent="0.2">
      <c r="A331" s="398"/>
      <c r="B331" s="126"/>
      <c r="C331" s="125"/>
      <c r="E331" s="228"/>
      <c r="G331" s="247"/>
      <c r="H331" s="25"/>
      <c r="I331" s="25"/>
      <c r="J331" s="335"/>
      <c r="K331" s="25"/>
      <c r="L331" s="25"/>
      <c r="M331" s="25"/>
      <c r="N331" s="25"/>
      <c r="O331" s="25"/>
      <c r="P331" s="25"/>
      <c r="Q331" s="25"/>
    </row>
    <row r="332" spans="1:17" s="22" customFormat="1" x14ac:dyDescent="0.2">
      <c r="A332" s="398"/>
      <c r="B332" s="126"/>
      <c r="C332" s="125"/>
      <c r="E332" s="228"/>
      <c r="G332" s="247"/>
      <c r="H332" s="25"/>
      <c r="I332" s="25"/>
      <c r="J332" s="335"/>
      <c r="K332" s="25"/>
      <c r="L332" s="25"/>
      <c r="M332" s="25"/>
      <c r="N332" s="25"/>
      <c r="O332" s="25"/>
      <c r="P332" s="25"/>
      <c r="Q332" s="25"/>
    </row>
    <row r="333" spans="1:17" s="22" customFormat="1" x14ac:dyDescent="0.2">
      <c r="A333" s="398"/>
      <c r="B333" s="126"/>
      <c r="C333" s="125"/>
      <c r="E333" s="228"/>
      <c r="G333" s="247"/>
      <c r="H333" s="25"/>
      <c r="I333" s="25"/>
      <c r="J333" s="335"/>
      <c r="K333" s="25"/>
      <c r="L333" s="25"/>
      <c r="M333" s="25"/>
      <c r="N333" s="25"/>
      <c r="O333" s="25"/>
      <c r="P333" s="25"/>
      <c r="Q333" s="25"/>
    </row>
    <row r="334" spans="1:17" s="22" customFormat="1" x14ac:dyDescent="0.2">
      <c r="A334" s="398"/>
      <c r="B334" s="126"/>
      <c r="C334" s="125"/>
      <c r="E334" s="228"/>
      <c r="G334" s="247"/>
      <c r="H334" s="25"/>
      <c r="I334" s="25"/>
      <c r="J334" s="335"/>
      <c r="K334" s="25"/>
      <c r="L334" s="25"/>
      <c r="M334" s="25"/>
      <c r="N334" s="25"/>
      <c r="O334" s="25"/>
      <c r="P334" s="25"/>
      <c r="Q334" s="25"/>
    </row>
    <row r="335" spans="1:17" s="22" customFormat="1" x14ac:dyDescent="0.2">
      <c r="A335" s="398"/>
      <c r="B335" s="126"/>
      <c r="C335" s="125"/>
      <c r="E335" s="228"/>
      <c r="G335" s="247"/>
      <c r="H335" s="25"/>
      <c r="I335" s="25"/>
      <c r="J335" s="335"/>
      <c r="K335" s="25"/>
      <c r="L335" s="25"/>
      <c r="M335" s="25"/>
      <c r="N335" s="25"/>
      <c r="O335" s="25"/>
      <c r="P335" s="25"/>
      <c r="Q335" s="25"/>
    </row>
    <row r="336" spans="1:17" s="22" customFormat="1" x14ac:dyDescent="0.2">
      <c r="A336" s="398"/>
      <c r="B336" s="126"/>
      <c r="C336" s="125"/>
      <c r="E336" s="228"/>
      <c r="G336" s="247"/>
      <c r="H336" s="25"/>
      <c r="I336" s="25"/>
      <c r="J336" s="335"/>
      <c r="K336" s="25"/>
      <c r="L336" s="25"/>
      <c r="M336" s="25"/>
      <c r="N336" s="25"/>
      <c r="O336" s="25"/>
      <c r="P336" s="25"/>
      <c r="Q336" s="25"/>
    </row>
    <row r="337" spans="1:17" s="22" customFormat="1" x14ac:dyDescent="0.2">
      <c r="A337" s="398"/>
      <c r="B337" s="126"/>
      <c r="C337" s="125"/>
      <c r="E337" s="228"/>
      <c r="G337" s="247"/>
      <c r="H337" s="25"/>
      <c r="I337" s="25"/>
      <c r="J337" s="335"/>
      <c r="K337" s="25"/>
      <c r="L337" s="25"/>
      <c r="M337" s="25"/>
      <c r="N337" s="25"/>
      <c r="O337" s="25"/>
      <c r="P337" s="25"/>
      <c r="Q337" s="25"/>
    </row>
    <row r="338" spans="1:17" s="22" customFormat="1" x14ac:dyDescent="0.2">
      <c r="A338" s="398"/>
      <c r="B338" s="126"/>
      <c r="C338" s="125"/>
      <c r="E338" s="228"/>
      <c r="G338" s="247"/>
      <c r="H338" s="25"/>
      <c r="I338" s="25"/>
      <c r="J338" s="335"/>
      <c r="K338" s="25"/>
      <c r="L338" s="25"/>
      <c r="M338" s="25"/>
      <c r="N338" s="25"/>
      <c r="O338" s="25"/>
      <c r="P338" s="25"/>
      <c r="Q338" s="25"/>
    </row>
    <row r="339" spans="1:17" s="22" customFormat="1" x14ac:dyDescent="0.2">
      <c r="A339" s="398"/>
      <c r="B339" s="126"/>
      <c r="C339" s="125"/>
      <c r="E339" s="228"/>
      <c r="G339" s="247"/>
      <c r="H339" s="25"/>
      <c r="I339" s="25"/>
      <c r="J339" s="335"/>
      <c r="K339" s="25"/>
      <c r="L339" s="25"/>
      <c r="M339" s="25"/>
      <c r="N339" s="25"/>
      <c r="O339" s="25"/>
      <c r="P339" s="25"/>
      <c r="Q339" s="25"/>
    </row>
    <row r="340" spans="1:17" s="22" customFormat="1" x14ac:dyDescent="0.2">
      <c r="A340" s="398"/>
      <c r="B340" s="126"/>
      <c r="C340" s="125"/>
      <c r="E340" s="228"/>
      <c r="G340" s="247"/>
      <c r="H340" s="25"/>
      <c r="I340" s="25"/>
      <c r="J340" s="335"/>
      <c r="K340" s="25"/>
      <c r="L340" s="25"/>
      <c r="M340" s="25"/>
      <c r="N340" s="25"/>
      <c r="O340" s="25"/>
      <c r="P340" s="25"/>
      <c r="Q340" s="25"/>
    </row>
    <row r="341" spans="1:17" s="22" customFormat="1" x14ac:dyDescent="0.2">
      <c r="A341" s="398"/>
      <c r="B341" s="126"/>
      <c r="C341" s="125"/>
      <c r="E341" s="228"/>
      <c r="G341" s="247"/>
      <c r="H341" s="25"/>
      <c r="I341" s="25"/>
      <c r="J341" s="335"/>
      <c r="K341" s="25"/>
      <c r="L341" s="25"/>
      <c r="M341" s="25"/>
      <c r="N341" s="25"/>
      <c r="O341" s="25"/>
      <c r="P341" s="25"/>
      <c r="Q341" s="25"/>
    </row>
    <row r="342" spans="1:17" s="22" customFormat="1" x14ac:dyDescent="0.2">
      <c r="A342" s="398"/>
      <c r="B342" s="126"/>
      <c r="C342" s="125"/>
      <c r="E342" s="228"/>
      <c r="G342" s="247"/>
      <c r="H342" s="25"/>
      <c r="I342" s="25"/>
      <c r="J342" s="335"/>
      <c r="K342" s="25"/>
      <c r="L342" s="25"/>
      <c r="M342" s="25"/>
      <c r="N342" s="25"/>
      <c r="O342" s="25"/>
      <c r="P342" s="25"/>
      <c r="Q342" s="25"/>
    </row>
    <row r="343" spans="1:17" s="22" customFormat="1" x14ac:dyDescent="0.2">
      <c r="A343" s="398"/>
      <c r="B343" s="126"/>
      <c r="C343" s="125"/>
      <c r="E343" s="228"/>
      <c r="G343" s="247"/>
      <c r="H343" s="25"/>
      <c r="I343" s="25"/>
      <c r="J343" s="335"/>
      <c r="K343" s="25"/>
      <c r="L343" s="25"/>
      <c r="M343" s="25"/>
      <c r="N343" s="25"/>
      <c r="O343" s="25"/>
      <c r="P343" s="25"/>
      <c r="Q343" s="25"/>
    </row>
    <row r="344" spans="1:17" s="22" customFormat="1" x14ac:dyDescent="0.2">
      <c r="A344" s="398"/>
      <c r="B344" s="126"/>
      <c r="C344" s="125"/>
      <c r="E344" s="228"/>
      <c r="G344" s="247"/>
      <c r="H344" s="25"/>
      <c r="I344" s="25"/>
      <c r="J344" s="335"/>
      <c r="K344" s="25"/>
      <c r="L344" s="25"/>
      <c r="M344" s="25"/>
      <c r="N344" s="25"/>
      <c r="O344" s="25"/>
      <c r="P344" s="25"/>
      <c r="Q344" s="25"/>
    </row>
    <row r="345" spans="1:17" s="22" customFormat="1" x14ac:dyDescent="0.2">
      <c r="A345" s="398"/>
      <c r="B345" s="126"/>
      <c r="C345" s="125"/>
      <c r="E345" s="228"/>
      <c r="G345" s="247"/>
      <c r="H345" s="25"/>
      <c r="I345" s="25"/>
      <c r="J345" s="335"/>
      <c r="K345" s="25"/>
      <c r="L345" s="25"/>
      <c r="M345" s="25"/>
      <c r="N345" s="25"/>
      <c r="O345" s="25"/>
      <c r="P345" s="25"/>
      <c r="Q345" s="25"/>
    </row>
    <row r="346" spans="1:17" s="22" customFormat="1" x14ac:dyDescent="0.2">
      <c r="A346" s="398"/>
      <c r="B346" s="126"/>
      <c r="C346" s="125"/>
      <c r="E346" s="228"/>
      <c r="G346" s="247"/>
      <c r="H346" s="25"/>
      <c r="I346" s="25"/>
      <c r="J346" s="335"/>
      <c r="K346" s="25"/>
      <c r="L346" s="25"/>
      <c r="M346" s="25"/>
      <c r="N346" s="25"/>
      <c r="O346" s="25"/>
      <c r="P346" s="25"/>
      <c r="Q346" s="25"/>
    </row>
    <row r="347" spans="1:17" s="22" customFormat="1" x14ac:dyDescent="0.2">
      <c r="A347" s="398"/>
      <c r="B347" s="126"/>
      <c r="C347" s="125"/>
      <c r="E347" s="228"/>
      <c r="G347" s="247"/>
      <c r="H347" s="25"/>
      <c r="I347" s="25"/>
      <c r="J347" s="335"/>
      <c r="K347" s="25"/>
      <c r="L347" s="25"/>
      <c r="M347" s="25"/>
      <c r="N347" s="25"/>
      <c r="O347" s="25"/>
      <c r="P347" s="25"/>
      <c r="Q347" s="25"/>
    </row>
    <row r="348" spans="1:17" s="22" customFormat="1" x14ac:dyDescent="0.2">
      <c r="A348" s="398"/>
      <c r="B348" s="126"/>
      <c r="C348" s="125"/>
      <c r="E348" s="228"/>
      <c r="G348" s="247"/>
      <c r="H348" s="25"/>
      <c r="I348" s="25"/>
      <c r="J348" s="335"/>
      <c r="K348" s="25"/>
      <c r="L348" s="25"/>
      <c r="M348" s="25"/>
      <c r="N348" s="25"/>
      <c r="O348" s="25"/>
      <c r="P348" s="25"/>
      <c r="Q348" s="25"/>
    </row>
    <row r="349" spans="1:17" s="22" customFormat="1" x14ac:dyDescent="0.2">
      <c r="A349" s="398"/>
      <c r="B349" s="126"/>
      <c r="C349" s="125"/>
      <c r="E349" s="228"/>
      <c r="G349" s="247"/>
      <c r="H349" s="25"/>
      <c r="I349" s="25"/>
      <c r="J349" s="335"/>
      <c r="K349" s="25"/>
      <c r="L349" s="25"/>
      <c r="M349" s="25"/>
      <c r="N349" s="25"/>
      <c r="O349" s="25"/>
      <c r="P349" s="25"/>
      <c r="Q349" s="25"/>
    </row>
    <row r="350" spans="1:17" s="22" customFormat="1" x14ac:dyDescent="0.2">
      <c r="A350" s="398"/>
      <c r="B350" s="126"/>
      <c r="C350" s="125"/>
      <c r="E350" s="228"/>
      <c r="G350" s="247"/>
      <c r="H350" s="25"/>
      <c r="I350" s="25"/>
      <c r="J350" s="335"/>
      <c r="K350" s="25"/>
      <c r="L350" s="25"/>
      <c r="M350" s="25"/>
      <c r="N350" s="25"/>
      <c r="O350" s="25"/>
      <c r="P350" s="25"/>
      <c r="Q350" s="25"/>
    </row>
    <row r="351" spans="1:17" s="22" customFormat="1" x14ac:dyDescent="0.2">
      <c r="A351" s="398"/>
      <c r="B351" s="126"/>
      <c r="C351" s="125"/>
      <c r="E351" s="228"/>
      <c r="G351" s="247"/>
      <c r="H351" s="25"/>
      <c r="I351" s="25"/>
      <c r="J351" s="335"/>
      <c r="K351" s="25"/>
      <c r="L351" s="25"/>
      <c r="M351" s="25"/>
      <c r="N351" s="25"/>
      <c r="O351" s="25"/>
      <c r="P351" s="25"/>
      <c r="Q351" s="25"/>
    </row>
    <row r="352" spans="1:17" s="22" customFormat="1" x14ac:dyDescent="0.2">
      <c r="A352" s="398"/>
      <c r="B352" s="126"/>
      <c r="C352" s="125"/>
      <c r="E352" s="228"/>
      <c r="G352" s="247"/>
      <c r="H352" s="25"/>
      <c r="I352" s="25"/>
      <c r="J352" s="335"/>
      <c r="K352" s="25"/>
      <c r="L352" s="25"/>
      <c r="M352" s="25"/>
      <c r="N352" s="25"/>
      <c r="O352" s="25"/>
      <c r="P352" s="25"/>
      <c r="Q352" s="25"/>
    </row>
    <row r="353" spans="1:17" s="22" customFormat="1" x14ac:dyDescent="0.2">
      <c r="A353" s="398"/>
      <c r="B353" s="126"/>
      <c r="C353" s="125"/>
      <c r="E353" s="228"/>
      <c r="G353" s="247"/>
      <c r="H353" s="25"/>
      <c r="I353" s="25"/>
      <c r="J353" s="335"/>
      <c r="K353" s="25"/>
      <c r="L353" s="25"/>
      <c r="M353" s="25"/>
      <c r="N353" s="25"/>
      <c r="O353" s="25"/>
      <c r="P353" s="25"/>
      <c r="Q353" s="25"/>
    </row>
    <row r="354" spans="1:17" s="22" customFormat="1" x14ac:dyDescent="0.2">
      <c r="A354" s="398"/>
      <c r="B354" s="126"/>
      <c r="C354" s="125"/>
      <c r="E354" s="228"/>
      <c r="G354" s="247"/>
      <c r="H354" s="25"/>
      <c r="I354" s="25"/>
      <c r="J354" s="335"/>
      <c r="K354" s="25"/>
      <c r="L354" s="25"/>
      <c r="M354" s="25"/>
      <c r="N354" s="25"/>
      <c r="O354" s="25"/>
      <c r="P354" s="25"/>
      <c r="Q354" s="25"/>
    </row>
    <row r="355" spans="1:17" s="22" customFormat="1" x14ac:dyDescent="0.2">
      <c r="A355" s="398"/>
      <c r="B355" s="126"/>
      <c r="C355" s="125"/>
      <c r="E355" s="228"/>
      <c r="G355" s="247"/>
      <c r="H355" s="25"/>
      <c r="I355" s="25"/>
      <c r="J355" s="335"/>
      <c r="K355" s="25"/>
      <c r="L355" s="25"/>
      <c r="M355" s="25"/>
      <c r="N355" s="25"/>
      <c r="O355" s="25"/>
      <c r="P355" s="25"/>
      <c r="Q355" s="25"/>
    </row>
    <row r="356" spans="1:17" s="22" customFormat="1" x14ac:dyDescent="0.2">
      <c r="A356" s="398"/>
      <c r="B356" s="126"/>
      <c r="C356" s="125"/>
      <c r="E356" s="228"/>
      <c r="G356" s="247"/>
      <c r="H356" s="25"/>
      <c r="I356" s="25"/>
      <c r="J356" s="335"/>
      <c r="K356" s="25"/>
      <c r="L356" s="25"/>
      <c r="M356" s="25"/>
      <c r="N356" s="25"/>
      <c r="O356" s="25"/>
      <c r="P356" s="25"/>
      <c r="Q356" s="25"/>
    </row>
    <row r="357" spans="1:17" s="22" customFormat="1" x14ac:dyDescent="0.2">
      <c r="A357" s="398"/>
      <c r="B357" s="126"/>
      <c r="C357" s="125"/>
      <c r="E357" s="228"/>
      <c r="G357" s="247"/>
      <c r="H357" s="25"/>
      <c r="I357" s="25"/>
      <c r="J357" s="335"/>
      <c r="K357" s="25"/>
      <c r="L357" s="25"/>
      <c r="M357" s="25"/>
      <c r="N357" s="25"/>
      <c r="O357" s="25"/>
      <c r="P357" s="25"/>
      <c r="Q357" s="25"/>
    </row>
    <row r="358" spans="1:17" s="22" customFormat="1" x14ac:dyDescent="0.2">
      <c r="A358" s="398"/>
      <c r="B358" s="126"/>
      <c r="C358" s="125"/>
      <c r="E358" s="228"/>
      <c r="G358" s="247"/>
      <c r="H358" s="25"/>
      <c r="I358" s="25"/>
      <c r="J358" s="335"/>
      <c r="K358" s="25"/>
      <c r="L358" s="25"/>
      <c r="M358" s="25"/>
      <c r="N358" s="25"/>
      <c r="O358" s="25"/>
      <c r="P358" s="25"/>
      <c r="Q358" s="25"/>
    </row>
    <row r="359" spans="1:17" s="22" customFormat="1" x14ac:dyDescent="0.2">
      <c r="A359" s="398"/>
      <c r="B359" s="126"/>
      <c r="C359" s="125"/>
      <c r="E359" s="228"/>
      <c r="G359" s="247"/>
      <c r="H359" s="25"/>
      <c r="I359" s="25"/>
      <c r="J359" s="335"/>
      <c r="K359" s="25"/>
      <c r="L359" s="25"/>
      <c r="M359" s="25"/>
      <c r="N359" s="25"/>
      <c r="O359" s="25"/>
      <c r="P359" s="25"/>
      <c r="Q359" s="25"/>
    </row>
    <row r="360" spans="1:17" s="22" customFormat="1" x14ac:dyDescent="0.2">
      <c r="A360" s="398"/>
      <c r="B360" s="126"/>
      <c r="C360" s="125"/>
      <c r="E360" s="228"/>
      <c r="G360" s="247"/>
      <c r="H360" s="25"/>
      <c r="I360" s="25"/>
      <c r="J360" s="335"/>
      <c r="K360" s="25"/>
      <c r="L360" s="25"/>
      <c r="M360" s="25"/>
      <c r="N360" s="25"/>
      <c r="O360" s="25"/>
      <c r="P360" s="25"/>
      <c r="Q360" s="25"/>
    </row>
    <row r="361" spans="1:17" s="22" customFormat="1" x14ac:dyDescent="0.2">
      <c r="A361" s="398"/>
      <c r="B361" s="126"/>
      <c r="C361" s="125"/>
      <c r="E361" s="228"/>
      <c r="G361" s="247"/>
      <c r="H361" s="25"/>
      <c r="I361" s="25"/>
      <c r="J361" s="335"/>
      <c r="K361" s="25"/>
      <c r="L361" s="25"/>
      <c r="M361" s="25"/>
      <c r="N361" s="25"/>
      <c r="O361" s="25"/>
      <c r="P361" s="25"/>
      <c r="Q361" s="25"/>
    </row>
    <row r="362" spans="1:17" s="22" customFormat="1" x14ac:dyDescent="0.2">
      <c r="A362" s="398"/>
      <c r="B362" s="126"/>
      <c r="C362" s="125"/>
      <c r="E362" s="228"/>
      <c r="G362" s="247"/>
      <c r="H362" s="25"/>
      <c r="I362" s="25"/>
      <c r="J362" s="335"/>
      <c r="K362" s="25"/>
      <c r="L362" s="25"/>
      <c r="M362" s="25"/>
      <c r="N362" s="25"/>
      <c r="O362" s="25"/>
      <c r="P362" s="25"/>
      <c r="Q362" s="25"/>
    </row>
    <row r="363" spans="1:17" s="22" customFormat="1" x14ac:dyDescent="0.2">
      <c r="A363" s="398"/>
      <c r="B363" s="126"/>
      <c r="C363" s="125"/>
      <c r="E363" s="228"/>
      <c r="G363" s="247"/>
      <c r="H363" s="25"/>
      <c r="I363" s="25"/>
      <c r="J363" s="335"/>
      <c r="K363" s="25"/>
      <c r="L363" s="25"/>
      <c r="M363" s="25"/>
      <c r="N363" s="25"/>
      <c r="O363" s="25"/>
      <c r="P363" s="25"/>
      <c r="Q363" s="25"/>
    </row>
    <row r="364" spans="1:17" s="22" customFormat="1" x14ac:dyDescent="0.2">
      <c r="A364" s="398"/>
      <c r="B364" s="126"/>
      <c r="C364" s="125"/>
      <c r="E364" s="228"/>
      <c r="G364" s="247"/>
      <c r="H364" s="25"/>
      <c r="I364" s="25"/>
      <c r="J364" s="335"/>
      <c r="K364" s="25"/>
      <c r="L364" s="25"/>
      <c r="M364" s="25"/>
      <c r="N364" s="25"/>
      <c r="O364" s="25"/>
      <c r="P364" s="25"/>
      <c r="Q364" s="25"/>
    </row>
    <row r="365" spans="1:17" s="22" customFormat="1" x14ac:dyDescent="0.2">
      <c r="A365" s="398"/>
      <c r="B365" s="126"/>
      <c r="C365" s="125"/>
      <c r="E365" s="228"/>
      <c r="G365" s="247"/>
      <c r="H365" s="25"/>
      <c r="I365" s="25"/>
      <c r="J365" s="335"/>
      <c r="K365" s="25"/>
      <c r="L365" s="25"/>
      <c r="M365" s="25"/>
      <c r="N365" s="25"/>
      <c r="O365" s="25"/>
      <c r="P365" s="25"/>
      <c r="Q365" s="25"/>
    </row>
    <row r="366" spans="1:17" s="22" customFormat="1" x14ac:dyDescent="0.2">
      <c r="A366" s="398"/>
      <c r="B366" s="126"/>
      <c r="C366" s="125"/>
      <c r="E366" s="228"/>
      <c r="G366" s="247"/>
      <c r="H366" s="25"/>
      <c r="I366" s="25"/>
      <c r="J366" s="335"/>
      <c r="K366" s="25"/>
      <c r="L366" s="25"/>
      <c r="M366" s="25"/>
      <c r="N366" s="25"/>
      <c r="O366" s="25"/>
      <c r="P366" s="25"/>
      <c r="Q366" s="25"/>
    </row>
    <row r="367" spans="1:17" s="22" customFormat="1" x14ac:dyDescent="0.2">
      <c r="A367" s="398"/>
      <c r="B367" s="126"/>
      <c r="C367" s="125"/>
      <c r="E367" s="228"/>
      <c r="G367" s="247"/>
      <c r="H367" s="25"/>
      <c r="I367" s="25"/>
      <c r="J367" s="335"/>
      <c r="K367" s="25"/>
      <c r="L367" s="25"/>
      <c r="M367" s="25"/>
      <c r="N367" s="25"/>
      <c r="O367" s="25"/>
      <c r="P367" s="25"/>
      <c r="Q367" s="25"/>
    </row>
    <row r="368" spans="1:17" s="22" customFormat="1" x14ac:dyDescent="0.2">
      <c r="A368" s="398"/>
      <c r="B368" s="126"/>
      <c r="C368" s="125"/>
      <c r="E368" s="228"/>
      <c r="G368" s="247"/>
      <c r="H368" s="25"/>
      <c r="I368" s="25"/>
      <c r="J368" s="335"/>
      <c r="K368" s="25"/>
      <c r="L368" s="25"/>
      <c r="M368" s="25"/>
      <c r="N368" s="25"/>
      <c r="O368" s="25"/>
      <c r="P368" s="25"/>
      <c r="Q368" s="25"/>
    </row>
    <row r="369" spans="1:17" s="22" customFormat="1" x14ac:dyDescent="0.2">
      <c r="A369" s="398"/>
      <c r="B369" s="126"/>
      <c r="C369" s="125"/>
      <c r="E369" s="228"/>
      <c r="G369" s="247"/>
      <c r="H369" s="25"/>
      <c r="I369" s="25"/>
      <c r="J369" s="335"/>
      <c r="K369" s="25"/>
      <c r="L369" s="25"/>
      <c r="M369" s="25"/>
      <c r="N369" s="25"/>
      <c r="O369" s="25"/>
      <c r="P369" s="25"/>
      <c r="Q369" s="25"/>
    </row>
    <row r="370" spans="1:17" s="22" customFormat="1" x14ac:dyDescent="0.2">
      <c r="A370" s="398"/>
      <c r="B370" s="126"/>
      <c r="C370" s="125"/>
      <c r="E370" s="228"/>
      <c r="G370" s="247"/>
      <c r="H370" s="25"/>
      <c r="I370" s="25"/>
      <c r="J370" s="335"/>
      <c r="K370" s="25"/>
      <c r="L370" s="25"/>
      <c r="M370" s="25"/>
      <c r="N370" s="25"/>
      <c r="O370" s="25"/>
      <c r="P370" s="25"/>
      <c r="Q370" s="25"/>
    </row>
    <row r="371" spans="1:17" s="22" customFormat="1" x14ac:dyDescent="0.2">
      <c r="A371" s="398"/>
      <c r="B371" s="126"/>
      <c r="C371" s="125"/>
      <c r="E371" s="228"/>
      <c r="G371" s="247"/>
      <c r="H371" s="25"/>
      <c r="I371" s="25"/>
      <c r="J371" s="335"/>
      <c r="K371" s="25"/>
      <c r="L371" s="25"/>
      <c r="M371" s="25"/>
      <c r="N371" s="25"/>
      <c r="O371" s="25"/>
      <c r="P371" s="25"/>
      <c r="Q371" s="25"/>
    </row>
    <row r="372" spans="1:17" s="22" customFormat="1" x14ac:dyDescent="0.2">
      <c r="A372" s="398"/>
      <c r="B372" s="126"/>
      <c r="C372" s="125"/>
      <c r="E372" s="228"/>
      <c r="G372" s="247"/>
      <c r="H372" s="25"/>
      <c r="I372" s="25"/>
      <c r="J372" s="335"/>
      <c r="K372" s="25"/>
      <c r="L372" s="25"/>
      <c r="M372" s="25"/>
      <c r="N372" s="25"/>
      <c r="O372" s="25"/>
      <c r="P372" s="25"/>
      <c r="Q372" s="25"/>
    </row>
    <row r="373" spans="1:17" s="22" customFormat="1" x14ac:dyDescent="0.2">
      <c r="A373" s="398"/>
      <c r="B373" s="126"/>
      <c r="C373" s="125"/>
      <c r="E373" s="228"/>
      <c r="G373" s="247"/>
      <c r="H373" s="25"/>
      <c r="I373" s="25"/>
      <c r="J373" s="335"/>
      <c r="K373" s="25"/>
      <c r="L373" s="25"/>
      <c r="M373" s="25"/>
      <c r="N373" s="25"/>
      <c r="O373" s="25"/>
      <c r="P373" s="25"/>
      <c r="Q373" s="25"/>
    </row>
    <row r="374" spans="1:17" s="22" customFormat="1" x14ac:dyDescent="0.2">
      <c r="A374" s="398"/>
      <c r="B374" s="126"/>
      <c r="C374" s="125"/>
      <c r="E374" s="228"/>
      <c r="G374" s="247"/>
      <c r="H374" s="25"/>
      <c r="I374" s="25"/>
      <c r="J374" s="335"/>
      <c r="K374" s="25"/>
      <c r="L374" s="25"/>
      <c r="M374" s="25"/>
      <c r="N374" s="25"/>
      <c r="O374" s="25"/>
      <c r="P374" s="25"/>
      <c r="Q374" s="25"/>
    </row>
    <row r="375" spans="1:17" s="22" customFormat="1" x14ac:dyDescent="0.2">
      <c r="A375" s="398"/>
      <c r="B375" s="126"/>
      <c r="C375" s="125"/>
      <c r="E375" s="228"/>
      <c r="G375" s="247"/>
      <c r="H375" s="25"/>
      <c r="I375" s="25"/>
      <c r="J375" s="335"/>
      <c r="K375" s="25"/>
      <c r="L375" s="25"/>
      <c r="M375" s="25"/>
      <c r="N375" s="25"/>
      <c r="O375" s="25"/>
      <c r="P375" s="25"/>
      <c r="Q375" s="25"/>
    </row>
    <row r="376" spans="1:17" s="22" customFormat="1" x14ac:dyDescent="0.2">
      <c r="A376" s="398"/>
      <c r="B376" s="126"/>
      <c r="C376" s="125"/>
      <c r="E376" s="228"/>
      <c r="G376" s="247"/>
      <c r="H376" s="25"/>
      <c r="I376" s="25"/>
      <c r="J376" s="335"/>
      <c r="K376" s="25"/>
      <c r="L376" s="25"/>
      <c r="M376" s="25"/>
      <c r="N376" s="25"/>
      <c r="O376" s="25"/>
      <c r="P376" s="25"/>
      <c r="Q376" s="25"/>
    </row>
    <row r="377" spans="1:17" s="22" customFormat="1" x14ac:dyDescent="0.2">
      <c r="A377" s="398"/>
      <c r="B377" s="126"/>
      <c r="C377" s="125"/>
      <c r="E377" s="228"/>
      <c r="G377" s="247"/>
      <c r="H377" s="25"/>
      <c r="I377" s="25"/>
      <c r="J377" s="335"/>
      <c r="K377" s="25"/>
      <c r="L377" s="25"/>
      <c r="M377" s="25"/>
      <c r="N377" s="25"/>
      <c r="O377" s="25"/>
      <c r="P377" s="25"/>
      <c r="Q377" s="25"/>
    </row>
    <row r="378" spans="1:17" s="22" customFormat="1" x14ac:dyDescent="0.2">
      <c r="A378" s="398"/>
      <c r="B378" s="126"/>
      <c r="C378" s="125"/>
      <c r="E378" s="228"/>
      <c r="G378" s="247"/>
      <c r="H378" s="25"/>
      <c r="I378" s="25"/>
      <c r="J378" s="335"/>
      <c r="K378" s="25"/>
      <c r="L378" s="25"/>
      <c r="M378" s="25"/>
      <c r="N378" s="25"/>
      <c r="O378" s="25"/>
      <c r="P378" s="25"/>
      <c r="Q378" s="25"/>
    </row>
    <row r="379" spans="1:17" s="22" customFormat="1" x14ac:dyDescent="0.2">
      <c r="A379" s="398"/>
      <c r="B379" s="126"/>
      <c r="C379" s="125"/>
      <c r="E379" s="228"/>
      <c r="G379" s="247"/>
      <c r="H379" s="25"/>
      <c r="I379" s="25"/>
      <c r="J379" s="335"/>
      <c r="K379" s="25"/>
      <c r="L379" s="25"/>
      <c r="M379" s="25"/>
      <c r="N379" s="25"/>
      <c r="O379" s="25"/>
      <c r="P379" s="25"/>
      <c r="Q379" s="25"/>
    </row>
    <row r="380" spans="1:17" s="22" customFormat="1" x14ac:dyDescent="0.2">
      <c r="A380" s="398"/>
      <c r="B380" s="126"/>
      <c r="C380" s="125"/>
      <c r="E380" s="228"/>
      <c r="G380" s="247"/>
      <c r="H380" s="25"/>
      <c r="I380" s="25"/>
      <c r="J380" s="335"/>
      <c r="K380" s="25"/>
      <c r="L380" s="25"/>
      <c r="M380" s="25"/>
      <c r="N380" s="25"/>
      <c r="O380" s="25"/>
      <c r="P380" s="25"/>
      <c r="Q380" s="25"/>
    </row>
    <row r="381" spans="1:17" s="22" customFormat="1" x14ac:dyDescent="0.2">
      <c r="A381" s="398"/>
      <c r="B381" s="126"/>
      <c r="C381" s="125"/>
      <c r="E381" s="228"/>
      <c r="G381" s="247"/>
      <c r="H381" s="25"/>
      <c r="I381" s="25"/>
      <c r="J381" s="335"/>
      <c r="K381" s="25"/>
      <c r="L381" s="25"/>
      <c r="M381" s="25"/>
      <c r="N381" s="25"/>
      <c r="O381" s="25"/>
      <c r="P381" s="25"/>
      <c r="Q381" s="25"/>
    </row>
    <row r="382" spans="1:17" s="22" customFormat="1" x14ac:dyDescent="0.2">
      <c r="A382" s="398"/>
      <c r="B382" s="126"/>
      <c r="C382" s="125"/>
      <c r="E382" s="228"/>
      <c r="G382" s="247"/>
      <c r="H382" s="25"/>
      <c r="I382" s="25"/>
      <c r="J382" s="335"/>
      <c r="K382" s="25"/>
      <c r="L382" s="25"/>
      <c r="M382" s="25"/>
      <c r="N382" s="25"/>
      <c r="O382" s="25"/>
      <c r="P382" s="25"/>
      <c r="Q382" s="25"/>
    </row>
    <row r="383" spans="1:17" s="22" customFormat="1" x14ac:dyDescent="0.2">
      <c r="A383" s="398"/>
      <c r="B383" s="126"/>
      <c r="C383" s="125"/>
      <c r="E383" s="228"/>
      <c r="G383" s="247"/>
      <c r="H383" s="25"/>
      <c r="I383" s="25"/>
      <c r="J383" s="335"/>
      <c r="K383" s="25"/>
      <c r="L383" s="25"/>
      <c r="M383" s="25"/>
      <c r="N383" s="25"/>
      <c r="O383" s="25"/>
      <c r="P383" s="25"/>
      <c r="Q383" s="25"/>
    </row>
    <row r="384" spans="1:17" s="22" customFormat="1" x14ac:dyDescent="0.2">
      <c r="A384" s="398"/>
      <c r="B384" s="126"/>
      <c r="C384" s="125"/>
      <c r="E384" s="228"/>
      <c r="G384" s="247"/>
      <c r="H384" s="25"/>
      <c r="I384" s="25"/>
      <c r="J384" s="335"/>
      <c r="K384" s="25"/>
      <c r="L384" s="25"/>
      <c r="M384" s="25"/>
      <c r="N384" s="25"/>
      <c r="O384" s="25"/>
      <c r="P384" s="25"/>
      <c r="Q384" s="25"/>
    </row>
    <row r="385" spans="1:17" s="22" customFormat="1" x14ac:dyDescent="0.2">
      <c r="A385" s="398"/>
      <c r="B385" s="126"/>
      <c r="C385" s="125"/>
      <c r="E385" s="228"/>
      <c r="G385" s="247"/>
      <c r="H385" s="25"/>
      <c r="I385" s="25"/>
      <c r="J385" s="335"/>
      <c r="K385" s="25"/>
      <c r="L385" s="25"/>
      <c r="M385" s="25"/>
      <c r="N385" s="25"/>
      <c r="O385" s="25"/>
      <c r="P385" s="25"/>
      <c r="Q385" s="25"/>
    </row>
    <row r="386" spans="1:17" s="22" customFormat="1" x14ac:dyDescent="0.2">
      <c r="A386" s="398"/>
      <c r="B386" s="126"/>
      <c r="C386" s="125"/>
      <c r="E386" s="228"/>
      <c r="G386" s="247"/>
      <c r="H386" s="25"/>
      <c r="I386" s="25"/>
      <c r="J386" s="335"/>
      <c r="K386" s="25"/>
      <c r="L386" s="25"/>
      <c r="M386" s="25"/>
      <c r="N386" s="25"/>
      <c r="O386" s="25"/>
      <c r="P386" s="25"/>
      <c r="Q386" s="25"/>
    </row>
    <row r="387" spans="1:17" s="22" customFormat="1" x14ac:dyDescent="0.2">
      <c r="A387" s="398"/>
      <c r="B387" s="126"/>
      <c r="C387" s="125"/>
      <c r="E387" s="228"/>
      <c r="G387" s="247"/>
      <c r="H387" s="25"/>
      <c r="I387" s="25"/>
      <c r="J387" s="335"/>
      <c r="K387" s="25"/>
      <c r="L387" s="25"/>
      <c r="M387" s="25"/>
      <c r="N387" s="25"/>
      <c r="O387" s="25"/>
      <c r="P387" s="25"/>
      <c r="Q387" s="25"/>
    </row>
    <row r="388" spans="1:17" s="22" customFormat="1" x14ac:dyDescent="0.2">
      <c r="A388" s="398"/>
      <c r="B388" s="126"/>
      <c r="C388" s="125"/>
      <c r="E388" s="228"/>
      <c r="G388" s="247"/>
      <c r="H388" s="25"/>
      <c r="I388" s="25"/>
      <c r="J388" s="335"/>
      <c r="K388" s="25"/>
      <c r="L388" s="25"/>
      <c r="M388" s="25"/>
      <c r="N388" s="25"/>
      <c r="O388" s="25"/>
      <c r="P388" s="25"/>
      <c r="Q388" s="25"/>
    </row>
    <row r="389" spans="1:17" s="22" customFormat="1" x14ac:dyDescent="0.2">
      <c r="A389" s="398"/>
      <c r="B389" s="126"/>
      <c r="C389" s="125"/>
      <c r="E389" s="228"/>
      <c r="G389" s="247"/>
      <c r="H389" s="25"/>
      <c r="I389" s="25"/>
      <c r="J389" s="335"/>
      <c r="K389" s="25"/>
      <c r="L389" s="25"/>
      <c r="M389" s="25"/>
      <c r="N389" s="25"/>
      <c r="O389" s="25"/>
      <c r="P389" s="25"/>
      <c r="Q389" s="25"/>
    </row>
    <row r="390" spans="1:17" s="22" customFormat="1" x14ac:dyDescent="0.2">
      <c r="A390" s="398"/>
      <c r="B390" s="126"/>
      <c r="C390" s="125"/>
      <c r="E390" s="228"/>
      <c r="G390" s="247"/>
      <c r="H390" s="25"/>
      <c r="I390" s="25"/>
      <c r="J390" s="335"/>
      <c r="K390" s="25"/>
      <c r="L390" s="25"/>
      <c r="M390" s="25"/>
      <c r="N390" s="25"/>
      <c r="O390" s="25"/>
      <c r="P390" s="25"/>
      <c r="Q390" s="25"/>
    </row>
    <row r="391" spans="1:17" s="22" customFormat="1" x14ac:dyDescent="0.2">
      <c r="A391" s="398"/>
      <c r="B391" s="126"/>
      <c r="C391" s="125"/>
      <c r="E391" s="228"/>
      <c r="G391" s="247"/>
      <c r="H391" s="25"/>
      <c r="I391" s="25"/>
      <c r="J391" s="335"/>
      <c r="K391" s="25"/>
      <c r="L391" s="25"/>
      <c r="M391" s="25"/>
      <c r="N391" s="25"/>
      <c r="O391" s="25"/>
      <c r="P391" s="25"/>
      <c r="Q391" s="25"/>
    </row>
    <row r="392" spans="1:17" s="22" customFormat="1" x14ac:dyDescent="0.2">
      <c r="A392" s="398"/>
      <c r="B392" s="126"/>
      <c r="C392" s="125"/>
      <c r="E392" s="228"/>
      <c r="G392" s="247"/>
      <c r="H392" s="25"/>
      <c r="I392" s="25"/>
      <c r="J392" s="335"/>
      <c r="K392" s="25"/>
      <c r="L392" s="25"/>
      <c r="M392" s="25"/>
      <c r="N392" s="25"/>
      <c r="O392" s="25"/>
      <c r="P392" s="25"/>
      <c r="Q392" s="25"/>
    </row>
    <row r="393" spans="1:17" s="22" customFormat="1" x14ac:dyDescent="0.2">
      <c r="A393" s="398"/>
      <c r="B393" s="126"/>
      <c r="C393" s="125"/>
      <c r="E393" s="228"/>
      <c r="G393" s="247"/>
      <c r="H393" s="25"/>
      <c r="I393" s="25"/>
      <c r="J393" s="335"/>
      <c r="K393" s="25"/>
      <c r="L393" s="25"/>
      <c r="M393" s="25"/>
      <c r="N393" s="25"/>
      <c r="O393" s="25"/>
      <c r="P393" s="25"/>
      <c r="Q393" s="25"/>
    </row>
    <row r="394" spans="1:17" s="22" customFormat="1" x14ac:dyDescent="0.2">
      <c r="A394" s="398"/>
      <c r="B394" s="126"/>
      <c r="C394" s="125"/>
      <c r="E394" s="228"/>
      <c r="G394" s="247"/>
      <c r="H394" s="25"/>
      <c r="I394" s="25"/>
      <c r="J394" s="335"/>
      <c r="K394" s="25"/>
      <c r="L394" s="25"/>
      <c r="M394" s="25"/>
      <c r="N394" s="25"/>
      <c r="O394" s="25"/>
      <c r="P394" s="25"/>
      <c r="Q394" s="25"/>
    </row>
    <row r="395" spans="1:17" s="22" customFormat="1" x14ac:dyDescent="0.2">
      <c r="A395" s="398"/>
      <c r="B395" s="126"/>
      <c r="C395" s="125"/>
      <c r="E395" s="228"/>
      <c r="G395" s="247"/>
      <c r="H395" s="25"/>
      <c r="I395" s="25"/>
      <c r="J395" s="335"/>
      <c r="K395" s="25"/>
      <c r="L395" s="25"/>
      <c r="M395" s="25"/>
      <c r="N395" s="25"/>
      <c r="O395" s="25"/>
      <c r="P395" s="25"/>
      <c r="Q395" s="25"/>
    </row>
    <row r="396" spans="1:17" s="22" customFormat="1" x14ac:dyDescent="0.2">
      <c r="A396" s="398"/>
      <c r="B396" s="126"/>
      <c r="C396" s="125"/>
      <c r="E396" s="228"/>
      <c r="G396" s="247"/>
      <c r="H396" s="25"/>
      <c r="I396" s="25"/>
      <c r="J396" s="335"/>
      <c r="K396" s="25"/>
      <c r="L396" s="25"/>
      <c r="M396" s="25"/>
      <c r="N396" s="25"/>
      <c r="O396" s="25"/>
      <c r="P396" s="25"/>
      <c r="Q396" s="25"/>
    </row>
    <row r="397" spans="1:17" s="22" customFormat="1" x14ac:dyDescent="0.2">
      <c r="A397" s="398"/>
      <c r="B397" s="126"/>
      <c r="C397" s="125"/>
      <c r="E397" s="228"/>
      <c r="G397" s="247"/>
      <c r="H397" s="25"/>
      <c r="I397" s="25"/>
      <c r="J397" s="335"/>
      <c r="K397" s="25"/>
      <c r="L397" s="25"/>
      <c r="M397" s="25"/>
      <c r="N397" s="25"/>
      <c r="O397" s="25"/>
      <c r="P397" s="25"/>
      <c r="Q397" s="25"/>
    </row>
    <row r="398" spans="1:17" s="22" customFormat="1" x14ac:dyDescent="0.2">
      <c r="A398" s="398"/>
      <c r="B398" s="126"/>
      <c r="C398" s="125"/>
      <c r="E398" s="228"/>
      <c r="G398" s="247"/>
      <c r="H398" s="25"/>
      <c r="I398" s="25"/>
      <c r="J398" s="335"/>
      <c r="K398" s="25"/>
      <c r="L398" s="25"/>
      <c r="M398" s="25"/>
      <c r="N398" s="25"/>
      <c r="O398" s="25"/>
      <c r="P398" s="25"/>
      <c r="Q398" s="25"/>
    </row>
    <row r="399" spans="1:17" s="22" customFormat="1" x14ac:dyDescent="0.2">
      <c r="A399" s="398"/>
      <c r="B399" s="126"/>
      <c r="C399" s="125"/>
      <c r="E399" s="228"/>
      <c r="G399" s="247"/>
      <c r="H399" s="25"/>
      <c r="I399" s="25"/>
      <c r="J399" s="335"/>
      <c r="K399" s="25"/>
      <c r="L399" s="25"/>
      <c r="M399" s="25"/>
      <c r="N399" s="25"/>
      <c r="O399" s="25"/>
      <c r="P399" s="25"/>
      <c r="Q399" s="25"/>
    </row>
    <row r="400" spans="1:17" s="22" customFormat="1" x14ac:dyDescent="0.2">
      <c r="A400" s="398"/>
      <c r="B400" s="126"/>
      <c r="C400" s="125"/>
      <c r="E400" s="228"/>
      <c r="G400" s="247"/>
      <c r="H400" s="25"/>
      <c r="I400" s="25"/>
      <c r="J400" s="335"/>
      <c r="K400" s="25"/>
      <c r="L400" s="25"/>
      <c r="M400" s="25"/>
      <c r="N400" s="25"/>
      <c r="O400" s="25"/>
      <c r="P400" s="25"/>
      <c r="Q400" s="25"/>
    </row>
    <row r="401" spans="1:17" s="22" customFormat="1" x14ac:dyDescent="0.2">
      <c r="A401" s="398"/>
      <c r="B401" s="126"/>
      <c r="C401" s="125"/>
      <c r="E401" s="228"/>
      <c r="G401" s="247"/>
      <c r="H401" s="25"/>
      <c r="I401" s="25"/>
      <c r="J401" s="335"/>
      <c r="K401" s="25"/>
      <c r="L401" s="25"/>
      <c r="M401" s="25"/>
      <c r="N401" s="25"/>
      <c r="O401" s="25"/>
      <c r="P401" s="25"/>
      <c r="Q401" s="25"/>
    </row>
    <row r="402" spans="1:17" s="22" customFormat="1" x14ac:dyDescent="0.2">
      <c r="A402" s="398"/>
      <c r="B402" s="126"/>
      <c r="C402" s="125"/>
      <c r="E402" s="228"/>
      <c r="G402" s="247"/>
      <c r="H402" s="25"/>
      <c r="I402" s="25"/>
      <c r="J402" s="335"/>
      <c r="K402" s="25"/>
      <c r="L402" s="25"/>
      <c r="M402" s="25"/>
      <c r="N402" s="25"/>
      <c r="O402" s="25"/>
      <c r="P402" s="25"/>
      <c r="Q402" s="25"/>
    </row>
    <row r="403" spans="1:17" s="22" customFormat="1" x14ac:dyDescent="0.2">
      <c r="A403" s="398"/>
      <c r="B403" s="126"/>
      <c r="C403" s="125"/>
      <c r="E403" s="228"/>
      <c r="G403" s="247"/>
      <c r="H403" s="25"/>
      <c r="I403" s="25"/>
      <c r="J403" s="335"/>
      <c r="K403" s="25"/>
      <c r="L403" s="25"/>
      <c r="M403" s="25"/>
      <c r="N403" s="25"/>
      <c r="O403" s="25"/>
      <c r="P403" s="25"/>
      <c r="Q403" s="25"/>
    </row>
    <row r="404" spans="1:17" s="22" customFormat="1" x14ac:dyDescent="0.2">
      <c r="A404" s="398"/>
      <c r="B404" s="126"/>
      <c r="C404" s="125"/>
      <c r="E404" s="228"/>
      <c r="G404" s="247"/>
      <c r="H404" s="25"/>
      <c r="I404" s="25"/>
      <c r="J404" s="335"/>
      <c r="K404" s="25"/>
      <c r="L404" s="25"/>
      <c r="M404" s="25"/>
      <c r="N404" s="25"/>
      <c r="O404" s="25"/>
      <c r="P404" s="25"/>
      <c r="Q404" s="25"/>
    </row>
    <row r="405" spans="1:17" s="22" customFormat="1" x14ac:dyDescent="0.2">
      <c r="A405" s="398"/>
      <c r="B405" s="126"/>
      <c r="C405" s="125"/>
      <c r="E405" s="228"/>
      <c r="G405" s="247"/>
      <c r="H405" s="25"/>
      <c r="I405" s="25"/>
      <c r="J405" s="335"/>
      <c r="K405" s="25"/>
      <c r="L405" s="25"/>
      <c r="M405" s="25"/>
      <c r="N405" s="25"/>
      <c r="O405" s="25"/>
      <c r="P405" s="25"/>
      <c r="Q405" s="25"/>
    </row>
    <row r="406" spans="1:17" s="22" customFormat="1" x14ac:dyDescent="0.2">
      <c r="A406" s="398"/>
      <c r="B406" s="126"/>
      <c r="C406" s="125"/>
      <c r="E406" s="228"/>
      <c r="G406" s="247"/>
      <c r="H406" s="25"/>
      <c r="I406" s="25"/>
      <c r="J406" s="335"/>
      <c r="K406" s="25"/>
      <c r="L406" s="25"/>
      <c r="M406" s="25"/>
      <c r="N406" s="25"/>
      <c r="O406" s="25"/>
      <c r="P406" s="25"/>
      <c r="Q406" s="25"/>
    </row>
    <row r="407" spans="1:17" s="22" customFormat="1" x14ac:dyDescent="0.2">
      <c r="A407" s="398"/>
      <c r="B407" s="126"/>
      <c r="C407" s="125"/>
      <c r="E407" s="228"/>
      <c r="G407" s="247"/>
      <c r="H407" s="25"/>
      <c r="I407" s="25"/>
      <c r="J407" s="335"/>
      <c r="K407" s="25"/>
      <c r="L407" s="25"/>
      <c r="M407" s="25"/>
      <c r="N407" s="25"/>
      <c r="O407" s="25"/>
      <c r="P407" s="25"/>
      <c r="Q407" s="25"/>
    </row>
    <row r="408" spans="1:17" s="22" customFormat="1" x14ac:dyDescent="0.2">
      <c r="A408" s="398"/>
      <c r="B408" s="126"/>
      <c r="C408" s="125"/>
      <c r="E408" s="228"/>
      <c r="G408" s="247"/>
      <c r="H408" s="25"/>
      <c r="I408" s="25"/>
      <c r="J408" s="335"/>
      <c r="K408" s="25"/>
      <c r="L408" s="25"/>
      <c r="M408" s="25"/>
      <c r="N408" s="25"/>
      <c r="O408" s="25"/>
      <c r="P408" s="25"/>
      <c r="Q408" s="25"/>
    </row>
    <row r="409" spans="1:17" s="22" customFormat="1" x14ac:dyDescent="0.2">
      <c r="A409" s="398"/>
      <c r="B409" s="126"/>
      <c r="C409" s="125"/>
      <c r="E409" s="228"/>
      <c r="G409" s="247"/>
      <c r="H409" s="25"/>
      <c r="I409" s="25"/>
      <c r="J409" s="335"/>
      <c r="K409" s="25"/>
      <c r="L409" s="25"/>
      <c r="M409" s="25"/>
      <c r="N409" s="25"/>
      <c r="O409" s="25"/>
      <c r="P409" s="25"/>
      <c r="Q409" s="25"/>
    </row>
    <row r="410" spans="1:17" s="22" customFormat="1" x14ac:dyDescent="0.2">
      <c r="A410" s="398"/>
      <c r="B410" s="126"/>
      <c r="C410" s="125"/>
      <c r="E410" s="228"/>
      <c r="G410" s="247"/>
      <c r="H410" s="25"/>
      <c r="I410" s="25"/>
      <c r="J410" s="335"/>
      <c r="K410" s="25"/>
      <c r="L410" s="25"/>
      <c r="M410" s="25"/>
      <c r="N410" s="25"/>
      <c r="O410" s="25"/>
      <c r="P410" s="25"/>
      <c r="Q410" s="25"/>
    </row>
    <row r="411" spans="1:17" s="22" customFormat="1" x14ac:dyDescent="0.2">
      <c r="A411" s="398"/>
      <c r="B411" s="126"/>
      <c r="C411" s="125"/>
      <c r="E411" s="228"/>
      <c r="G411" s="247"/>
      <c r="H411" s="25"/>
      <c r="I411" s="25"/>
      <c r="J411" s="335"/>
      <c r="K411" s="25"/>
      <c r="L411" s="25"/>
      <c r="M411" s="25"/>
      <c r="N411" s="25"/>
      <c r="O411" s="25"/>
      <c r="P411" s="25"/>
      <c r="Q411" s="25"/>
    </row>
    <row r="412" spans="1:17" s="22" customFormat="1" x14ac:dyDescent="0.2">
      <c r="A412" s="398"/>
      <c r="B412" s="126"/>
      <c r="C412" s="125"/>
      <c r="E412" s="228"/>
      <c r="G412" s="247"/>
      <c r="H412" s="25"/>
      <c r="I412" s="25"/>
      <c r="J412" s="335"/>
      <c r="K412" s="25"/>
      <c r="L412" s="25"/>
      <c r="M412" s="25"/>
      <c r="N412" s="25"/>
      <c r="O412" s="25"/>
      <c r="P412" s="25"/>
      <c r="Q412" s="25"/>
    </row>
    <row r="413" spans="1:17" s="22" customFormat="1" x14ac:dyDescent="0.2">
      <c r="A413" s="398"/>
      <c r="B413" s="126"/>
      <c r="C413" s="125"/>
      <c r="E413" s="228"/>
      <c r="G413" s="247"/>
      <c r="H413" s="25"/>
      <c r="I413" s="25"/>
      <c r="J413" s="335"/>
      <c r="K413" s="25"/>
      <c r="L413" s="25"/>
      <c r="M413" s="25"/>
      <c r="N413" s="25"/>
      <c r="O413" s="25"/>
      <c r="P413" s="25"/>
      <c r="Q413" s="25"/>
    </row>
    <row r="414" spans="1:17" s="22" customFormat="1" x14ac:dyDescent="0.2">
      <c r="A414" s="398"/>
      <c r="B414" s="126"/>
      <c r="C414" s="125"/>
      <c r="E414" s="228"/>
      <c r="G414" s="247"/>
      <c r="H414" s="25"/>
      <c r="I414" s="25"/>
      <c r="J414" s="335"/>
      <c r="K414" s="25"/>
      <c r="L414" s="25"/>
      <c r="M414" s="25"/>
      <c r="N414" s="25"/>
      <c r="O414" s="25"/>
      <c r="P414" s="25"/>
      <c r="Q414" s="25"/>
    </row>
    <row r="415" spans="1:17" s="22" customFormat="1" x14ac:dyDescent="0.2">
      <c r="A415" s="398"/>
      <c r="B415" s="126"/>
      <c r="C415" s="125"/>
      <c r="E415" s="228"/>
      <c r="G415" s="247"/>
      <c r="H415" s="25"/>
      <c r="I415" s="25"/>
      <c r="J415" s="335"/>
      <c r="K415" s="25"/>
      <c r="L415" s="25"/>
      <c r="M415" s="25"/>
      <c r="N415" s="25"/>
      <c r="O415" s="25"/>
      <c r="P415" s="25"/>
      <c r="Q415" s="25"/>
    </row>
    <row r="416" spans="1:17" s="22" customFormat="1" x14ac:dyDescent="0.2">
      <c r="A416" s="398"/>
      <c r="B416" s="126"/>
      <c r="C416" s="125"/>
      <c r="E416" s="228"/>
      <c r="G416" s="247"/>
      <c r="H416" s="25"/>
      <c r="I416" s="25"/>
      <c r="J416" s="335"/>
      <c r="K416" s="25"/>
      <c r="L416" s="25"/>
      <c r="M416" s="25"/>
      <c r="N416" s="25"/>
      <c r="O416" s="25"/>
      <c r="P416" s="25"/>
      <c r="Q416" s="25"/>
    </row>
    <row r="417" spans="1:17" s="22" customFormat="1" x14ac:dyDescent="0.2">
      <c r="A417" s="398"/>
      <c r="B417" s="126"/>
      <c r="C417" s="125"/>
      <c r="E417" s="228"/>
      <c r="G417" s="247"/>
      <c r="H417" s="25"/>
      <c r="I417" s="25"/>
      <c r="J417" s="335"/>
      <c r="K417" s="25"/>
      <c r="L417" s="25"/>
      <c r="M417" s="25"/>
      <c r="N417" s="25"/>
      <c r="O417" s="25"/>
      <c r="P417" s="25"/>
      <c r="Q417" s="25"/>
    </row>
    <row r="418" spans="1:17" s="22" customFormat="1" x14ac:dyDescent="0.2">
      <c r="A418" s="398"/>
      <c r="B418" s="126"/>
      <c r="C418" s="125"/>
      <c r="E418" s="228"/>
      <c r="G418" s="247"/>
      <c r="H418" s="25"/>
      <c r="I418" s="25"/>
      <c r="J418" s="335"/>
      <c r="K418" s="25"/>
      <c r="L418" s="25"/>
      <c r="M418" s="25"/>
      <c r="N418" s="25"/>
      <c r="O418" s="25"/>
      <c r="P418" s="25"/>
      <c r="Q418" s="25"/>
    </row>
    <row r="419" spans="1:17" s="22" customFormat="1" x14ac:dyDescent="0.2">
      <c r="A419" s="398"/>
      <c r="B419" s="126"/>
      <c r="C419" s="125"/>
      <c r="E419" s="228"/>
      <c r="G419" s="247"/>
      <c r="H419" s="25"/>
      <c r="I419" s="25"/>
      <c r="J419" s="335"/>
      <c r="K419" s="25"/>
      <c r="L419" s="25"/>
      <c r="M419" s="25"/>
      <c r="N419" s="25"/>
      <c r="O419" s="25"/>
      <c r="P419" s="25"/>
      <c r="Q419" s="25"/>
    </row>
    <row r="420" spans="1:17" s="22" customFormat="1" x14ac:dyDescent="0.2">
      <c r="A420" s="398"/>
      <c r="B420" s="126"/>
      <c r="C420" s="125"/>
      <c r="E420" s="228"/>
      <c r="G420" s="247"/>
      <c r="H420" s="25"/>
      <c r="I420" s="25"/>
      <c r="J420" s="335"/>
      <c r="K420" s="25"/>
      <c r="L420" s="25"/>
      <c r="M420" s="25"/>
      <c r="N420" s="25"/>
      <c r="O420" s="25"/>
      <c r="P420" s="25"/>
      <c r="Q420" s="25"/>
    </row>
    <row r="421" spans="1:17" s="22" customFormat="1" x14ac:dyDescent="0.2">
      <c r="A421" s="398"/>
      <c r="B421" s="126"/>
      <c r="C421" s="125"/>
      <c r="E421" s="228"/>
      <c r="G421" s="247"/>
      <c r="H421" s="25"/>
      <c r="I421" s="25"/>
      <c r="J421" s="335"/>
      <c r="K421" s="25"/>
      <c r="L421" s="25"/>
      <c r="M421" s="25"/>
      <c r="N421" s="25"/>
      <c r="O421" s="25"/>
      <c r="P421" s="25"/>
      <c r="Q421" s="25"/>
    </row>
    <row r="422" spans="1:17" s="22" customFormat="1" x14ac:dyDescent="0.2">
      <c r="A422" s="398"/>
      <c r="B422" s="126"/>
      <c r="C422" s="125"/>
      <c r="E422" s="228"/>
      <c r="G422" s="247"/>
      <c r="H422" s="25"/>
      <c r="I422" s="25"/>
      <c r="J422" s="335"/>
      <c r="K422" s="25"/>
      <c r="L422" s="25"/>
      <c r="M422" s="25"/>
      <c r="N422" s="25"/>
      <c r="O422" s="25"/>
      <c r="P422" s="25"/>
      <c r="Q422" s="25"/>
    </row>
    <row r="423" spans="1:17" s="22" customFormat="1" x14ac:dyDescent="0.2">
      <c r="A423" s="398"/>
      <c r="B423" s="126"/>
      <c r="C423" s="125"/>
      <c r="E423" s="228"/>
      <c r="G423" s="247"/>
      <c r="H423" s="25"/>
      <c r="I423" s="25"/>
      <c r="J423" s="335"/>
      <c r="K423" s="25"/>
      <c r="L423" s="25"/>
      <c r="M423" s="25"/>
      <c r="N423" s="25"/>
      <c r="O423" s="25"/>
      <c r="P423" s="25"/>
      <c r="Q423" s="25"/>
    </row>
    <row r="424" spans="1:17" s="22" customFormat="1" x14ac:dyDescent="0.2">
      <c r="A424" s="398"/>
      <c r="B424" s="126"/>
      <c r="C424" s="125"/>
      <c r="E424" s="228"/>
      <c r="G424" s="247"/>
      <c r="H424" s="25"/>
      <c r="I424" s="25"/>
      <c r="J424" s="335"/>
      <c r="K424" s="25"/>
      <c r="L424" s="25"/>
      <c r="M424" s="25"/>
      <c r="N424" s="25"/>
      <c r="O424" s="25"/>
      <c r="P424" s="25"/>
      <c r="Q424" s="25"/>
    </row>
    <row r="425" spans="1:17" s="22" customFormat="1" x14ac:dyDescent="0.2">
      <c r="A425" s="398"/>
      <c r="B425" s="126"/>
      <c r="C425" s="125"/>
      <c r="E425" s="228"/>
      <c r="G425" s="247"/>
      <c r="H425" s="25"/>
      <c r="I425" s="25"/>
      <c r="J425" s="335"/>
      <c r="K425" s="25"/>
      <c r="L425" s="25"/>
      <c r="M425" s="25"/>
      <c r="N425" s="25"/>
      <c r="O425" s="25"/>
      <c r="P425" s="25"/>
      <c r="Q425" s="25"/>
    </row>
    <row r="426" spans="1:17" s="22" customFormat="1" x14ac:dyDescent="0.2">
      <c r="A426" s="398"/>
      <c r="B426" s="126"/>
      <c r="C426" s="125"/>
      <c r="E426" s="228"/>
      <c r="G426" s="247"/>
      <c r="H426" s="25"/>
      <c r="I426" s="25"/>
      <c r="J426" s="335"/>
      <c r="K426" s="25"/>
      <c r="L426" s="25"/>
      <c r="M426" s="25"/>
      <c r="N426" s="25"/>
      <c r="O426" s="25"/>
      <c r="P426" s="25"/>
      <c r="Q426" s="25"/>
    </row>
    <row r="427" spans="1:17" s="22" customFormat="1" x14ac:dyDescent="0.2">
      <c r="A427" s="398"/>
      <c r="B427" s="126"/>
      <c r="C427" s="125"/>
      <c r="E427" s="228"/>
      <c r="G427" s="247"/>
      <c r="H427" s="25"/>
      <c r="I427" s="25"/>
      <c r="J427" s="335"/>
      <c r="K427" s="25"/>
      <c r="L427" s="25"/>
      <c r="M427" s="25"/>
      <c r="N427" s="25"/>
      <c r="O427" s="25"/>
      <c r="P427" s="25"/>
      <c r="Q427" s="25"/>
    </row>
    <row r="428" spans="1:17" s="22" customFormat="1" x14ac:dyDescent="0.2">
      <c r="A428" s="398"/>
      <c r="B428" s="126"/>
      <c r="C428" s="125"/>
      <c r="E428" s="228"/>
      <c r="G428" s="247"/>
      <c r="H428" s="25"/>
      <c r="I428" s="25"/>
      <c r="J428" s="335"/>
      <c r="K428" s="25"/>
      <c r="L428" s="25"/>
      <c r="M428" s="25"/>
      <c r="N428" s="25"/>
      <c r="O428" s="25"/>
      <c r="P428" s="25"/>
      <c r="Q428" s="25"/>
    </row>
    <row r="429" spans="1:17" s="22" customFormat="1" x14ac:dyDescent="0.2">
      <c r="A429" s="398"/>
      <c r="B429" s="126"/>
      <c r="C429" s="125"/>
      <c r="E429" s="228"/>
      <c r="G429" s="247"/>
      <c r="H429" s="25"/>
      <c r="I429" s="25"/>
      <c r="J429" s="335"/>
      <c r="K429" s="25"/>
      <c r="L429" s="25"/>
      <c r="M429" s="25"/>
      <c r="N429" s="25"/>
      <c r="O429" s="25"/>
      <c r="P429" s="25"/>
      <c r="Q429" s="25"/>
    </row>
    <row r="430" spans="1:17" s="22" customFormat="1" x14ac:dyDescent="0.2">
      <c r="A430" s="398"/>
      <c r="B430" s="126"/>
      <c r="C430" s="125"/>
      <c r="E430" s="228"/>
      <c r="G430" s="247"/>
      <c r="H430" s="25"/>
      <c r="I430" s="25"/>
      <c r="J430" s="335"/>
      <c r="K430" s="25"/>
      <c r="L430" s="25"/>
      <c r="M430" s="25"/>
      <c r="N430" s="25"/>
      <c r="O430" s="25"/>
      <c r="P430" s="25"/>
      <c r="Q430" s="25"/>
    </row>
    <row r="431" spans="1:17" s="22" customFormat="1" x14ac:dyDescent="0.2">
      <c r="A431" s="398"/>
      <c r="B431" s="126"/>
      <c r="C431" s="125"/>
      <c r="E431" s="228"/>
      <c r="G431" s="247"/>
      <c r="H431" s="25"/>
      <c r="I431" s="25"/>
      <c r="J431" s="335"/>
      <c r="K431" s="25"/>
      <c r="L431" s="25"/>
      <c r="M431" s="25"/>
      <c r="N431" s="25"/>
      <c r="O431" s="25"/>
      <c r="P431" s="25"/>
      <c r="Q431" s="25"/>
    </row>
    <row r="432" spans="1:17" s="22" customFormat="1" x14ac:dyDescent="0.2">
      <c r="A432" s="398"/>
      <c r="B432" s="126"/>
      <c r="C432" s="125"/>
      <c r="E432" s="228"/>
      <c r="G432" s="247"/>
      <c r="H432" s="25"/>
      <c r="I432" s="25"/>
      <c r="J432" s="335"/>
      <c r="K432" s="25"/>
      <c r="L432" s="25"/>
      <c r="M432" s="25"/>
      <c r="N432" s="25"/>
      <c r="O432" s="25"/>
      <c r="P432" s="25"/>
      <c r="Q432" s="25"/>
    </row>
    <row r="433" spans="1:17" s="22" customFormat="1" x14ac:dyDescent="0.2">
      <c r="A433" s="398"/>
      <c r="B433" s="126"/>
      <c r="C433" s="125"/>
      <c r="E433" s="228"/>
      <c r="G433" s="247"/>
      <c r="H433" s="25"/>
      <c r="I433" s="25"/>
      <c r="J433" s="335"/>
      <c r="K433" s="25"/>
      <c r="L433" s="25"/>
      <c r="M433" s="25"/>
      <c r="N433" s="25"/>
      <c r="O433" s="25"/>
      <c r="P433" s="25"/>
      <c r="Q433" s="25"/>
    </row>
    <row r="434" spans="1:17" s="22" customFormat="1" x14ac:dyDescent="0.2">
      <c r="A434" s="398"/>
      <c r="B434" s="126"/>
      <c r="C434" s="125"/>
      <c r="E434" s="228"/>
      <c r="G434" s="247"/>
      <c r="H434" s="25"/>
      <c r="I434" s="25"/>
      <c r="J434" s="335"/>
      <c r="K434" s="25"/>
      <c r="L434" s="25"/>
      <c r="M434" s="25"/>
      <c r="N434" s="25"/>
      <c r="O434" s="25"/>
      <c r="P434" s="25"/>
      <c r="Q434" s="25"/>
    </row>
    <row r="435" spans="1:17" s="22" customFormat="1" x14ac:dyDescent="0.2">
      <c r="A435" s="398"/>
      <c r="B435" s="126"/>
      <c r="C435" s="125"/>
      <c r="E435" s="228"/>
      <c r="G435" s="247"/>
      <c r="H435" s="25"/>
      <c r="I435" s="25"/>
      <c r="J435" s="335"/>
      <c r="K435" s="25"/>
      <c r="L435" s="25"/>
      <c r="M435" s="25"/>
      <c r="N435" s="25"/>
      <c r="O435" s="25"/>
      <c r="P435" s="25"/>
      <c r="Q435" s="25"/>
    </row>
    <row r="436" spans="1:17" s="22" customFormat="1" x14ac:dyDescent="0.2">
      <c r="A436" s="398"/>
      <c r="B436" s="126"/>
      <c r="C436" s="125"/>
      <c r="E436" s="228"/>
      <c r="G436" s="247"/>
      <c r="H436" s="25"/>
      <c r="I436" s="25"/>
      <c r="J436" s="335"/>
      <c r="K436" s="25"/>
      <c r="L436" s="25"/>
      <c r="M436" s="25"/>
      <c r="N436" s="25"/>
      <c r="O436" s="25"/>
      <c r="P436" s="25"/>
      <c r="Q436" s="25"/>
    </row>
    <row r="437" spans="1:17" s="22" customFormat="1" x14ac:dyDescent="0.2">
      <c r="A437" s="398"/>
      <c r="B437" s="126"/>
      <c r="C437" s="125"/>
      <c r="E437" s="228"/>
      <c r="G437" s="247"/>
      <c r="H437" s="25"/>
      <c r="I437" s="25"/>
      <c r="J437" s="335"/>
      <c r="K437" s="25"/>
      <c r="L437" s="25"/>
      <c r="M437" s="25"/>
      <c r="N437" s="25"/>
      <c r="O437" s="25"/>
      <c r="P437" s="25"/>
      <c r="Q437" s="25"/>
    </row>
    <row r="438" spans="1:17" s="22" customFormat="1" x14ac:dyDescent="0.2">
      <c r="A438" s="398"/>
      <c r="B438" s="126"/>
      <c r="C438" s="125"/>
      <c r="E438" s="228"/>
      <c r="G438" s="247"/>
      <c r="H438" s="25"/>
      <c r="I438" s="25"/>
      <c r="J438" s="335"/>
      <c r="K438" s="25"/>
      <c r="L438" s="25"/>
      <c r="M438" s="25"/>
      <c r="N438" s="25"/>
      <c r="O438" s="25"/>
      <c r="P438" s="25"/>
      <c r="Q438" s="25"/>
    </row>
    <row r="439" spans="1:17" s="22" customFormat="1" x14ac:dyDescent="0.2">
      <c r="A439" s="398"/>
      <c r="B439" s="126"/>
      <c r="C439" s="125"/>
      <c r="E439" s="228"/>
      <c r="G439" s="247"/>
      <c r="H439" s="25"/>
      <c r="I439" s="25"/>
      <c r="J439" s="335"/>
      <c r="K439" s="25"/>
      <c r="L439" s="25"/>
      <c r="M439" s="25"/>
      <c r="N439" s="25"/>
      <c r="O439" s="25"/>
      <c r="P439" s="25"/>
      <c r="Q439" s="25"/>
    </row>
    <row r="440" spans="1:17" s="22" customFormat="1" x14ac:dyDescent="0.2">
      <c r="A440" s="398"/>
      <c r="B440" s="126"/>
      <c r="C440" s="125"/>
      <c r="E440" s="228"/>
      <c r="G440" s="247"/>
      <c r="H440" s="25"/>
      <c r="I440" s="25"/>
      <c r="J440" s="335"/>
      <c r="K440" s="25"/>
      <c r="L440" s="25"/>
      <c r="M440" s="25"/>
      <c r="N440" s="25"/>
      <c r="O440" s="25"/>
      <c r="P440" s="25"/>
      <c r="Q440" s="25"/>
    </row>
    <row r="441" spans="1:17" s="22" customFormat="1" x14ac:dyDescent="0.2">
      <c r="A441" s="398"/>
      <c r="B441" s="126"/>
      <c r="C441" s="125"/>
      <c r="E441" s="228"/>
      <c r="G441" s="247"/>
      <c r="H441" s="25"/>
      <c r="I441" s="25"/>
      <c r="J441" s="335"/>
      <c r="K441" s="25"/>
      <c r="L441" s="25"/>
      <c r="M441" s="25"/>
      <c r="N441" s="25"/>
      <c r="O441" s="25"/>
      <c r="P441" s="25"/>
      <c r="Q441" s="25"/>
    </row>
    <row r="442" spans="1:17" s="22" customFormat="1" x14ac:dyDescent="0.2">
      <c r="A442" s="398"/>
      <c r="B442" s="126"/>
      <c r="C442" s="125"/>
      <c r="E442" s="228"/>
      <c r="G442" s="247"/>
      <c r="H442" s="25"/>
      <c r="I442" s="25"/>
      <c r="J442" s="335"/>
      <c r="K442" s="25"/>
      <c r="L442" s="25"/>
      <c r="M442" s="25"/>
      <c r="N442" s="25"/>
      <c r="O442" s="25"/>
      <c r="P442" s="25"/>
      <c r="Q442" s="25"/>
    </row>
    <row r="443" spans="1:17" s="22" customFormat="1" x14ac:dyDescent="0.2">
      <c r="A443" s="398"/>
      <c r="B443" s="126"/>
      <c r="C443" s="125"/>
      <c r="E443" s="228"/>
      <c r="G443" s="247"/>
      <c r="H443" s="25"/>
      <c r="I443" s="25"/>
      <c r="J443" s="335"/>
      <c r="K443" s="25"/>
      <c r="L443" s="25"/>
      <c r="M443" s="25"/>
      <c r="N443" s="25"/>
      <c r="O443" s="25"/>
      <c r="P443" s="25"/>
      <c r="Q443" s="25"/>
    </row>
    <row r="444" spans="1:17" s="22" customFormat="1" x14ac:dyDescent="0.2">
      <c r="A444" s="398"/>
      <c r="B444" s="126"/>
      <c r="C444" s="125"/>
      <c r="E444" s="228"/>
      <c r="G444" s="247"/>
      <c r="H444" s="25"/>
      <c r="I444" s="25"/>
      <c r="J444" s="335"/>
      <c r="K444" s="25"/>
      <c r="L444" s="25"/>
      <c r="M444" s="25"/>
      <c r="N444" s="25"/>
      <c r="O444" s="25"/>
      <c r="P444" s="25"/>
      <c r="Q444" s="25"/>
    </row>
    <row r="445" spans="1:17" s="22" customFormat="1" x14ac:dyDescent="0.2">
      <c r="A445" s="398"/>
      <c r="B445" s="126"/>
      <c r="C445" s="125"/>
      <c r="E445" s="228"/>
      <c r="G445" s="247"/>
      <c r="H445" s="25"/>
      <c r="I445" s="25"/>
      <c r="J445" s="335"/>
      <c r="K445" s="25"/>
      <c r="L445" s="25"/>
      <c r="M445" s="25"/>
      <c r="N445" s="25"/>
      <c r="O445" s="25"/>
      <c r="P445" s="25"/>
      <c r="Q445" s="25"/>
    </row>
    <row r="446" spans="1:17" s="22" customFormat="1" x14ac:dyDescent="0.2">
      <c r="A446" s="398"/>
      <c r="B446" s="126"/>
      <c r="C446" s="125"/>
      <c r="E446" s="228"/>
      <c r="G446" s="247"/>
      <c r="H446" s="25"/>
      <c r="I446" s="25"/>
      <c r="J446" s="335"/>
      <c r="K446" s="25"/>
      <c r="L446" s="25"/>
      <c r="M446" s="25"/>
      <c r="N446" s="25"/>
      <c r="O446" s="25"/>
      <c r="P446" s="25"/>
      <c r="Q446" s="25"/>
    </row>
    <row r="447" spans="1:17" s="22" customFormat="1" x14ac:dyDescent="0.2">
      <c r="A447" s="398"/>
      <c r="B447" s="126"/>
      <c r="C447" s="125"/>
      <c r="E447" s="228"/>
      <c r="G447" s="247"/>
      <c r="H447" s="25"/>
      <c r="I447" s="25"/>
      <c r="J447" s="335"/>
      <c r="K447" s="25"/>
      <c r="L447" s="25"/>
      <c r="M447" s="25"/>
      <c r="N447" s="25"/>
      <c r="O447" s="25"/>
      <c r="P447" s="25"/>
      <c r="Q447" s="25"/>
    </row>
    <row r="448" spans="1:17" s="22" customFormat="1" x14ac:dyDescent="0.2">
      <c r="A448" s="398"/>
      <c r="B448" s="126"/>
      <c r="C448" s="125"/>
      <c r="E448" s="228"/>
      <c r="G448" s="247"/>
      <c r="H448" s="25"/>
      <c r="I448" s="25"/>
      <c r="J448" s="335"/>
      <c r="K448" s="25"/>
      <c r="L448" s="25"/>
      <c r="M448" s="25"/>
      <c r="N448" s="25"/>
      <c r="O448" s="25"/>
      <c r="P448" s="25"/>
      <c r="Q448" s="25"/>
    </row>
    <row r="449" spans="1:17" s="22" customFormat="1" x14ac:dyDescent="0.2">
      <c r="A449" s="398"/>
      <c r="B449" s="126"/>
      <c r="C449" s="125"/>
      <c r="E449" s="228"/>
      <c r="G449" s="247"/>
      <c r="H449" s="25"/>
      <c r="I449" s="25"/>
      <c r="J449" s="335"/>
      <c r="K449" s="25"/>
      <c r="L449" s="25"/>
      <c r="M449" s="25"/>
      <c r="N449" s="25"/>
      <c r="O449" s="25"/>
      <c r="P449" s="25"/>
      <c r="Q449" s="25"/>
    </row>
    <row r="450" spans="1:17" s="22" customFormat="1" x14ac:dyDescent="0.2">
      <c r="A450" s="398"/>
      <c r="B450" s="126"/>
      <c r="C450" s="125"/>
      <c r="E450" s="228"/>
      <c r="G450" s="247"/>
      <c r="H450" s="25"/>
      <c r="I450" s="25"/>
      <c r="J450" s="335"/>
      <c r="K450" s="25"/>
      <c r="L450" s="25"/>
      <c r="M450" s="25"/>
      <c r="N450" s="25"/>
      <c r="O450" s="25"/>
      <c r="P450" s="25"/>
      <c r="Q450" s="25"/>
    </row>
    <row r="451" spans="1:17" s="22" customFormat="1" x14ac:dyDescent="0.2">
      <c r="A451" s="398"/>
      <c r="B451" s="126"/>
      <c r="C451" s="125"/>
      <c r="E451" s="228"/>
      <c r="G451" s="247"/>
      <c r="H451" s="25"/>
      <c r="I451" s="25"/>
      <c r="J451" s="335"/>
      <c r="K451" s="25"/>
      <c r="L451" s="25"/>
      <c r="M451" s="25"/>
      <c r="N451" s="25"/>
      <c r="O451" s="25"/>
      <c r="P451" s="25"/>
      <c r="Q451" s="25"/>
    </row>
    <row r="452" spans="1:17" s="22" customFormat="1" x14ac:dyDescent="0.2">
      <c r="A452" s="398"/>
      <c r="B452" s="126"/>
      <c r="C452" s="125"/>
      <c r="E452" s="228"/>
      <c r="G452" s="247"/>
      <c r="H452" s="25"/>
      <c r="I452" s="25"/>
      <c r="J452" s="335"/>
      <c r="K452" s="25"/>
      <c r="L452" s="25"/>
      <c r="M452" s="25"/>
      <c r="N452" s="25"/>
      <c r="O452" s="25"/>
      <c r="P452" s="25"/>
      <c r="Q452" s="25"/>
    </row>
    <row r="453" spans="1:17" s="22" customFormat="1" x14ac:dyDescent="0.2">
      <c r="A453" s="398"/>
      <c r="B453" s="126"/>
      <c r="C453" s="125"/>
      <c r="E453" s="228"/>
      <c r="G453" s="247"/>
      <c r="H453" s="25"/>
      <c r="I453" s="25"/>
      <c r="J453" s="335"/>
      <c r="K453" s="25"/>
      <c r="L453" s="25"/>
      <c r="M453" s="25"/>
      <c r="N453" s="25"/>
      <c r="O453" s="25"/>
      <c r="P453" s="25"/>
      <c r="Q453" s="25"/>
    </row>
    <row r="454" spans="1:17" s="22" customFormat="1" x14ac:dyDescent="0.2">
      <c r="A454" s="398"/>
      <c r="B454" s="126"/>
      <c r="C454" s="125"/>
      <c r="E454" s="228"/>
      <c r="G454" s="247"/>
      <c r="H454" s="25"/>
      <c r="I454" s="25"/>
      <c r="J454" s="335"/>
      <c r="K454" s="25"/>
      <c r="L454" s="25"/>
      <c r="M454" s="25"/>
      <c r="N454" s="25"/>
      <c r="O454" s="25"/>
      <c r="P454" s="25"/>
      <c r="Q454" s="25"/>
    </row>
    <row r="455" spans="1:17" s="22" customFormat="1" x14ac:dyDescent="0.2">
      <c r="A455" s="398"/>
      <c r="B455" s="126"/>
      <c r="C455" s="125"/>
      <c r="E455" s="228"/>
      <c r="G455" s="247"/>
      <c r="H455" s="25"/>
      <c r="I455" s="25"/>
      <c r="J455" s="335"/>
      <c r="K455" s="25"/>
      <c r="L455" s="25"/>
      <c r="M455" s="25"/>
      <c r="N455" s="25"/>
      <c r="O455" s="25"/>
      <c r="P455" s="25"/>
      <c r="Q455" s="25"/>
    </row>
    <row r="456" spans="1:17" s="22" customFormat="1" x14ac:dyDescent="0.2">
      <c r="A456" s="398"/>
      <c r="B456" s="126"/>
      <c r="C456" s="125"/>
      <c r="E456" s="228"/>
      <c r="G456" s="247"/>
      <c r="H456" s="25"/>
      <c r="I456" s="25"/>
      <c r="J456" s="335"/>
      <c r="K456" s="25"/>
      <c r="L456" s="25"/>
      <c r="M456" s="25"/>
      <c r="N456" s="25"/>
      <c r="O456" s="25"/>
      <c r="P456" s="25"/>
      <c r="Q456" s="25"/>
    </row>
    <row r="457" spans="1:17" s="22" customFormat="1" x14ac:dyDescent="0.2">
      <c r="A457" s="398"/>
      <c r="B457" s="126"/>
      <c r="C457" s="125"/>
      <c r="E457" s="228"/>
      <c r="G457" s="247"/>
      <c r="H457" s="25"/>
      <c r="I457" s="25"/>
      <c r="J457" s="335"/>
      <c r="K457" s="25"/>
      <c r="L457" s="25"/>
      <c r="M457" s="25"/>
      <c r="N457" s="25"/>
      <c r="O457" s="25"/>
      <c r="P457" s="25"/>
      <c r="Q457" s="25"/>
    </row>
    <row r="458" spans="1:17" s="22" customFormat="1" x14ac:dyDescent="0.2">
      <c r="A458" s="398"/>
      <c r="B458" s="126"/>
      <c r="C458" s="125"/>
      <c r="E458" s="228"/>
      <c r="G458" s="247"/>
      <c r="H458" s="25"/>
      <c r="I458" s="25"/>
      <c r="J458" s="335"/>
      <c r="K458" s="25"/>
      <c r="L458" s="25"/>
      <c r="M458" s="25"/>
      <c r="N458" s="25"/>
      <c r="O458" s="25"/>
      <c r="P458" s="25"/>
      <c r="Q458" s="25"/>
    </row>
    <row r="459" spans="1:17" s="22" customFormat="1" x14ac:dyDescent="0.2">
      <c r="A459" s="398"/>
      <c r="B459" s="126"/>
      <c r="C459" s="125"/>
      <c r="E459" s="228"/>
      <c r="G459" s="247"/>
      <c r="H459" s="25"/>
      <c r="I459" s="25"/>
      <c r="J459" s="335"/>
      <c r="K459" s="25"/>
      <c r="L459" s="25"/>
      <c r="M459" s="25"/>
      <c r="N459" s="25"/>
      <c r="O459" s="25"/>
      <c r="P459" s="25"/>
      <c r="Q459" s="25"/>
    </row>
    <row r="460" spans="1:17" s="22" customFormat="1" x14ac:dyDescent="0.2">
      <c r="A460" s="398"/>
      <c r="B460" s="126"/>
      <c r="C460" s="125"/>
      <c r="E460" s="228"/>
      <c r="G460" s="247"/>
      <c r="H460" s="25"/>
      <c r="I460" s="25"/>
      <c r="J460" s="335"/>
      <c r="K460" s="25"/>
      <c r="L460" s="25"/>
      <c r="M460" s="25"/>
      <c r="N460" s="25"/>
      <c r="O460" s="25"/>
      <c r="P460" s="25"/>
      <c r="Q460" s="25"/>
    </row>
    <row r="461" spans="1:17" s="22" customFormat="1" x14ac:dyDescent="0.2">
      <c r="A461" s="398"/>
      <c r="B461" s="126"/>
      <c r="C461" s="125"/>
      <c r="E461" s="228"/>
      <c r="G461" s="247"/>
      <c r="H461" s="25"/>
      <c r="I461" s="25"/>
      <c r="J461" s="335"/>
      <c r="K461" s="25"/>
      <c r="L461" s="25"/>
      <c r="M461" s="25"/>
      <c r="N461" s="25"/>
      <c r="O461" s="25"/>
      <c r="P461" s="25"/>
      <c r="Q461" s="25"/>
    </row>
    <row r="462" spans="1:17" s="22" customFormat="1" x14ac:dyDescent="0.2">
      <c r="A462" s="398"/>
      <c r="B462" s="126"/>
      <c r="C462" s="125"/>
      <c r="E462" s="228"/>
      <c r="G462" s="247"/>
      <c r="H462" s="25"/>
      <c r="I462" s="25"/>
      <c r="J462" s="335"/>
      <c r="K462" s="25"/>
      <c r="L462" s="25"/>
      <c r="M462" s="25"/>
      <c r="N462" s="25"/>
      <c r="O462" s="25"/>
      <c r="P462" s="25"/>
      <c r="Q462" s="25"/>
    </row>
    <row r="463" spans="1:17" s="22" customFormat="1" x14ac:dyDescent="0.2">
      <c r="A463" s="398"/>
      <c r="B463" s="126"/>
      <c r="C463" s="125"/>
      <c r="E463" s="228"/>
      <c r="G463" s="247"/>
      <c r="H463" s="25"/>
      <c r="I463" s="25"/>
      <c r="J463" s="335"/>
      <c r="K463" s="25"/>
      <c r="L463" s="25"/>
      <c r="M463" s="25"/>
      <c r="N463" s="25"/>
      <c r="O463" s="25"/>
      <c r="P463" s="25"/>
      <c r="Q463" s="25"/>
    </row>
    <row r="464" spans="1:17" s="22" customFormat="1" x14ac:dyDescent="0.2">
      <c r="A464" s="398"/>
      <c r="B464" s="126"/>
      <c r="C464" s="125"/>
      <c r="E464" s="228"/>
      <c r="G464" s="247"/>
      <c r="H464" s="25"/>
      <c r="I464" s="25"/>
      <c r="J464" s="335"/>
      <c r="K464" s="25"/>
      <c r="L464" s="25"/>
      <c r="M464" s="25"/>
      <c r="N464" s="25"/>
      <c r="O464" s="25"/>
      <c r="P464" s="25"/>
      <c r="Q464" s="25"/>
    </row>
    <row r="465" spans="1:17" s="22" customFormat="1" x14ac:dyDescent="0.2">
      <c r="A465" s="398"/>
      <c r="B465" s="126"/>
      <c r="C465" s="125"/>
      <c r="E465" s="228"/>
      <c r="G465" s="247"/>
      <c r="H465" s="25"/>
      <c r="I465" s="25"/>
      <c r="J465" s="335"/>
      <c r="K465" s="25"/>
      <c r="L465" s="25"/>
      <c r="M465" s="25"/>
      <c r="N465" s="25"/>
      <c r="O465" s="25"/>
      <c r="P465" s="25"/>
      <c r="Q465" s="25"/>
    </row>
    <row r="466" spans="1:17" s="22" customFormat="1" x14ac:dyDescent="0.2">
      <c r="A466" s="398"/>
      <c r="B466" s="126"/>
      <c r="C466" s="125"/>
      <c r="E466" s="228"/>
      <c r="G466" s="247"/>
      <c r="H466" s="25"/>
      <c r="I466" s="25"/>
      <c r="J466" s="335"/>
      <c r="K466" s="25"/>
      <c r="L466" s="25"/>
      <c r="M466" s="25"/>
      <c r="N466" s="25"/>
      <c r="O466" s="25"/>
      <c r="P466" s="25"/>
      <c r="Q466" s="25"/>
    </row>
    <row r="467" spans="1:17" s="22" customFormat="1" x14ac:dyDescent="0.2">
      <c r="A467" s="398"/>
      <c r="B467" s="126"/>
      <c r="C467" s="125"/>
      <c r="E467" s="228"/>
      <c r="G467" s="247"/>
      <c r="H467" s="25"/>
      <c r="I467" s="25"/>
      <c r="J467" s="335"/>
      <c r="K467" s="25"/>
      <c r="L467" s="25"/>
      <c r="M467" s="25"/>
      <c r="N467" s="25"/>
      <c r="O467" s="25"/>
      <c r="P467" s="25"/>
      <c r="Q467" s="25"/>
    </row>
    <row r="468" spans="1:17" s="22" customFormat="1" x14ac:dyDescent="0.2">
      <c r="A468" s="398"/>
      <c r="B468" s="126"/>
      <c r="C468" s="125"/>
      <c r="E468" s="228"/>
      <c r="G468" s="247"/>
      <c r="H468" s="25"/>
      <c r="I468" s="25"/>
      <c r="J468" s="335"/>
      <c r="K468" s="25"/>
      <c r="L468" s="25"/>
      <c r="M468" s="25"/>
      <c r="N468" s="25"/>
      <c r="O468" s="25"/>
      <c r="P468" s="25"/>
      <c r="Q468" s="25"/>
    </row>
    <row r="469" spans="1:17" s="22" customFormat="1" x14ac:dyDescent="0.2">
      <c r="A469" s="398"/>
      <c r="B469" s="126"/>
      <c r="C469" s="125"/>
      <c r="E469" s="228"/>
      <c r="G469" s="247"/>
      <c r="H469" s="25"/>
      <c r="I469" s="25"/>
      <c r="J469" s="335"/>
      <c r="K469" s="25"/>
      <c r="L469" s="25"/>
      <c r="M469" s="25"/>
      <c r="N469" s="25"/>
      <c r="O469" s="25"/>
      <c r="P469" s="25"/>
      <c r="Q469" s="25"/>
    </row>
    <row r="470" spans="1:17" s="22" customFormat="1" x14ac:dyDescent="0.2">
      <c r="A470" s="398"/>
      <c r="B470" s="126"/>
      <c r="C470" s="125"/>
      <c r="E470" s="228"/>
      <c r="G470" s="247"/>
      <c r="H470" s="25"/>
      <c r="I470" s="25"/>
      <c r="J470" s="335"/>
      <c r="K470" s="25"/>
      <c r="L470" s="25"/>
      <c r="M470" s="25"/>
      <c r="N470" s="25"/>
      <c r="O470" s="25"/>
      <c r="P470" s="25"/>
      <c r="Q470" s="25"/>
    </row>
    <row r="471" spans="1:17" s="22" customFormat="1" x14ac:dyDescent="0.2">
      <c r="A471" s="398"/>
      <c r="B471" s="126"/>
      <c r="C471" s="125"/>
      <c r="E471" s="228"/>
      <c r="G471" s="247"/>
      <c r="H471" s="25"/>
      <c r="I471" s="25"/>
      <c r="J471" s="335"/>
      <c r="K471" s="25"/>
      <c r="L471" s="25"/>
      <c r="M471" s="25"/>
      <c r="N471" s="25"/>
      <c r="O471" s="25"/>
      <c r="P471" s="25"/>
      <c r="Q471" s="25"/>
    </row>
    <row r="472" spans="1:17" s="22" customFormat="1" x14ac:dyDescent="0.2">
      <c r="A472" s="398"/>
      <c r="B472" s="126"/>
      <c r="C472" s="125"/>
      <c r="E472" s="228"/>
      <c r="G472" s="247"/>
      <c r="H472" s="25"/>
      <c r="I472" s="25"/>
      <c r="J472" s="335"/>
      <c r="K472" s="25"/>
      <c r="L472" s="25"/>
      <c r="M472" s="25"/>
      <c r="N472" s="25"/>
      <c r="O472" s="25"/>
      <c r="P472" s="25"/>
      <c r="Q472" s="25"/>
    </row>
    <row r="473" spans="1:17" s="22" customFormat="1" x14ac:dyDescent="0.2">
      <c r="A473" s="398"/>
      <c r="B473" s="126"/>
      <c r="C473" s="125"/>
      <c r="E473" s="228"/>
      <c r="G473" s="247"/>
      <c r="H473" s="25"/>
      <c r="I473" s="25"/>
      <c r="J473" s="335"/>
      <c r="K473" s="25"/>
      <c r="L473" s="25"/>
      <c r="M473" s="25"/>
      <c r="N473" s="25"/>
      <c r="O473" s="25"/>
      <c r="P473" s="25"/>
      <c r="Q473" s="25"/>
    </row>
    <row r="474" spans="1:17" s="22" customFormat="1" x14ac:dyDescent="0.2">
      <c r="A474" s="398"/>
      <c r="B474" s="126"/>
      <c r="C474" s="125"/>
      <c r="E474" s="228"/>
      <c r="G474" s="247"/>
      <c r="H474" s="25"/>
      <c r="I474" s="25"/>
      <c r="J474" s="335"/>
      <c r="K474" s="25"/>
      <c r="L474" s="25"/>
      <c r="M474" s="25"/>
      <c r="N474" s="25"/>
      <c r="O474" s="25"/>
      <c r="P474" s="25"/>
      <c r="Q474" s="25"/>
    </row>
    <row r="475" spans="1:17" s="22" customFormat="1" x14ac:dyDescent="0.2">
      <c r="A475" s="398"/>
      <c r="B475" s="126"/>
      <c r="C475" s="125"/>
      <c r="E475" s="228"/>
      <c r="G475" s="247"/>
      <c r="H475" s="25"/>
      <c r="I475" s="25"/>
      <c r="J475" s="335"/>
      <c r="K475" s="25"/>
      <c r="L475" s="25"/>
      <c r="M475" s="25"/>
      <c r="N475" s="25"/>
      <c r="O475" s="25"/>
      <c r="P475" s="25"/>
      <c r="Q475" s="25"/>
    </row>
    <row r="476" spans="1:17" s="22" customFormat="1" x14ac:dyDescent="0.2">
      <c r="A476" s="398"/>
      <c r="B476" s="126"/>
      <c r="C476" s="125"/>
      <c r="E476" s="228"/>
      <c r="G476" s="247"/>
      <c r="H476" s="25"/>
      <c r="I476" s="25"/>
      <c r="J476" s="335"/>
      <c r="K476" s="25"/>
      <c r="L476" s="25"/>
      <c r="M476" s="25"/>
      <c r="N476" s="25"/>
      <c r="O476" s="25"/>
      <c r="P476" s="25"/>
      <c r="Q476" s="25"/>
    </row>
    <row r="477" spans="1:17" s="22" customFormat="1" x14ac:dyDescent="0.2">
      <c r="A477" s="398"/>
      <c r="B477" s="126"/>
      <c r="C477" s="125"/>
      <c r="E477" s="228"/>
      <c r="G477" s="247"/>
      <c r="H477" s="25"/>
      <c r="I477" s="25"/>
      <c r="J477" s="335"/>
      <c r="K477" s="25"/>
      <c r="L477" s="25"/>
      <c r="M477" s="25"/>
      <c r="N477" s="25"/>
      <c r="O477" s="25"/>
      <c r="P477" s="25"/>
      <c r="Q477" s="25"/>
    </row>
    <row r="478" spans="1:17" s="22" customFormat="1" x14ac:dyDescent="0.2">
      <c r="A478" s="398"/>
      <c r="B478" s="126"/>
      <c r="C478" s="125"/>
      <c r="E478" s="228"/>
      <c r="G478" s="247"/>
      <c r="H478" s="25"/>
      <c r="I478" s="25"/>
      <c r="J478" s="335"/>
      <c r="K478" s="25"/>
      <c r="L478" s="25"/>
      <c r="M478" s="25"/>
      <c r="N478" s="25"/>
      <c r="O478" s="25"/>
      <c r="P478" s="25"/>
      <c r="Q478" s="25"/>
    </row>
    <row r="479" spans="1:17" s="22" customFormat="1" x14ac:dyDescent="0.2">
      <c r="A479" s="398"/>
      <c r="B479" s="126"/>
      <c r="C479" s="125"/>
      <c r="E479" s="228"/>
      <c r="G479" s="247"/>
      <c r="H479" s="25"/>
      <c r="I479" s="25"/>
      <c r="J479" s="335"/>
      <c r="K479" s="25"/>
      <c r="L479" s="25"/>
      <c r="M479" s="25"/>
      <c r="N479" s="25"/>
      <c r="O479" s="25"/>
      <c r="P479" s="25"/>
      <c r="Q479" s="25"/>
    </row>
    <row r="480" spans="1:17" s="22" customFormat="1" x14ac:dyDescent="0.2">
      <c r="A480" s="398"/>
      <c r="B480" s="126"/>
      <c r="C480" s="125"/>
      <c r="E480" s="228"/>
      <c r="G480" s="247"/>
      <c r="H480" s="25"/>
      <c r="I480" s="25"/>
      <c r="J480" s="335"/>
      <c r="K480" s="25"/>
      <c r="L480" s="25"/>
      <c r="M480" s="25"/>
      <c r="N480" s="25"/>
      <c r="O480" s="25"/>
      <c r="P480" s="25"/>
      <c r="Q480" s="25"/>
    </row>
    <row r="481" spans="1:17" s="22" customFormat="1" x14ac:dyDescent="0.2">
      <c r="A481" s="398"/>
      <c r="B481" s="126"/>
      <c r="C481" s="125"/>
      <c r="E481" s="228"/>
      <c r="G481" s="247"/>
      <c r="H481" s="25"/>
      <c r="I481" s="25"/>
      <c r="J481" s="335"/>
      <c r="K481" s="25"/>
      <c r="L481" s="25"/>
      <c r="M481" s="25"/>
      <c r="N481" s="25"/>
      <c r="O481" s="25"/>
      <c r="P481" s="25"/>
      <c r="Q481" s="25"/>
    </row>
    <row r="482" spans="1:17" s="22" customFormat="1" x14ac:dyDescent="0.2">
      <c r="A482" s="398"/>
      <c r="B482" s="126"/>
      <c r="C482" s="125"/>
      <c r="E482" s="228"/>
      <c r="G482" s="247"/>
      <c r="H482" s="25"/>
      <c r="I482" s="25"/>
      <c r="J482" s="335"/>
      <c r="K482" s="25"/>
      <c r="L482" s="25"/>
      <c r="M482" s="25"/>
      <c r="N482" s="25"/>
      <c r="O482" s="25"/>
      <c r="P482" s="25"/>
      <c r="Q482" s="25"/>
    </row>
    <row r="483" spans="1:17" s="22" customFormat="1" x14ac:dyDescent="0.2">
      <c r="A483" s="398"/>
      <c r="B483" s="126"/>
      <c r="C483" s="125"/>
      <c r="E483" s="228"/>
      <c r="G483" s="247"/>
      <c r="H483" s="25"/>
      <c r="I483" s="25"/>
      <c r="J483" s="335"/>
      <c r="K483" s="25"/>
      <c r="L483" s="25"/>
      <c r="M483" s="25"/>
      <c r="N483" s="25"/>
      <c r="O483" s="25"/>
      <c r="P483" s="25"/>
      <c r="Q483" s="25"/>
    </row>
    <row r="484" spans="1:17" s="22" customFormat="1" x14ac:dyDescent="0.2">
      <c r="A484" s="398"/>
      <c r="B484" s="126"/>
      <c r="C484" s="125"/>
      <c r="E484" s="228"/>
      <c r="G484" s="247"/>
      <c r="H484" s="25"/>
      <c r="I484" s="25"/>
      <c r="J484" s="335"/>
      <c r="K484" s="25"/>
      <c r="L484" s="25"/>
      <c r="M484" s="25"/>
      <c r="N484" s="25"/>
      <c r="O484" s="25"/>
      <c r="P484" s="25"/>
      <c r="Q484" s="25"/>
    </row>
    <row r="485" spans="1:17" s="22" customFormat="1" x14ac:dyDescent="0.2">
      <c r="A485" s="398"/>
      <c r="B485" s="126"/>
      <c r="C485" s="125"/>
      <c r="E485" s="228"/>
      <c r="G485" s="247"/>
      <c r="H485" s="25"/>
      <c r="I485" s="25"/>
      <c r="J485" s="335"/>
      <c r="K485" s="25"/>
      <c r="L485" s="25"/>
      <c r="M485" s="25"/>
      <c r="N485" s="25"/>
      <c r="O485" s="25"/>
      <c r="P485" s="25"/>
      <c r="Q485" s="25"/>
    </row>
    <row r="486" spans="1:17" s="22" customFormat="1" x14ac:dyDescent="0.2">
      <c r="A486" s="398"/>
      <c r="B486" s="126"/>
      <c r="C486" s="125"/>
      <c r="E486" s="228"/>
      <c r="G486" s="247"/>
      <c r="H486" s="25"/>
      <c r="I486" s="25"/>
      <c r="J486" s="335"/>
      <c r="K486" s="25"/>
      <c r="L486" s="25"/>
      <c r="M486" s="25"/>
      <c r="N486" s="25"/>
      <c r="O486" s="25"/>
      <c r="P486" s="25"/>
      <c r="Q486" s="25"/>
    </row>
    <row r="487" spans="1:17" s="22" customFormat="1" x14ac:dyDescent="0.2">
      <c r="A487" s="398"/>
      <c r="B487" s="126"/>
      <c r="C487" s="125"/>
      <c r="E487" s="228"/>
      <c r="G487" s="247"/>
      <c r="H487" s="25"/>
      <c r="I487" s="25"/>
      <c r="J487" s="335"/>
      <c r="K487" s="25"/>
      <c r="L487" s="25"/>
      <c r="M487" s="25"/>
      <c r="N487" s="25"/>
      <c r="O487" s="25"/>
      <c r="P487" s="25"/>
      <c r="Q487" s="25"/>
    </row>
    <row r="488" spans="1:17" s="22" customFormat="1" x14ac:dyDescent="0.2">
      <c r="A488" s="398"/>
      <c r="B488" s="126"/>
      <c r="C488" s="125"/>
      <c r="E488" s="228"/>
      <c r="G488" s="247"/>
      <c r="H488" s="25"/>
      <c r="I488" s="25"/>
      <c r="J488" s="335"/>
      <c r="K488" s="25"/>
      <c r="L488" s="25"/>
      <c r="M488" s="25"/>
      <c r="N488" s="25"/>
      <c r="O488" s="25"/>
      <c r="P488" s="25"/>
      <c r="Q488" s="25"/>
    </row>
    <row r="489" spans="1:17" s="22" customFormat="1" x14ac:dyDescent="0.2">
      <c r="A489" s="398"/>
      <c r="B489" s="126"/>
      <c r="C489" s="125"/>
      <c r="E489" s="228"/>
      <c r="G489" s="247"/>
      <c r="H489" s="25"/>
      <c r="I489" s="25"/>
      <c r="J489" s="335"/>
      <c r="K489" s="25"/>
      <c r="L489" s="25"/>
      <c r="M489" s="25"/>
      <c r="N489" s="25"/>
      <c r="O489" s="25"/>
      <c r="P489" s="25"/>
      <c r="Q489" s="25"/>
    </row>
    <row r="490" spans="1:17" s="22" customFormat="1" x14ac:dyDescent="0.2">
      <c r="A490" s="398"/>
      <c r="B490" s="126"/>
      <c r="C490" s="125"/>
      <c r="E490" s="228"/>
      <c r="G490" s="247"/>
      <c r="H490" s="25"/>
      <c r="I490" s="25"/>
      <c r="J490" s="335"/>
      <c r="K490" s="25"/>
      <c r="L490" s="25"/>
      <c r="M490" s="25"/>
      <c r="N490" s="25"/>
      <c r="O490" s="25"/>
      <c r="P490" s="25"/>
      <c r="Q490" s="25"/>
    </row>
    <row r="491" spans="1:17" s="22" customFormat="1" x14ac:dyDescent="0.2">
      <c r="A491" s="398"/>
      <c r="B491" s="126"/>
      <c r="C491" s="125"/>
      <c r="E491" s="228"/>
      <c r="G491" s="247"/>
      <c r="H491" s="25"/>
      <c r="I491" s="25"/>
      <c r="J491" s="335"/>
      <c r="K491" s="25"/>
      <c r="L491" s="25"/>
      <c r="M491" s="25"/>
      <c r="N491" s="25"/>
      <c r="O491" s="25"/>
      <c r="P491" s="25"/>
      <c r="Q491" s="25"/>
    </row>
    <row r="492" spans="1:17" s="22" customFormat="1" x14ac:dyDescent="0.2">
      <c r="A492" s="398"/>
      <c r="B492" s="126"/>
      <c r="C492" s="125"/>
      <c r="E492" s="228"/>
      <c r="G492" s="247"/>
      <c r="H492" s="25"/>
      <c r="I492" s="25"/>
      <c r="J492" s="335"/>
      <c r="K492" s="25"/>
      <c r="L492" s="25"/>
      <c r="M492" s="25"/>
      <c r="N492" s="25"/>
      <c r="O492" s="25"/>
      <c r="P492" s="25"/>
      <c r="Q492" s="25"/>
    </row>
    <row r="493" spans="1:17" s="22" customFormat="1" x14ac:dyDescent="0.2">
      <c r="A493" s="398"/>
      <c r="B493" s="126"/>
      <c r="C493" s="125"/>
      <c r="E493" s="228"/>
      <c r="G493" s="247"/>
      <c r="H493" s="25"/>
      <c r="I493" s="25"/>
      <c r="J493" s="335"/>
      <c r="K493" s="25"/>
      <c r="L493" s="25"/>
      <c r="M493" s="25"/>
      <c r="N493" s="25"/>
      <c r="O493" s="25"/>
      <c r="P493" s="25"/>
      <c r="Q493" s="25"/>
    </row>
    <row r="494" spans="1:17" s="22" customFormat="1" x14ac:dyDescent="0.2">
      <c r="A494" s="398"/>
      <c r="B494" s="126"/>
      <c r="C494" s="125"/>
      <c r="E494" s="228"/>
      <c r="G494" s="247"/>
      <c r="H494" s="25"/>
      <c r="I494" s="25"/>
      <c r="J494" s="335"/>
      <c r="K494" s="25"/>
      <c r="L494" s="25"/>
      <c r="M494" s="25"/>
      <c r="N494" s="25"/>
      <c r="O494" s="25"/>
      <c r="P494" s="25"/>
      <c r="Q494" s="25"/>
    </row>
    <row r="495" spans="1:17" s="22" customFormat="1" x14ac:dyDescent="0.2">
      <c r="A495" s="398"/>
      <c r="B495" s="126"/>
      <c r="C495" s="125"/>
      <c r="E495" s="228"/>
      <c r="G495" s="247"/>
      <c r="H495" s="25"/>
      <c r="I495" s="25"/>
      <c r="J495" s="335"/>
      <c r="K495" s="25"/>
      <c r="L495" s="25"/>
      <c r="M495" s="25"/>
      <c r="N495" s="25"/>
      <c r="O495" s="25"/>
      <c r="P495" s="25"/>
      <c r="Q495" s="25"/>
    </row>
    <row r="496" spans="1:17" s="22" customFormat="1" x14ac:dyDescent="0.2">
      <c r="A496" s="398"/>
      <c r="B496" s="126"/>
      <c r="C496" s="125"/>
      <c r="E496" s="228"/>
      <c r="G496" s="247"/>
      <c r="H496" s="25"/>
      <c r="I496" s="25"/>
      <c r="J496" s="335"/>
      <c r="K496" s="25"/>
      <c r="L496" s="25"/>
      <c r="M496" s="25"/>
      <c r="N496" s="25"/>
      <c r="O496" s="25"/>
      <c r="P496" s="25"/>
      <c r="Q496" s="25"/>
    </row>
    <row r="497" spans="1:17" s="22" customFormat="1" x14ac:dyDescent="0.2">
      <c r="A497" s="398"/>
      <c r="B497" s="126"/>
      <c r="C497" s="125"/>
      <c r="E497" s="228"/>
      <c r="G497" s="247"/>
      <c r="H497" s="25"/>
      <c r="I497" s="25"/>
      <c r="J497" s="335"/>
      <c r="K497" s="25"/>
      <c r="L497" s="25"/>
      <c r="M497" s="25"/>
      <c r="N497" s="25"/>
      <c r="O497" s="25"/>
      <c r="P497" s="25"/>
      <c r="Q497" s="25"/>
    </row>
    <row r="498" spans="1:17" s="22" customFormat="1" x14ac:dyDescent="0.2">
      <c r="A498" s="398"/>
      <c r="B498" s="126"/>
      <c r="C498" s="125"/>
      <c r="E498" s="228"/>
      <c r="G498" s="247"/>
      <c r="H498" s="25"/>
      <c r="I498" s="25"/>
      <c r="J498" s="335"/>
      <c r="K498" s="25"/>
      <c r="L498" s="25"/>
      <c r="M498" s="25"/>
      <c r="N498" s="25"/>
      <c r="O498" s="25"/>
      <c r="P498" s="25"/>
      <c r="Q498" s="25"/>
    </row>
    <row r="499" spans="1:17" s="22" customFormat="1" x14ac:dyDescent="0.2">
      <c r="A499" s="398"/>
      <c r="B499" s="126"/>
      <c r="C499" s="125"/>
      <c r="E499" s="228"/>
      <c r="G499" s="247"/>
      <c r="H499" s="25"/>
      <c r="I499" s="25"/>
      <c r="J499" s="335"/>
      <c r="K499" s="25"/>
      <c r="L499" s="25"/>
      <c r="M499" s="25"/>
      <c r="N499" s="25"/>
      <c r="O499" s="25"/>
      <c r="P499" s="25"/>
      <c r="Q499" s="25"/>
    </row>
    <row r="500" spans="1:17" s="22" customFormat="1" x14ac:dyDescent="0.2">
      <c r="A500" s="398"/>
      <c r="B500" s="126"/>
      <c r="C500" s="125"/>
      <c r="E500" s="228"/>
      <c r="G500" s="247"/>
      <c r="H500" s="25"/>
      <c r="I500" s="25"/>
      <c r="J500" s="335"/>
      <c r="K500" s="25"/>
      <c r="L500" s="25"/>
      <c r="M500" s="25"/>
      <c r="N500" s="25"/>
      <c r="O500" s="25"/>
      <c r="P500" s="25"/>
      <c r="Q500" s="25"/>
    </row>
    <row r="501" spans="1:17" s="22" customFormat="1" x14ac:dyDescent="0.2">
      <c r="A501" s="398"/>
      <c r="B501" s="126"/>
      <c r="C501" s="125"/>
      <c r="E501" s="228"/>
      <c r="G501" s="247"/>
      <c r="H501" s="25"/>
      <c r="I501" s="25"/>
      <c r="J501" s="335"/>
      <c r="K501" s="25"/>
      <c r="L501" s="25"/>
      <c r="M501" s="25"/>
      <c r="N501" s="25"/>
      <c r="O501" s="25"/>
      <c r="P501" s="25"/>
      <c r="Q501" s="25"/>
    </row>
    <row r="502" spans="1:17" s="22" customFormat="1" x14ac:dyDescent="0.2">
      <c r="A502" s="398"/>
      <c r="B502" s="126"/>
      <c r="C502" s="125"/>
      <c r="E502" s="228"/>
      <c r="G502" s="247"/>
      <c r="H502" s="25"/>
      <c r="I502" s="25"/>
      <c r="J502" s="335"/>
      <c r="K502" s="25"/>
      <c r="L502" s="25"/>
      <c r="M502" s="25"/>
      <c r="N502" s="25"/>
      <c r="O502" s="25"/>
      <c r="P502" s="25"/>
      <c r="Q502" s="25"/>
    </row>
    <row r="503" spans="1:17" s="22" customFormat="1" x14ac:dyDescent="0.2">
      <c r="A503" s="398"/>
      <c r="B503" s="126"/>
      <c r="C503" s="125"/>
      <c r="E503" s="228"/>
      <c r="G503" s="247"/>
      <c r="H503" s="25"/>
      <c r="I503" s="25"/>
      <c r="J503" s="335"/>
      <c r="K503" s="25"/>
      <c r="L503" s="25"/>
      <c r="M503" s="25"/>
      <c r="N503" s="25"/>
      <c r="O503" s="25"/>
      <c r="P503" s="25"/>
      <c r="Q503" s="25"/>
    </row>
    <row r="504" spans="1:17" s="22" customFormat="1" x14ac:dyDescent="0.2">
      <c r="A504" s="398"/>
      <c r="B504" s="126"/>
      <c r="C504" s="125"/>
      <c r="E504" s="228"/>
      <c r="G504" s="247"/>
      <c r="H504" s="25"/>
      <c r="I504" s="25"/>
      <c r="J504" s="335"/>
      <c r="K504" s="25"/>
      <c r="L504" s="25"/>
      <c r="M504" s="25"/>
      <c r="N504" s="25"/>
      <c r="O504" s="25"/>
      <c r="P504" s="25"/>
      <c r="Q504" s="25"/>
    </row>
    <row r="505" spans="1:17" s="22" customFormat="1" x14ac:dyDescent="0.2">
      <c r="A505" s="398"/>
      <c r="B505" s="126"/>
      <c r="C505" s="125"/>
      <c r="E505" s="228"/>
      <c r="G505" s="247"/>
      <c r="H505" s="25"/>
      <c r="I505" s="25"/>
      <c r="J505" s="335"/>
      <c r="K505" s="25"/>
      <c r="L505" s="25"/>
      <c r="M505" s="25"/>
      <c r="N505" s="25"/>
      <c r="O505" s="25"/>
      <c r="P505" s="25"/>
      <c r="Q505" s="25"/>
    </row>
    <row r="506" spans="1:17" s="22" customFormat="1" x14ac:dyDescent="0.2">
      <c r="A506" s="398"/>
      <c r="B506" s="126"/>
      <c r="C506" s="125"/>
      <c r="E506" s="228"/>
      <c r="G506" s="247"/>
      <c r="H506" s="25"/>
      <c r="I506" s="25"/>
      <c r="J506" s="335"/>
      <c r="K506" s="25"/>
      <c r="L506" s="25"/>
      <c r="M506" s="25"/>
      <c r="N506" s="25"/>
      <c r="O506" s="25"/>
      <c r="P506" s="25"/>
      <c r="Q506" s="25"/>
    </row>
    <row r="507" spans="1:17" s="22" customFormat="1" x14ac:dyDescent="0.2">
      <c r="A507" s="398"/>
      <c r="B507" s="126"/>
      <c r="C507" s="125"/>
      <c r="E507" s="228"/>
      <c r="G507" s="247"/>
      <c r="H507" s="25"/>
      <c r="I507" s="25"/>
      <c r="J507" s="335"/>
      <c r="K507" s="25"/>
      <c r="L507" s="25"/>
      <c r="M507" s="25"/>
      <c r="N507" s="25"/>
      <c r="O507" s="25"/>
      <c r="P507" s="25"/>
      <c r="Q507" s="25"/>
    </row>
    <row r="508" spans="1:17" s="22" customFormat="1" x14ac:dyDescent="0.2">
      <c r="A508" s="398"/>
      <c r="B508" s="126"/>
      <c r="C508" s="125"/>
      <c r="E508" s="228"/>
      <c r="G508" s="247"/>
      <c r="H508" s="25"/>
      <c r="I508" s="25"/>
      <c r="J508" s="335"/>
      <c r="K508" s="25"/>
      <c r="L508" s="25"/>
      <c r="M508" s="25"/>
      <c r="N508" s="25"/>
      <c r="O508" s="25"/>
      <c r="P508" s="25"/>
      <c r="Q508" s="25"/>
    </row>
    <row r="509" spans="1:17" s="22" customFormat="1" x14ac:dyDescent="0.2">
      <c r="A509" s="398"/>
      <c r="B509" s="126"/>
      <c r="C509" s="125"/>
      <c r="E509" s="228"/>
      <c r="G509" s="247"/>
      <c r="H509" s="25"/>
      <c r="I509" s="25"/>
      <c r="J509" s="335"/>
      <c r="K509" s="25"/>
      <c r="L509" s="25"/>
      <c r="M509" s="25"/>
      <c r="N509" s="25"/>
      <c r="O509" s="25"/>
      <c r="P509" s="25"/>
      <c r="Q509" s="25"/>
    </row>
    <row r="510" spans="1:17" s="22" customFormat="1" x14ac:dyDescent="0.2">
      <c r="A510" s="398"/>
      <c r="B510" s="126"/>
      <c r="C510" s="125"/>
      <c r="E510" s="228"/>
      <c r="G510" s="247"/>
      <c r="H510" s="25"/>
      <c r="I510" s="25"/>
      <c r="J510" s="335"/>
      <c r="K510" s="25"/>
      <c r="L510" s="25"/>
      <c r="M510" s="25"/>
      <c r="N510" s="25"/>
      <c r="O510" s="25"/>
      <c r="P510" s="25"/>
      <c r="Q510" s="25"/>
    </row>
    <row r="511" spans="1:17" s="22" customFormat="1" x14ac:dyDescent="0.2">
      <c r="A511" s="398"/>
      <c r="B511" s="126"/>
      <c r="C511" s="125"/>
      <c r="E511" s="228"/>
      <c r="G511" s="247"/>
      <c r="H511" s="25"/>
      <c r="I511" s="25"/>
      <c r="J511" s="335"/>
      <c r="K511" s="25"/>
      <c r="L511" s="25"/>
      <c r="M511" s="25"/>
      <c r="N511" s="25"/>
      <c r="O511" s="25"/>
      <c r="P511" s="25"/>
      <c r="Q511" s="25"/>
    </row>
    <row r="512" spans="1:17" s="22" customFormat="1" x14ac:dyDescent="0.2">
      <c r="A512" s="398"/>
      <c r="B512" s="126"/>
      <c r="C512" s="125"/>
      <c r="E512" s="228"/>
      <c r="G512" s="247"/>
      <c r="H512" s="25"/>
      <c r="I512" s="25"/>
      <c r="J512" s="335"/>
      <c r="K512" s="25"/>
      <c r="L512" s="25"/>
      <c r="M512" s="25"/>
      <c r="N512" s="25"/>
      <c r="O512" s="25"/>
      <c r="P512" s="25"/>
      <c r="Q512" s="25"/>
    </row>
    <row r="513" spans="1:17" s="22" customFormat="1" x14ac:dyDescent="0.2">
      <c r="A513" s="398"/>
      <c r="B513" s="126"/>
      <c r="C513" s="125"/>
      <c r="E513" s="228"/>
      <c r="G513" s="247"/>
      <c r="H513" s="25"/>
      <c r="I513" s="25"/>
      <c r="J513" s="335"/>
      <c r="K513" s="25"/>
      <c r="L513" s="25"/>
      <c r="M513" s="25"/>
      <c r="N513" s="25"/>
      <c r="O513" s="25"/>
      <c r="P513" s="25"/>
      <c r="Q513" s="25"/>
    </row>
    <row r="514" spans="1:17" s="22" customFormat="1" x14ac:dyDescent="0.2">
      <c r="A514" s="398"/>
      <c r="B514" s="126"/>
      <c r="C514" s="125"/>
      <c r="E514" s="228"/>
      <c r="G514" s="247"/>
      <c r="H514" s="25"/>
      <c r="I514" s="25"/>
      <c r="J514" s="335"/>
      <c r="K514" s="25"/>
      <c r="L514" s="25"/>
      <c r="M514" s="25"/>
      <c r="N514" s="25"/>
      <c r="O514" s="25"/>
      <c r="P514" s="25"/>
      <c r="Q514" s="25"/>
    </row>
    <row r="515" spans="1:17" s="22" customFormat="1" x14ac:dyDescent="0.2">
      <c r="A515" s="398"/>
      <c r="B515" s="126"/>
      <c r="C515" s="125"/>
      <c r="E515" s="228"/>
      <c r="G515" s="247"/>
      <c r="H515" s="25"/>
      <c r="I515" s="25"/>
      <c r="J515" s="335"/>
      <c r="K515" s="25"/>
      <c r="L515" s="25"/>
      <c r="M515" s="25"/>
      <c r="N515" s="25"/>
      <c r="O515" s="25"/>
      <c r="P515" s="25"/>
      <c r="Q515" s="25"/>
    </row>
    <row r="516" spans="1:17" s="22" customFormat="1" x14ac:dyDescent="0.2">
      <c r="A516" s="398"/>
      <c r="B516" s="126"/>
      <c r="C516" s="125"/>
      <c r="E516" s="228"/>
      <c r="G516" s="247"/>
      <c r="H516" s="25"/>
      <c r="I516" s="25"/>
      <c r="J516" s="335"/>
      <c r="K516" s="25"/>
      <c r="L516" s="25"/>
      <c r="M516" s="25"/>
      <c r="N516" s="25"/>
      <c r="O516" s="25"/>
      <c r="P516" s="25"/>
      <c r="Q516" s="25"/>
    </row>
    <row r="517" spans="1:17" s="22" customFormat="1" x14ac:dyDescent="0.2">
      <c r="A517" s="398"/>
      <c r="B517" s="126"/>
      <c r="C517" s="125"/>
      <c r="E517" s="228"/>
      <c r="G517" s="247"/>
      <c r="H517" s="25"/>
      <c r="I517" s="25"/>
      <c r="J517" s="335"/>
      <c r="K517" s="25"/>
      <c r="L517" s="25"/>
      <c r="M517" s="25"/>
      <c r="N517" s="25"/>
      <c r="O517" s="25"/>
      <c r="P517" s="25"/>
      <c r="Q517" s="25"/>
    </row>
    <row r="518" spans="1:17" s="22" customFormat="1" x14ac:dyDescent="0.2">
      <c r="A518" s="398"/>
      <c r="B518" s="126"/>
      <c r="C518" s="125"/>
      <c r="E518" s="228"/>
      <c r="G518" s="247"/>
      <c r="H518" s="25"/>
      <c r="I518" s="25"/>
      <c r="J518" s="335"/>
      <c r="K518" s="25"/>
      <c r="L518" s="25"/>
      <c r="M518" s="25"/>
      <c r="N518" s="25"/>
      <c r="O518" s="25"/>
      <c r="P518" s="25"/>
      <c r="Q518" s="25"/>
    </row>
    <row r="519" spans="1:17" s="22" customFormat="1" x14ac:dyDescent="0.2">
      <c r="A519" s="398"/>
      <c r="B519" s="126"/>
      <c r="C519" s="125"/>
      <c r="E519" s="228"/>
      <c r="G519" s="247"/>
      <c r="H519" s="25"/>
      <c r="I519" s="25"/>
      <c r="J519" s="335"/>
      <c r="K519" s="25"/>
      <c r="L519" s="25"/>
      <c r="M519" s="25"/>
      <c r="N519" s="25"/>
      <c r="O519" s="25"/>
      <c r="P519" s="25"/>
      <c r="Q519" s="25"/>
    </row>
    <row r="520" spans="1:17" s="22" customFormat="1" x14ac:dyDescent="0.2">
      <c r="A520" s="398"/>
      <c r="B520" s="126"/>
      <c r="C520" s="125"/>
      <c r="E520" s="228"/>
      <c r="G520" s="247"/>
      <c r="H520" s="25"/>
      <c r="I520" s="25"/>
      <c r="J520" s="335"/>
      <c r="K520" s="25"/>
      <c r="L520" s="25"/>
      <c r="M520" s="25"/>
      <c r="N520" s="25"/>
      <c r="O520" s="25"/>
      <c r="P520" s="25"/>
      <c r="Q520" s="25"/>
    </row>
    <row r="521" spans="1:17" s="22" customFormat="1" x14ac:dyDescent="0.2">
      <c r="A521" s="398"/>
      <c r="B521" s="126"/>
      <c r="C521" s="125"/>
      <c r="E521" s="228"/>
      <c r="G521" s="247"/>
      <c r="H521" s="25"/>
      <c r="I521" s="25"/>
      <c r="J521" s="335"/>
      <c r="K521" s="25"/>
      <c r="L521" s="25"/>
      <c r="M521" s="25"/>
      <c r="N521" s="25"/>
      <c r="O521" s="25"/>
      <c r="P521" s="25"/>
      <c r="Q521" s="25"/>
    </row>
    <row r="522" spans="1:17" s="22" customFormat="1" x14ac:dyDescent="0.2">
      <c r="A522" s="398"/>
      <c r="B522" s="126"/>
      <c r="C522" s="125"/>
      <c r="E522" s="228"/>
      <c r="G522" s="247"/>
      <c r="H522" s="25"/>
      <c r="I522" s="25"/>
      <c r="J522" s="335"/>
      <c r="K522" s="25"/>
      <c r="L522" s="25"/>
      <c r="M522" s="25"/>
      <c r="N522" s="25"/>
      <c r="O522" s="25"/>
      <c r="P522" s="25"/>
      <c r="Q522" s="25"/>
    </row>
    <row r="523" spans="1:17" s="22" customFormat="1" x14ac:dyDescent="0.2">
      <c r="A523" s="398"/>
      <c r="B523" s="126"/>
      <c r="C523" s="125"/>
      <c r="E523" s="228"/>
      <c r="G523" s="247"/>
      <c r="H523" s="25"/>
      <c r="I523" s="25"/>
      <c r="J523" s="335"/>
      <c r="K523" s="25"/>
      <c r="L523" s="25"/>
      <c r="M523" s="25"/>
      <c r="N523" s="25"/>
      <c r="O523" s="25"/>
      <c r="P523" s="25"/>
      <c r="Q523" s="25"/>
    </row>
    <row r="524" spans="1:17" s="22" customFormat="1" x14ac:dyDescent="0.2">
      <c r="A524" s="398"/>
      <c r="B524" s="126"/>
      <c r="C524" s="125"/>
      <c r="E524" s="228"/>
      <c r="G524" s="247"/>
      <c r="H524" s="25"/>
      <c r="I524" s="25"/>
      <c r="J524" s="335"/>
      <c r="K524" s="25"/>
      <c r="L524" s="25"/>
      <c r="M524" s="25"/>
      <c r="N524" s="25"/>
      <c r="O524" s="25"/>
      <c r="P524" s="25"/>
      <c r="Q524" s="25"/>
    </row>
    <row r="525" spans="1:17" s="22" customFormat="1" x14ac:dyDescent="0.2">
      <c r="A525" s="398"/>
      <c r="B525" s="126"/>
      <c r="C525" s="125"/>
      <c r="E525" s="228"/>
      <c r="G525" s="247"/>
      <c r="H525" s="25"/>
      <c r="I525" s="25"/>
      <c r="J525" s="335"/>
      <c r="K525" s="25"/>
      <c r="L525" s="25"/>
      <c r="M525" s="25"/>
      <c r="N525" s="25"/>
      <c r="O525" s="25"/>
      <c r="P525" s="20"/>
      <c r="Q525" s="20"/>
    </row>
    <row r="526" spans="1:17" s="22" customFormat="1" x14ac:dyDescent="0.2">
      <c r="A526" s="398"/>
      <c r="B526" s="126"/>
      <c r="C526" s="125"/>
      <c r="E526" s="228"/>
      <c r="G526" s="247"/>
      <c r="H526" s="25"/>
      <c r="I526" s="25"/>
      <c r="J526" s="335"/>
      <c r="K526" s="25"/>
      <c r="L526" s="25"/>
      <c r="M526" s="25"/>
      <c r="N526" s="25"/>
      <c r="O526" s="25"/>
      <c r="P526" s="20"/>
      <c r="Q526" s="20"/>
    </row>
    <row r="527" spans="1:17" s="22" customFormat="1" x14ac:dyDescent="0.2">
      <c r="A527" s="398"/>
      <c r="B527" s="126"/>
      <c r="C527" s="125"/>
      <c r="E527" s="228"/>
      <c r="G527" s="247"/>
      <c r="H527" s="25"/>
      <c r="I527" s="25"/>
      <c r="J527" s="335"/>
      <c r="K527" s="25"/>
      <c r="L527" s="25"/>
      <c r="M527" s="25"/>
      <c r="N527" s="25"/>
      <c r="O527" s="25"/>
      <c r="P527" s="20"/>
      <c r="Q527" s="20"/>
    </row>
    <row r="528" spans="1:17" s="22" customFormat="1" x14ac:dyDescent="0.2">
      <c r="A528" s="398"/>
      <c r="B528" s="126"/>
      <c r="C528" s="125"/>
      <c r="E528" s="228"/>
      <c r="G528" s="247"/>
      <c r="H528" s="25"/>
      <c r="I528" s="25"/>
      <c r="J528" s="335"/>
      <c r="K528" s="25"/>
      <c r="L528" s="25"/>
      <c r="M528" s="25"/>
      <c r="N528" s="25"/>
      <c r="O528" s="25"/>
      <c r="P528" s="20"/>
      <c r="Q528" s="20"/>
    </row>
    <row r="529" spans="1:17" s="22" customFormat="1" x14ac:dyDescent="0.2">
      <c r="A529" s="398"/>
      <c r="B529" s="126"/>
      <c r="C529" s="125"/>
      <c r="E529" s="228"/>
      <c r="G529" s="247"/>
      <c r="H529" s="25"/>
      <c r="I529" s="25"/>
      <c r="J529" s="335"/>
      <c r="K529" s="25"/>
      <c r="L529" s="25"/>
      <c r="M529" s="25"/>
      <c r="N529" s="25"/>
      <c r="O529" s="25"/>
      <c r="P529" s="20"/>
      <c r="Q529" s="20"/>
    </row>
    <row r="530" spans="1:17" s="22" customFormat="1" x14ac:dyDescent="0.2">
      <c r="A530" s="398"/>
      <c r="B530" s="126"/>
      <c r="C530" s="125"/>
      <c r="E530" s="228"/>
      <c r="G530" s="247"/>
      <c r="H530" s="25"/>
      <c r="I530" s="25"/>
      <c r="J530" s="335"/>
      <c r="K530" s="25"/>
      <c r="L530" s="25"/>
      <c r="M530" s="25"/>
      <c r="N530" s="25"/>
      <c r="O530" s="25"/>
      <c r="P530" s="20"/>
      <c r="Q530" s="20"/>
    </row>
    <row r="531" spans="1:17" s="22" customFormat="1" x14ac:dyDescent="0.2">
      <c r="A531" s="398"/>
      <c r="B531" s="126"/>
      <c r="C531" s="128"/>
      <c r="E531" s="228"/>
      <c r="G531" s="247"/>
      <c r="H531" s="25"/>
      <c r="I531" s="25"/>
      <c r="J531" s="335"/>
      <c r="K531" s="25"/>
      <c r="L531" s="25"/>
      <c r="M531" s="25"/>
      <c r="N531" s="25"/>
      <c r="O531" s="25"/>
      <c r="P531" s="20"/>
      <c r="Q531" s="20"/>
    </row>
    <row r="532" spans="1:17" s="22" customFormat="1" x14ac:dyDescent="0.2">
      <c r="A532" s="398"/>
      <c r="B532" s="126"/>
      <c r="C532" s="128"/>
      <c r="E532" s="228"/>
      <c r="G532" s="247"/>
      <c r="H532" s="25"/>
      <c r="I532" s="25"/>
      <c r="J532" s="335"/>
      <c r="K532" s="25"/>
      <c r="L532" s="25"/>
      <c r="M532" s="25"/>
      <c r="N532" s="25"/>
      <c r="O532" s="25"/>
      <c r="P532" s="20"/>
      <c r="Q532" s="20"/>
    </row>
    <row r="533" spans="1:17" s="22" customFormat="1" x14ac:dyDescent="0.2">
      <c r="A533" s="398"/>
      <c r="B533" s="126"/>
      <c r="C533" s="128"/>
      <c r="E533" s="228"/>
      <c r="G533" s="247"/>
      <c r="H533" s="25"/>
      <c r="I533" s="25"/>
      <c r="J533" s="335"/>
      <c r="K533" s="25"/>
      <c r="L533" s="25"/>
      <c r="M533" s="25"/>
      <c r="N533" s="25"/>
      <c r="O533" s="25"/>
      <c r="P533" s="20"/>
      <c r="Q533" s="20"/>
    </row>
    <row r="534" spans="1:17" s="22" customFormat="1" x14ac:dyDescent="0.2">
      <c r="A534" s="398"/>
      <c r="B534" s="126"/>
      <c r="C534" s="128"/>
      <c r="E534" s="228"/>
      <c r="G534" s="247"/>
      <c r="H534" s="25"/>
      <c r="I534" s="25"/>
      <c r="J534" s="335"/>
      <c r="K534" s="25"/>
      <c r="L534" s="25"/>
      <c r="M534" s="25"/>
      <c r="N534" s="25"/>
      <c r="O534" s="25"/>
      <c r="P534" s="20"/>
      <c r="Q534" s="20"/>
    </row>
    <row r="535" spans="1:17" s="22" customFormat="1" x14ac:dyDescent="0.2">
      <c r="A535" s="398"/>
      <c r="B535" s="126"/>
      <c r="C535" s="128"/>
      <c r="E535" s="228"/>
      <c r="G535" s="247"/>
      <c r="H535" s="25"/>
      <c r="I535" s="25"/>
      <c r="J535" s="335"/>
      <c r="K535" s="25"/>
      <c r="L535" s="25"/>
      <c r="M535" s="25"/>
      <c r="N535" s="25"/>
      <c r="O535" s="25"/>
      <c r="P535" s="20"/>
      <c r="Q535" s="20"/>
    </row>
  </sheetData>
  <phoneticPr fontId="15" type="noConversion"/>
  <conditionalFormatting sqref="K6">
    <cfRule type="expression" dxfId="69" priority="22">
      <formula>ABS(I6)&gt;5%</formula>
    </cfRule>
  </conditionalFormatting>
  <conditionalFormatting sqref="K21">
    <cfRule type="expression" dxfId="68" priority="21">
      <formula>ABS(I21)&gt;5%</formula>
    </cfRule>
  </conditionalFormatting>
  <conditionalFormatting sqref="K27">
    <cfRule type="expression" dxfId="67" priority="20">
      <formula>ABS(I27)&gt;5%</formula>
    </cfRule>
  </conditionalFormatting>
  <conditionalFormatting sqref="K30">
    <cfRule type="expression" dxfId="66" priority="19">
      <formula>ABS(I30)&gt;5%</formula>
    </cfRule>
  </conditionalFormatting>
  <conditionalFormatting sqref="K41">
    <cfRule type="expression" dxfId="65" priority="18">
      <formula>ABS(I41)&gt;5%</formula>
    </cfRule>
  </conditionalFormatting>
  <conditionalFormatting sqref="K45">
    <cfRule type="expression" dxfId="64" priority="17">
      <formula>ABS(I45)&gt;5%</formula>
    </cfRule>
  </conditionalFormatting>
  <conditionalFormatting sqref="K54">
    <cfRule type="expression" dxfId="63" priority="16">
      <formula>ABS(I54)&gt;5%</formula>
    </cfRule>
  </conditionalFormatting>
  <conditionalFormatting sqref="K85">
    <cfRule type="expression" dxfId="62" priority="15">
      <formula>ABS(I85)&gt;5%</formula>
    </cfRule>
  </conditionalFormatting>
  <conditionalFormatting sqref="K90">
    <cfRule type="expression" dxfId="61" priority="14">
      <formula>ABS(I90)&gt;5%</formula>
    </cfRule>
  </conditionalFormatting>
  <conditionalFormatting sqref="K155">
    <cfRule type="expression" dxfId="60" priority="13">
      <formula>ABS(I155)&gt;5%</formula>
    </cfRule>
  </conditionalFormatting>
  <conditionalFormatting sqref="K160">
    <cfRule type="expression" dxfId="59" priority="12">
      <formula>ABS(I160)&gt;5%</formula>
    </cfRule>
  </conditionalFormatting>
  <conditionalFormatting sqref="P6">
    <cfRule type="expression" dxfId="58" priority="11">
      <formula>ABS(N6)&gt;5%</formula>
    </cfRule>
  </conditionalFormatting>
  <conditionalFormatting sqref="P21">
    <cfRule type="expression" dxfId="57" priority="10">
      <formula>ABS(N21)&gt;5%</formula>
    </cfRule>
  </conditionalFormatting>
  <conditionalFormatting sqref="P27">
    <cfRule type="expression" dxfId="56" priority="9">
      <formula>ABS(N27)&gt;5%</formula>
    </cfRule>
  </conditionalFormatting>
  <conditionalFormatting sqref="P30">
    <cfRule type="expression" dxfId="55" priority="8">
      <formula>ABS(N30)&gt;5%</formula>
    </cfRule>
  </conditionalFormatting>
  <conditionalFormatting sqref="P41">
    <cfRule type="expression" dxfId="54" priority="7">
      <formula>ABS(N41)&gt;5%</formula>
    </cfRule>
  </conditionalFormatting>
  <conditionalFormatting sqref="P45">
    <cfRule type="expression" dxfId="53" priority="6">
      <formula>ABS(N45)&gt;5%</formula>
    </cfRule>
  </conditionalFormatting>
  <conditionalFormatting sqref="P54">
    <cfRule type="expression" dxfId="52" priority="5">
      <formula>ABS(N54)&gt;5%</formula>
    </cfRule>
  </conditionalFormatting>
  <conditionalFormatting sqref="P85">
    <cfRule type="expression" dxfId="51" priority="4">
      <formula>ABS(N85)&gt;5%</formula>
    </cfRule>
  </conditionalFormatting>
  <conditionalFormatting sqref="P90">
    <cfRule type="expression" dxfId="50" priority="3">
      <formula>ABS(N90)&gt;5%</formula>
    </cfRule>
  </conditionalFormatting>
  <conditionalFormatting sqref="P155">
    <cfRule type="expression" dxfId="49" priority="2">
      <formula>ABS(N155)&gt;5%</formula>
    </cfRule>
  </conditionalFormatting>
  <conditionalFormatting sqref="P160">
    <cfRule type="expression" dxfId="48" priority="1">
      <formula>ABS(N160)&gt;5%</formula>
    </cfRule>
  </conditionalFormatting>
  <pageMargins left="0.25" right="0.25" top="0.25" bottom="0.25" header="0.25" footer="0.25"/>
  <pageSetup paperSize="9" scale="58" fitToHeight="3" orientation="landscape" r:id="rId1"/>
  <headerFooter alignWithMargins="0"/>
  <ignoredErrors>
    <ignoredError sqref="H55:H56 H85 H172 L84 L160 H91 H101 H108 H132 H155 L161:L164 L156:L159 L146:L151 L133:L144 L109:L130 L102:L106 L93:L100 L86:L89 L77 L72:L75 L69:L70 L57:L66 L76 L78:L82 L54 L55:L56 L85 L172 L155 L132 L108 L101 L90:L91 L71 L67:L68 L152:L154 L131 L107 L166:L170 L165 M76 M54 M55:M56 M85 M172 M155 M132 M108 M101 M91 M71 L92 M145 H145 L145" formulaRange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BC535"/>
  <sheetViews>
    <sheetView showGridLines="0" zoomScale="85" zoomScaleNormal="85" workbookViewId="0">
      <pane xSplit="6" ySplit="4" topLeftCell="G5" activePane="bottomRight" state="frozen"/>
      <selection activeCell="F23" sqref="F23"/>
      <selection pane="topRight" activeCell="F23" sqref="F23"/>
      <selection pane="bottomLeft" activeCell="F23" sqref="F23"/>
      <selection pane="bottomRight" activeCell="J21" sqref="J21"/>
    </sheetView>
  </sheetViews>
  <sheetFormatPr defaultColWidth="7.109375" defaultRowHeight="11.25" outlineLevelRow="1" outlineLevelCol="1" x14ac:dyDescent="0.2"/>
  <cols>
    <col min="1" max="1" width="9.109375" style="19" hidden="1" customWidth="1" outlineLevel="1"/>
    <col min="2" max="2" width="7.77734375" style="129" hidden="1" customWidth="1" outlineLevel="1"/>
    <col min="3" max="3" width="7.88671875" style="128" hidden="1" customWidth="1" outlineLevel="1"/>
    <col min="4" max="4" width="10.77734375" style="19" hidden="1" customWidth="1" outlineLevel="1"/>
    <col min="5" max="5" width="4.77734375" style="214" customWidth="1" collapsed="1"/>
    <col min="6" max="6" width="53.77734375" style="19" customWidth="1"/>
    <col min="7" max="7" width="10" style="248" customWidth="1"/>
    <col min="8" max="8" width="8.77734375" style="20" customWidth="1"/>
    <col min="9" max="9" width="8.33203125" style="20" customWidth="1"/>
    <col min="10" max="10" width="8.77734375" style="336" customWidth="1"/>
    <col min="11" max="11" width="25.77734375" style="20" customWidth="1"/>
    <col min="12" max="12" width="1.77734375" style="20" customWidth="1"/>
    <col min="13" max="13" width="8.77734375" style="20" customWidth="1"/>
    <col min="14" max="14" width="8.33203125" style="20" customWidth="1"/>
    <col min="15" max="15" width="8.77734375" style="20" customWidth="1"/>
    <col min="16" max="16" width="33.109375" style="20" customWidth="1"/>
    <col min="17" max="55" width="7.109375" style="22"/>
    <col min="56" max="16384" width="7.109375" style="19"/>
  </cols>
  <sheetData>
    <row r="1" spans="1:55" s="2" customFormat="1" ht="18.75" x14ac:dyDescent="0.2">
      <c r="B1" s="130"/>
      <c r="C1" s="26"/>
      <c r="D1" s="27"/>
      <c r="E1" s="207" t="s">
        <v>173</v>
      </c>
      <c r="G1" s="242">
        <f>'Exec Summary'!B9</f>
        <v>0</v>
      </c>
      <c r="J1" s="327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</row>
    <row r="2" spans="1:55" s="2" customFormat="1" ht="18.75" x14ac:dyDescent="0.2">
      <c r="B2" s="130"/>
      <c r="C2" s="26"/>
      <c r="D2" s="27"/>
      <c r="E2" s="215" t="s">
        <v>1059</v>
      </c>
      <c r="G2" s="243"/>
      <c r="H2" s="176" t="s">
        <v>1536</v>
      </c>
      <c r="I2" s="176"/>
      <c r="J2" s="328"/>
      <c r="K2" s="176"/>
      <c r="L2" s="178"/>
      <c r="M2" s="176"/>
      <c r="N2" s="176"/>
      <c r="O2" s="176"/>
      <c r="P2" s="178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</row>
    <row r="3" spans="1:55" s="371" customFormat="1" ht="30" x14ac:dyDescent="0.2">
      <c r="B3" s="170" t="s">
        <v>158</v>
      </c>
      <c r="C3" s="372" t="s">
        <v>223</v>
      </c>
      <c r="D3" s="373"/>
      <c r="E3" s="374" t="s">
        <v>159</v>
      </c>
      <c r="F3" s="375" t="s">
        <v>160</v>
      </c>
      <c r="G3" s="376" t="s">
        <v>172</v>
      </c>
      <c r="H3" s="364" t="s">
        <v>1537</v>
      </c>
      <c r="I3" s="377" t="s">
        <v>179</v>
      </c>
      <c r="J3" s="337" t="s">
        <v>174</v>
      </c>
      <c r="K3" s="379" t="s">
        <v>1194</v>
      </c>
      <c r="L3" s="364"/>
      <c r="M3" s="364" t="s">
        <v>1539</v>
      </c>
      <c r="N3" s="377" t="s">
        <v>179</v>
      </c>
      <c r="O3" s="364" t="s">
        <v>174</v>
      </c>
      <c r="P3" s="364" t="s">
        <v>1195</v>
      </c>
      <c r="Q3" s="378"/>
      <c r="R3" s="378"/>
      <c r="S3" s="378"/>
      <c r="T3" s="378"/>
      <c r="U3" s="378"/>
      <c r="V3" s="378"/>
      <c r="W3" s="378"/>
      <c r="X3" s="378"/>
      <c r="Y3" s="378"/>
      <c r="Z3" s="378"/>
      <c r="AA3" s="378"/>
      <c r="AB3" s="378"/>
      <c r="AC3" s="378"/>
      <c r="AD3" s="378"/>
      <c r="AE3" s="378"/>
      <c r="AF3" s="378"/>
      <c r="AG3" s="378"/>
      <c r="AH3" s="378"/>
      <c r="AI3" s="378"/>
      <c r="AJ3" s="378"/>
      <c r="AK3" s="378"/>
      <c r="AL3" s="378"/>
      <c r="AM3" s="378"/>
      <c r="AN3" s="378"/>
      <c r="AO3" s="378"/>
      <c r="AP3" s="378"/>
      <c r="AQ3" s="378"/>
      <c r="AR3" s="378"/>
      <c r="AS3" s="378"/>
      <c r="AT3" s="378"/>
      <c r="AU3" s="378"/>
      <c r="AV3" s="378"/>
      <c r="AW3" s="378"/>
      <c r="AX3" s="378"/>
      <c r="AY3" s="378"/>
      <c r="AZ3" s="378"/>
      <c r="BA3" s="378"/>
      <c r="BB3" s="378"/>
      <c r="BC3" s="378"/>
    </row>
    <row r="4" spans="1:55" s="44" customFormat="1" ht="15" x14ac:dyDescent="0.25">
      <c r="B4" s="171"/>
      <c r="C4" s="45"/>
      <c r="D4" s="46"/>
      <c r="E4" s="217"/>
      <c r="F4" s="46"/>
      <c r="G4" s="47" t="s">
        <v>31</v>
      </c>
      <c r="H4" s="47" t="s">
        <v>1538</v>
      </c>
      <c r="I4" s="47" t="s">
        <v>883</v>
      </c>
      <c r="J4" s="329" t="s">
        <v>1053</v>
      </c>
      <c r="K4" s="48"/>
      <c r="L4" s="48"/>
      <c r="M4" s="47" t="s">
        <v>1535</v>
      </c>
      <c r="N4" s="47" t="s">
        <v>881</v>
      </c>
      <c r="O4" s="47" t="s">
        <v>1054</v>
      </c>
      <c r="P4" s="4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</row>
    <row r="5" spans="1:55" s="2" customFormat="1" ht="15" customHeight="1" x14ac:dyDescent="0.2">
      <c r="A5" s="130"/>
      <c r="B5" s="162"/>
      <c r="C5" s="49">
        <v>1001</v>
      </c>
      <c r="D5" s="50" t="s">
        <v>31</v>
      </c>
      <c r="E5" s="218">
        <v>1</v>
      </c>
      <c r="F5" s="50" t="s">
        <v>1500</v>
      </c>
      <c r="G5" s="51">
        <f>G6</f>
        <v>0</v>
      </c>
      <c r="H5" s="51">
        <f>H6</f>
        <v>0</v>
      </c>
      <c r="I5" s="52">
        <f>IF(J5=0,0,IF(G5=0,"&gt;100%",J5/G5))</f>
        <v>0</v>
      </c>
      <c r="J5" s="465">
        <f t="shared" ref="J5:J6" si="0">H5-G5</f>
        <v>0</v>
      </c>
      <c r="K5" s="51"/>
      <c r="L5" s="51"/>
      <c r="M5" s="51">
        <f>M6</f>
        <v>0</v>
      </c>
      <c r="N5" s="52">
        <f>IF(O5=0,0,IF(H5=0,"&gt;100%",O5/H5))</f>
        <v>0</v>
      </c>
      <c r="O5" s="465">
        <f>M5-H5</f>
        <v>0</v>
      </c>
      <c r="P5" s="51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</row>
    <row r="6" spans="1:55" s="2" customFormat="1" ht="15" customHeight="1" x14ac:dyDescent="0.2">
      <c r="A6" s="130"/>
      <c r="B6" s="163"/>
      <c r="C6" s="53">
        <v>1002</v>
      </c>
      <c r="D6" s="54">
        <v>0</v>
      </c>
      <c r="E6" s="219">
        <v>2</v>
      </c>
      <c r="F6" s="55" t="s">
        <v>124</v>
      </c>
      <c r="G6" s="56">
        <f>SUM(G7:G8,G12:G19)</f>
        <v>0</v>
      </c>
      <c r="H6" s="88">
        <f>SUM(H7:H8,H12:H19)</f>
        <v>0</v>
      </c>
      <c r="I6" s="57">
        <f>IF(J6=0,0,IF(G6=0,"&gt;100%",J6/G6))</f>
        <v>0</v>
      </c>
      <c r="J6" s="466">
        <f t="shared" si="0"/>
        <v>0</v>
      </c>
      <c r="K6" s="56"/>
      <c r="L6" s="56"/>
      <c r="M6" s="88">
        <f>SUM(M7:M8,M12:M19)</f>
        <v>0</v>
      </c>
      <c r="N6" s="57">
        <f>IF(O6=0,0,IF(H6=0,"&gt;100%",O6/H6))</f>
        <v>0</v>
      </c>
      <c r="O6" s="466">
        <f>M6-H6</f>
        <v>0</v>
      </c>
      <c r="P6" s="56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</row>
    <row r="7" spans="1:55" s="2" customFormat="1" ht="15" customHeight="1" outlineLevel="1" x14ac:dyDescent="0.2">
      <c r="A7" s="2">
        <v>5</v>
      </c>
      <c r="B7" s="164">
        <v>6001</v>
      </c>
      <c r="C7" s="58" t="s">
        <v>224</v>
      </c>
      <c r="D7" s="59">
        <v>0.1</v>
      </c>
      <c r="E7" s="220">
        <v>3</v>
      </c>
      <c r="F7" s="61" t="s">
        <v>911</v>
      </c>
      <c r="G7" s="75">
        <f>IF('Exec Summary'!$B$9="yes",NORM!L7,0)</f>
        <v>0</v>
      </c>
      <c r="H7" s="503"/>
      <c r="I7" s="64"/>
      <c r="J7" s="467"/>
      <c r="K7" s="65"/>
      <c r="L7" s="66"/>
      <c r="M7" s="503"/>
      <c r="N7" s="64"/>
      <c r="O7" s="467"/>
      <c r="P7" s="66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</row>
    <row r="8" spans="1:55" s="2" customFormat="1" ht="15" customHeight="1" outlineLevel="1" x14ac:dyDescent="0.2">
      <c r="A8" s="2">
        <v>6</v>
      </c>
      <c r="B8" s="164">
        <v>6002</v>
      </c>
      <c r="C8" s="58" t="s">
        <v>225</v>
      </c>
      <c r="D8" s="59">
        <v>0.2</v>
      </c>
      <c r="E8" s="220">
        <v>3</v>
      </c>
      <c r="F8" s="61" t="s">
        <v>1456</v>
      </c>
      <c r="G8" s="75">
        <f>IF('Exec Summary'!$B$9="yes",NORM!L8,0)</f>
        <v>0</v>
      </c>
      <c r="H8" s="67">
        <f>SUM(H9:H11)</f>
        <v>0</v>
      </c>
      <c r="I8" s="68"/>
      <c r="J8" s="468"/>
      <c r="K8" s="65"/>
      <c r="L8" s="62"/>
      <c r="M8" s="67">
        <f>SUM(M9:M11)</f>
        <v>0</v>
      </c>
      <c r="N8" s="68"/>
      <c r="O8" s="468"/>
      <c r="P8" s="62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</row>
    <row r="9" spans="1:55" s="2" customFormat="1" ht="15" customHeight="1" outlineLevel="1" x14ac:dyDescent="0.2">
      <c r="A9" s="2">
        <v>7</v>
      </c>
      <c r="B9" s="164"/>
      <c r="C9" s="58" t="s">
        <v>226</v>
      </c>
      <c r="D9" s="59">
        <v>1</v>
      </c>
      <c r="E9" s="220">
        <v>4</v>
      </c>
      <c r="F9" s="69" t="s">
        <v>1501</v>
      </c>
      <c r="G9" s="75">
        <f>IF('Exec Summary'!$B$9="yes",NORM!L9,0)</f>
        <v>0</v>
      </c>
      <c r="H9" s="70"/>
      <c r="I9" s="71"/>
      <c r="J9" s="469"/>
      <c r="K9" s="65"/>
      <c r="L9" s="73"/>
      <c r="M9" s="70"/>
      <c r="N9" s="71"/>
      <c r="O9" s="469"/>
      <c r="P9" s="73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</row>
    <row r="10" spans="1:55" s="2" customFormat="1" ht="15" customHeight="1" outlineLevel="1" x14ac:dyDescent="0.2">
      <c r="A10" s="2">
        <v>8</v>
      </c>
      <c r="B10" s="165"/>
      <c r="C10" s="58" t="s">
        <v>227</v>
      </c>
      <c r="D10" s="59">
        <v>2</v>
      </c>
      <c r="E10" s="220">
        <v>4</v>
      </c>
      <c r="F10" s="69" t="s">
        <v>914</v>
      </c>
      <c r="G10" s="75">
        <f>IF('Exec Summary'!$B$9="yes",NORM!L10,0)</f>
        <v>0</v>
      </c>
      <c r="H10" s="74"/>
      <c r="I10" s="64"/>
      <c r="J10" s="467"/>
      <c r="K10" s="65"/>
      <c r="L10" s="75"/>
      <c r="M10" s="74"/>
      <c r="N10" s="64"/>
      <c r="O10" s="467"/>
      <c r="P10" s="7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</row>
    <row r="11" spans="1:55" s="2" customFormat="1" ht="15" customHeight="1" outlineLevel="1" x14ac:dyDescent="0.2">
      <c r="A11" s="2">
        <v>9</v>
      </c>
      <c r="B11" s="165"/>
      <c r="C11" s="58" t="s">
        <v>228</v>
      </c>
      <c r="D11" s="59">
        <v>3</v>
      </c>
      <c r="E11" s="220">
        <v>4</v>
      </c>
      <c r="F11" s="69" t="s">
        <v>915</v>
      </c>
      <c r="G11" s="75">
        <f>IF('Exec Summary'!$B$9="yes",NORM!L11,0)</f>
        <v>0</v>
      </c>
      <c r="H11" s="76"/>
      <c r="I11" s="64"/>
      <c r="J11" s="467"/>
      <c r="K11" s="65"/>
      <c r="L11" s="77"/>
      <c r="M11" s="76"/>
      <c r="N11" s="64"/>
      <c r="O11" s="467"/>
      <c r="P11" s="77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</row>
    <row r="12" spans="1:55" s="2" customFormat="1" ht="15" customHeight="1" outlineLevel="1" x14ac:dyDescent="0.2">
      <c r="A12" s="2">
        <v>10</v>
      </c>
      <c r="B12" s="165">
        <v>6003</v>
      </c>
      <c r="C12" s="58" t="s">
        <v>229</v>
      </c>
      <c r="D12" s="59">
        <v>0.3</v>
      </c>
      <c r="E12" s="220">
        <v>3</v>
      </c>
      <c r="F12" s="259" t="s">
        <v>916</v>
      </c>
      <c r="G12" s="75">
        <f>IF('Exec Summary'!$B$9="yes",NORM!L12,0)</f>
        <v>0</v>
      </c>
      <c r="H12" s="72"/>
      <c r="I12" s="64"/>
      <c r="J12" s="467"/>
      <c r="K12" s="65"/>
      <c r="L12" s="72"/>
      <c r="M12" s="72"/>
      <c r="N12" s="64"/>
      <c r="O12" s="467"/>
      <c r="P12" s="72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</row>
    <row r="13" spans="1:55" s="2" customFormat="1" ht="15" customHeight="1" outlineLevel="1" x14ac:dyDescent="0.2">
      <c r="A13" s="2">
        <v>11</v>
      </c>
      <c r="B13" s="165">
        <v>6004</v>
      </c>
      <c r="C13" s="58" t="s">
        <v>230</v>
      </c>
      <c r="D13" s="59">
        <v>0.4</v>
      </c>
      <c r="E13" s="220">
        <v>3</v>
      </c>
      <c r="F13" s="259" t="s">
        <v>917</v>
      </c>
      <c r="G13" s="75">
        <f>IF('Exec Summary'!$B$9="yes",NORM!L13,0)</f>
        <v>0</v>
      </c>
      <c r="H13" s="72"/>
      <c r="I13" s="64"/>
      <c r="J13" s="467"/>
      <c r="K13" s="65"/>
      <c r="L13" s="65"/>
      <c r="M13" s="72"/>
      <c r="N13" s="64"/>
      <c r="O13" s="467"/>
      <c r="P13" s="6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</row>
    <row r="14" spans="1:55" s="2" customFormat="1" ht="15" customHeight="1" outlineLevel="1" x14ac:dyDescent="0.2">
      <c r="A14" s="2">
        <v>12</v>
      </c>
      <c r="B14" s="165">
        <v>6005</v>
      </c>
      <c r="C14" s="58" t="s">
        <v>231</v>
      </c>
      <c r="D14" s="59">
        <v>0.5</v>
      </c>
      <c r="E14" s="220">
        <v>3</v>
      </c>
      <c r="F14" s="259" t="s">
        <v>918</v>
      </c>
      <c r="G14" s="75">
        <f>IF('Exec Summary'!$B$9="yes",NORM!L14,0)</f>
        <v>0</v>
      </c>
      <c r="H14" s="72"/>
      <c r="I14" s="64"/>
      <c r="J14" s="467"/>
      <c r="K14" s="65"/>
      <c r="L14" s="65"/>
      <c r="M14" s="72"/>
      <c r="N14" s="64"/>
      <c r="O14" s="467"/>
      <c r="P14" s="6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</row>
    <row r="15" spans="1:55" s="2" customFormat="1" ht="15" customHeight="1" outlineLevel="1" x14ac:dyDescent="0.2">
      <c r="A15" s="2">
        <v>13</v>
      </c>
      <c r="B15" s="165">
        <v>6006</v>
      </c>
      <c r="C15" s="58" t="s">
        <v>232</v>
      </c>
      <c r="D15" s="59">
        <v>0.6</v>
      </c>
      <c r="E15" s="220">
        <v>3</v>
      </c>
      <c r="F15" s="259" t="s">
        <v>919</v>
      </c>
      <c r="G15" s="75">
        <f>IF('Exec Summary'!$B$9="yes",NORM!L15,0)</f>
        <v>0</v>
      </c>
      <c r="H15" s="72"/>
      <c r="I15" s="64"/>
      <c r="J15" s="467"/>
      <c r="K15" s="65"/>
      <c r="L15" s="65"/>
      <c r="M15" s="72"/>
      <c r="N15" s="64"/>
      <c r="O15" s="467"/>
      <c r="P15" s="6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</row>
    <row r="16" spans="1:55" s="2" customFormat="1" ht="15" customHeight="1" outlineLevel="1" x14ac:dyDescent="0.2">
      <c r="A16" s="2">
        <v>14</v>
      </c>
      <c r="B16" s="165">
        <v>6007</v>
      </c>
      <c r="C16" s="58" t="s">
        <v>233</v>
      </c>
      <c r="D16" s="59">
        <v>0.7</v>
      </c>
      <c r="E16" s="220">
        <v>3</v>
      </c>
      <c r="F16" s="259" t="s">
        <v>920</v>
      </c>
      <c r="G16" s="75">
        <f>IF('Exec Summary'!$B$9="yes",NORM!L16,0)</f>
        <v>0</v>
      </c>
      <c r="H16" s="72"/>
      <c r="I16" s="80"/>
      <c r="J16" s="470"/>
      <c r="K16" s="65"/>
      <c r="L16" s="81"/>
      <c r="M16" s="72"/>
      <c r="N16" s="80"/>
      <c r="O16" s="470"/>
      <c r="P16" s="81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</row>
    <row r="17" spans="1:55" s="2" customFormat="1" ht="15" customHeight="1" outlineLevel="1" x14ac:dyDescent="0.2">
      <c r="A17" s="2">
        <v>15</v>
      </c>
      <c r="B17" s="165" t="s">
        <v>167</v>
      </c>
      <c r="C17" s="58" t="s">
        <v>234</v>
      </c>
      <c r="D17" s="59">
        <v>0.8</v>
      </c>
      <c r="E17" s="220">
        <v>3</v>
      </c>
      <c r="F17" s="259" t="s">
        <v>165</v>
      </c>
      <c r="G17" s="75">
        <f>IF('Exec Summary'!$B$9="yes",NORM!L17,0)</f>
        <v>0</v>
      </c>
      <c r="H17" s="81"/>
      <c r="I17" s="80"/>
      <c r="J17" s="470"/>
      <c r="K17" s="65"/>
      <c r="L17" s="81"/>
      <c r="M17" s="81"/>
      <c r="N17" s="80"/>
      <c r="O17" s="470"/>
      <c r="P17" s="81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</row>
    <row r="18" spans="1:55" s="2" customFormat="1" ht="15" customHeight="1" outlineLevel="1" x14ac:dyDescent="0.2">
      <c r="A18" s="2">
        <v>16</v>
      </c>
      <c r="B18" s="165" t="s">
        <v>151</v>
      </c>
      <c r="C18" s="58" t="s">
        <v>235</v>
      </c>
      <c r="D18" s="59">
        <v>0.9</v>
      </c>
      <c r="E18" s="220">
        <v>3</v>
      </c>
      <c r="F18" s="259" t="s">
        <v>1502</v>
      </c>
      <c r="G18" s="75">
        <f>IF('Exec Summary'!$B$9="yes",NORM!L18,0)</f>
        <v>0</v>
      </c>
      <c r="H18" s="81"/>
      <c r="I18" s="80"/>
      <c r="J18" s="470"/>
      <c r="K18" s="65"/>
      <c r="L18" s="81"/>
      <c r="M18" s="81"/>
      <c r="N18" s="80"/>
      <c r="O18" s="470"/>
      <c r="P18" s="81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</row>
    <row r="19" spans="1:55" s="2" customFormat="1" ht="15" customHeight="1" outlineLevel="1" x14ac:dyDescent="0.2">
      <c r="A19" s="2">
        <v>17</v>
      </c>
      <c r="B19" s="165" t="s">
        <v>68</v>
      </c>
      <c r="C19" s="58" t="s">
        <v>236</v>
      </c>
      <c r="D19" s="82">
        <v>0.1</v>
      </c>
      <c r="E19" s="220">
        <v>3</v>
      </c>
      <c r="F19" s="259" t="s">
        <v>922</v>
      </c>
      <c r="G19" s="75">
        <f>IF('Exec Summary'!$B$9="yes",NORM!L19,0)</f>
        <v>0</v>
      </c>
      <c r="H19" s="83"/>
      <c r="I19" s="84"/>
      <c r="J19" s="471"/>
      <c r="K19" s="65"/>
      <c r="L19" s="83"/>
      <c r="M19" s="83"/>
      <c r="N19" s="84"/>
      <c r="O19" s="471"/>
      <c r="P19" s="83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</row>
    <row r="20" spans="1:55" s="2" customFormat="1" ht="15" customHeight="1" x14ac:dyDescent="0.2">
      <c r="A20" s="2">
        <v>18</v>
      </c>
      <c r="B20" s="162"/>
      <c r="C20" s="49" t="s">
        <v>237</v>
      </c>
      <c r="D20" s="50" t="s">
        <v>44</v>
      </c>
      <c r="E20" s="221">
        <v>1</v>
      </c>
      <c r="F20" s="85" t="s">
        <v>1503</v>
      </c>
      <c r="G20" s="86">
        <f>SUM(G21,G27,G30,G41,G45,G54)</f>
        <v>0</v>
      </c>
      <c r="H20" s="86">
        <f>SUM(H21,H27,H30,H41,H45,H54)</f>
        <v>0</v>
      </c>
      <c r="I20" s="87">
        <f>IF(J20=0,0,IF(G20=0,"&gt;100%",J20/G20))</f>
        <v>0</v>
      </c>
      <c r="J20" s="472">
        <f t="shared" ref="J20:J21" si="1">H20-G20</f>
        <v>0</v>
      </c>
      <c r="K20" s="86"/>
      <c r="L20" s="86"/>
      <c r="M20" s="86">
        <f>SUM(M21,M27,M30,M41,M45,M54)</f>
        <v>0</v>
      </c>
      <c r="N20" s="87">
        <f>IF(O20=0,0,IF(H20=0,"&gt;100%",O20/H20))</f>
        <v>0</v>
      </c>
      <c r="O20" s="472">
        <f>M20-H20</f>
        <v>0</v>
      </c>
      <c r="P20" s="86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</row>
    <row r="21" spans="1:55" s="2" customFormat="1" ht="15" customHeight="1" x14ac:dyDescent="0.2">
      <c r="A21" s="2">
        <v>19</v>
      </c>
      <c r="B21" s="163"/>
      <c r="C21" s="53" t="s">
        <v>238</v>
      </c>
      <c r="D21" s="54">
        <v>1</v>
      </c>
      <c r="E21" s="219">
        <v>2</v>
      </c>
      <c r="F21" s="55" t="s">
        <v>1504</v>
      </c>
      <c r="G21" s="88">
        <f>SUM(G22,G25:G26)</f>
        <v>0</v>
      </c>
      <c r="H21" s="88">
        <f>SUM(H22,H25:H26)</f>
        <v>0</v>
      </c>
      <c r="I21" s="57">
        <f>IF(J21=0,0,IF(G21=0,"&gt;100%",J21/G21))</f>
        <v>0</v>
      </c>
      <c r="J21" s="466">
        <f t="shared" si="1"/>
        <v>0</v>
      </c>
      <c r="K21" s="56"/>
      <c r="L21" s="88"/>
      <c r="M21" s="88">
        <f>SUM(M22,M25:M26)</f>
        <v>0</v>
      </c>
      <c r="N21" s="57">
        <f>IF(O21=0,0,IF(H21=0,"&gt;100%",O21/H21))</f>
        <v>0</v>
      </c>
      <c r="O21" s="466">
        <f>M21-H21</f>
        <v>0</v>
      </c>
      <c r="P21" s="88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</row>
    <row r="22" spans="1:55" s="2" customFormat="1" ht="15" customHeight="1" outlineLevel="1" x14ac:dyDescent="0.2">
      <c r="A22" s="2">
        <v>20</v>
      </c>
      <c r="B22" s="164"/>
      <c r="C22" s="58" t="s">
        <v>239</v>
      </c>
      <c r="D22" s="59">
        <v>1.1000000000000001</v>
      </c>
      <c r="E22" s="220">
        <v>3</v>
      </c>
      <c r="F22" s="61" t="s">
        <v>1451</v>
      </c>
      <c r="G22" s="75">
        <f>IF('Exec Summary'!$B$9="yes",NORM!L22,0)</f>
        <v>0</v>
      </c>
      <c r="H22" s="89">
        <f>SUM(H23:H24)</f>
        <v>0</v>
      </c>
      <c r="I22" s="71"/>
      <c r="J22" s="469"/>
      <c r="K22" s="65"/>
      <c r="L22" s="73"/>
      <c r="M22" s="89">
        <f>SUM(M23:M24)</f>
        <v>0</v>
      </c>
      <c r="N22" s="71"/>
      <c r="O22" s="469"/>
      <c r="P22" s="73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</row>
    <row r="23" spans="1:55" s="2" customFormat="1" ht="15" customHeight="1" outlineLevel="1" x14ac:dyDescent="0.2">
      <c r="A23" s="2">
        <v>21</v>
      </c>
      <c r="B23" s="164" t="s">
        <v>168</v>
      </c>
      <c r="C23" s="58" t="s">
        <v>240</v>
      </c>
      <c r="D23" s="59" t="s">
        <v>169</v>
      </c>
      <c r="E23" s="220">
        <v>4</v>
      </c>
      <c r="F23" s="61" t="s">
        <v>1452</v>
      </c>
      <c r="G23" s="75">
        <f>IF('Exec Summary'!$B$9="yes",NORM!L23,0)</f>
        <v>0</v>
      </c>
      <c r="H23" s="70"/>
      <c r="I23" s="64"/>
      <c r="J23" s="467"/>
      <c r="K23" s="65"/>
      <c r="L23" s="73"/>
      <c r="M23" s="70"/>
      <c r="N23" s="64"/>
      <c r="O23" s="467"/>
      <c r="P23" s="73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</row>
    <row r="24" spans="1:55" s="2" customFormat="1" ht="15" customHeight="1" outlineLevel="1" x14ac:dyDescent="0.2">
      <c r="A24" s="2">
        <v>22</v>
      </c>
      <c r="B24" s="164" t="s">
        <v>168</v>
      </c>
      <c r="C24" s="58" t="s">
        <v>241</v>
      </c>
      <c r="D24" s="59" t="s">
        <v>170</v>
      </c>
      <c r="E24" s="220">
        <v>4</v>
      </c>
      <c r="F24" s="259" t="s">
        <v>1453</v>
      </c>
      <c r="G24" s="75">
        <f>IF('Exec Summary'!$B$9="yes",NORM!L24,0)</f>
        <v>0</v>
      </c>
      <c r="H24" s="90"/>
      <c r="I24" s="64"/>
      <c r="J24" s="470"/>
      <c r="K24" s="65"/>
      <c r="L24" s="77"/>
      <c r="M24" s="90"/>
      <c r="N24" s="64"/>
      <c r="O24" s="470"/>
      <c r="P24" s="77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</row>
    <row r="25" spans="1:55" s="2" customFormat="1" ht="15" customHeight="1" outlineLevel="1" x14ac:dyDescent="0.2">
      <c r="A25" s="2">
        <v>23</v>
      </c>
      <c r="B25" s="164">
        <v>1120</v>
      </c>
      <c r="C25" s="58" t="s">
        <v>242</v>
      </c>
      <c r="D25" s="59">
        <v>1.2</v>
      </c>
      <c r="E25" s="220">
        <v>3</v>
      </c>
      <c r="F25" s="61" t="s">
        <v>1454</v>
      </c>
      <c r="G25" s="75">
        <f>IF('Exec Summary'!$B$9="yes",NORM!L25,0)</f>
        <v>0</v>
      </c>
      <c r="H25" s="78"/>
      <c r="I25" s="64"/>
      <c r="J25" s="467"/>
      <c r="K25" s="65"/>
      <c r="L25" s="72"/>
      <c r="M25" s="78"/>
      <c r="N25" s="64"/>
      <c r="O25" s="467"/>
      <c r="P25" s="72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</row>
    <row r="26" spans="1:55" s="2" customFormat="1" ht="15" customHeight="1" outlineLevel="1" x14ac:dyDescent="0.2">
      <c r="A26" s="2">
        <v>24</v>
      </c>
      <c r="B26" s="164">
        <v>1130</v>
      </c>
      <c r="C26" s="58" t="s">
        <v>243</v>
      </c>
      <c r="D26" s="59">
        <v>1.3</v>
      </c>
      <c r="E26" s="220">
        <v>3</v>
      </c>
      <c r="F26" s="61" t="s">
        <v>1505</v>
      </c>
      <c r="G26" s="75">
        <f>IF('Exec Summary'!$B$9="yes",NORM!L26,0)</f>
        <v>0</v>
      </c>
      <c r="H26" s="63"/>
      <c r="I26" s="91"/>
      <c r="J26" s="473"/>
      <c r="K26" s="65"/>
      <c r="L26" s="66"/>
      <c r="M26" s="63"/>
      <c r="N26" s="91"/>
      <c r="O26" s="473"/>
      <c r="P26" s="66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</row>
    <row r="27" spans="1:55" s="2" customFormat="1" ht="15" customHeight="1" x14ac:dyDescent="0.2">
      <c r="A27" s="2">
        <v>25</v>
      </c>
      <c r="B27" s="163"/>
      <c r="C27" s="53" t="s">
        <v>244</v>
      </c>
      <c r="D27" s="54">
        <v>2</v>
      </c>
      <c r="E27" s="222">
        <v>2</v>
      </c>
      <c r="F27" s="92" t="s">
        <v>1506</v>
      </c>
      <c r="G27" s="93">
        <f>SUM(G28:G29)</f>
        <v>0</v>
      </c>
      <c r="H27" s="93">
        <f>SUM(H28:H29)</f>
        <v>0</v>
      </c>
      <c r="I27" s="142">
        <f>IF(J27=0,0,IF(G27=0,"&gt;100%",J27/G27))</f>
        <v>0</v>
      </c>
      <c r="J27" s="474">
        <f t="shared" ref="J27" si="2">H27-G27</f>
        <v>0</v>
      </c>
      <c r="K27" s="56"/>
      <c r="L27" s="93"/>
      <c r="M27" s="93">
        <f>SUM(M28:M29)</f>
        <v>0</v>
      </c>
      <c r="N27" s="142">
        <f>IF(O27=0,0,IF(H27=0,"&gt;100%",O27/H27))</f>
        <v>0</v>
      </c>
      <c r="O27" s="474">
        <f>M27-H27</f>
        <v>0</v>
      </c>
      <c r="P27" s="93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</row>
    <row r="28" spans="1:55" s="2" customFormat="1" ht="15" customHeight="1" outlineLevel="1" x14ac:dyDescent="0.2">
      <c r="A28" s="2">
        <v>26</v>
      </c>
      <c r="B28" s="164">
        <v>1210</v>
      </c>
      <c r="C28" s="58" t="s">
        <v>245</v>
      </c>
      <c r="D28" s="59">
        <v>2.1</v>
      </c>
      <c r="E28" s="220">
        <v>3</v>
      </c>
      <c r="F28" s="61" t="s">
        <v>1507</v>
      </c>
      <c r="G28" s="75">
        <f>IF('Exec Summary'!$B$9="yes",NORM!L28,0)</f>
        <v>0</v>
      </c>
      <c r="H28" s="78"/>
      <c r="I28" s="71"/>
      <c r="J28" s="469"/>
      <c r="K28" s="65"/>
      <c r="L28" s="72"/>
      <c r="M28" s="78"/>
      <c r="N28" s="71"/>
      <c r="O28" s="469"/>
      <c r="P28" s="72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</row>
    <row r="29" spans="1:55" s="2" customFormat="1" ht="15" customHeight="1" outlineLevel="1" x14ac:dyDescent="0.2">
      <c r="A29" s="2">
        <v>27</v>
      </c>
      <c r="B29" s="164">
        <v>1220</v>
      </c>
      <c r="C29" s="58" t="s">
        <v>246</v>
      </c>
      <c r="D29" s="59">
        <v>2.2000000000000002</v>
      </c>
      <c r="E29" s="220">
        <v>3</v>
      </c>
      <c r="F29" s="61" t="s">
        <v>1508</v>
      </c>
      <c r="G29" s="75">
        <f>IF('Exec Summary'!$B$9="yes",NORM!L29,0)</f>
        <v>0</v>
      </c>
      <c r="H29" s="63"/>
      <c r="I29" s="91"/>
      <c r="J29" s="473"/>
      <c r="K29" s="65"/>
      <c r="L29" s="66"/>
      <c r="M29" s="63"/>
      <c r="N29" s="91"/>
      <c r="O29" s="473"/>
      <c r="P29" s="66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</row>
    <row r="30" spans="1:55" s="2" customFormat="1" ht="15" customHeight="1" x14ac:dyDescent="0.2">
      <c r="A30" s="2">
        <v>28</v>
      </c>
      <c r="B30" s="163"/>
      <c r="C30" s="53" t="s">
        <v>247</v>
      </c>
      <c r="D30" s="54">
        <v>3</v>
      </c>
      <c r="E30" s="222">
        <v>2</v>
      </c>
      <c r="F30" s="92" t="s">
        <v>1509</v>
      </c>
      <c r="G30" s="93">
        <f>SUM(G31,G36:G40)</f>
        <v>0</v>
      </c>
      <c r="H30" s="93">
        <f>SUM(H31,H36:H40)</f>
        <v>0</v>
      </c>
      <c r="I30" s="142">
        <f>IF(J30=0,0,IF(G30=0,"&gt;100%",J30/G30))</f>
        <v>0</v>
      </c>
      <c r="J30" s="474">
        <f t="shared" ref="J30" si="3">H30-G30</f>
        <v>0</v>
      </c>
      <c r="K30" s="56"/>
      <c r="L30" s="93"/>
      <c r="M30" s="93">
        <f>SUM(M31,M36:M40)</f>
        <v>0</v>
      </c>
      <c r="N30" s="142">
        <f>IF(O30=0,0,IF(H30=0,"&gt;100%",O30/H30))</f>
        <v>0</v>
      </c>
      <c r="O30" s="474">
        <f>M30-H30</f>
        <v>0</v>
      </c>
      <c r="P30" s="93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</row>
    <row r="31" spans="1:55" s="2" customFormat="1" ht="15" customHeight="1" outlineLevel="1" x14ac:dyDescent="0.2">
      <c r="A31" s="2">
        <v>29</v>
      </c>
      <c r="B31" s="164"/>
      <c r="C31" s="58" t="s">
        <v>248</v>
      </c>
      <c r="D31" s="59">
        <v>3.1</v>
      </c>
      <c r="E31" s="220">
        <v>3</v>
      </c>
      <c r="F31" s="61" t="s">
        <v>1439</v>
      </c>
      <c r="G31" s="75">
        <f>IF('Exec Summary'!$B$9="yes",NORM!L31,0)</f>
        <v>0</v>
      </c>
      <c r="H31" s="67">
        <f>SUM(H32:H35)</f>
        <v>0</v>
      </c>
      <c r="I31" s="68"/>
      <c r="J31" s="468"/>
      <c r="K31" s="65"/>
      <c r="L31" s="62"/>
      <c r="M31" s="67">
        <f>SUM(M32:M35)</f>
        <v>0</v>
      </c>
      <c r="N31" s="68"/>
      <c r="O31" s="468"/>
      <c r="P31" s="62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</row>
    <row r="32" spans="1:55" s="2" customFormat="1" ht="15" customHeight="1" outlineLevel="1" x14ac:dyDescent="0.2">
      <c r="A32" s="2">
        <v>30</v>
      </c>
      <c r="B32" s="164">
        <v>1311</v>
      </c>
      <c r="C32" s="58" t="s">
        <v>249</v>
      </c>
      <c r="D32" s="59" t="s">
        <v>32</v>
      </c>
      <c r="E32" s="220">
        <v>4</v>
      </c>
      <c r="F32" s="69" t="s">
        <v>1440</v>
      </c>
      <c r="G32" s="75">
        <f>IF('Exec Summary'!$B$9="yes",NORM!L32,0)</f>
        <v>0</v>
      </c>
      <c r="H32" s="70"/>
      <c r="I32" s="71"/>
      <c r="J32" s="469"/>
      <c r="K32" s="65"/>
      <c r="L32" s="73"/>
      <c r="M32" s="70"/>
      <c r="N32" s="71"/>
      <c r="O32" s="469"/>
      <c r="P32" s="73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</row>
    <row r="33" spans="1:55" s="2" customFormat="1" ht="15" customHeight="1" outlineLevel="1" x14ac:dyDescent="0.2">
      <c r="A33" s="2">
        <v>31</v>
      </c>
      <c r="B33" s="164">
        <v>1312</v>
      </c>
      <c r="C33" s="58" t="s">
        <v>250</v>
      </c>
      <c r="D33" s="59" t="s">
        <v>33</v>
      </c>
      <c r="E33" s="220">
        <v>4</v>
      </c>
      <c r="F33" s="69" t="s">
        <v>1441</v>
      </c>
      <c r="G33" s="75">
        <f>IF('Exec Summary'!$B$9="yes",NORM!L33,0)</f>
        <v>0</v>
      </c>
      <c r="H33" s="74"/>
      <c r="I33" s="64"/>
      <c r="J33" s="467"/>
      <c r="K33" s="65"/>
      <c r="L33" s="75"/>
      <c r="M33" s="74"/>
      <c r="N33" s="64"/>
      <c r="O33" s="467"/>
      <c r="P33" s="75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</row>
    <row r="34" spans="1:55" s="2" customFormat="1" ht="15" customHeight="1" outlineLevel="1" x14ac:dyDescent="0.2">
      <c r="A34" s="2">
        <v>32</v>
      </c>
      <c r="B34" s="164">
        <v>1313</v>
      </c>
      <c r="C34" s="58" t="s">
        <v>251</v>
      </c>
      <c r="D34" s="59" t="s">
        <v>34</v>
      </c>
      <c r="E34" s="220">
        <v>4</v>
      </c>
      <c r="F34" s="69" t="s">
        <v>1442</v>
      </c>
      <c r="G34" s="75">
        <f>IF('Exec Summary'!$B$9="yes",NORM!L34,0)</f>
        <v>0</v>
      </c>
      <c r="H34" s="74"/>
      <c r="I34" s="64"/>
      <c r="J34" s="467"/>
      <c r="K34" s="65"/>
      <c r="L34" s="75"/>
      <c r="M34" s="74"/>
      <c r="N34" s="64"/>
      <c r="O34" s="467"/>
      <c r="P34" s="75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</row>
    <row r="35" spans="1:55" s="2" customFormat="1" ht="15" customHeight="1" outlineLevel="1" x14ac:dyDescent="0.2">
      <c r="A35" s="2">
        <v>33</v>
      </c>
      <c r="B35" s="164">
        <v>1314</v>
      </c>
      <c r="C35" s="58" t="s">
        <v>252</v>
      </c>
      <c r="D35" s="59" t="s">
        <v>35</v>
      </c>
      <c r="E35" s="220">
        <v>4</v>
      </c>
      <c r="F35" s="69" t="s">
        <v>1443</v>
      </c>
      <c r="G35" s="75">
        <f>IF('Exec Summary'!$B$9="yes",NORM!L35,0)</f>
        <v>0</v>
      </c>
      <c r="H35" s="76"/>
      <c r="I35" s="64"/>
      <c r="J35" s="467"/>
      <c r="K35" s="65"/>
      <c r="L35" s="77"/>
      <c r="M35" s="76"/>
      <c r="N35" s="64"/>
      <c r="O35" s="467"/>
      <c r="P35" s="77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</row>
    <row r="36" spans="1:55" s="2" customFormat="1" ht="15" customHeight="1" outlineLevel="1" x14ac:dyDescent="0.2">
      <c r="A36" s="2">
        <v>34</v>
      </c>
      <c r="B36" s="165">
        <v>1320</v>
      </c>
      <c r="C36" s="58" t="s">
        <v>253</v>
      </c>
      <c r="D36" s="59">
        <v>3.2</v>
      </c>
      <c r="E36" s="220">
        <v>3</v>
      </c>
      <c r="F36" s="61" t="s">
        <v>1444</v>
      </c>
      <c r="G36" s="75">
        <f>IF('Exec Summary'!$B$9="yes",NORM!L36,0)</f>
        <v>0</v>
      </c>
      <c r="H36" s="78"/>
      <c r="I36" s="64"/>
      <c r="J36" s="467"/>
      <c r="K36" s="65"/>
      <c r="L36" s="72"/>
      <c r="M36" s="78"/>
      <c r="N36" s="64"/>
      <c r="O36" s="467"/>
      <c r="P36" s="72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</row>
    <row r="37" spans="1:55" s="2" customFormat="1" ht="15" customHeight="1" outlineLevel="1" x14ac:dyDescent="0.2">
      <c r="A37" s="2">
        <v>35</v>
      </c>
      <c r="B37" s="165">
        <v>1330</v>
      </c>
      <c r="C37" s="58" t="s">
        <v>254</v>
      </c>
      <c r="D37" s="59">
        <v>3.3</v>
      </c>
      <c r="E37" s="220">
        <v>3</v>
      </c>
      <c r="F37" s="61" t="s">
        <v>1445</v>
      </c>
      <c r="G37" s="75">
        <f>IF('Exec Summary'!$B$9="yes",NORM!L37,0)</f>
        <v>0</v>
      </c>
      <c r="H37" s="79"/>
      <c r="I37" s="64"/>
      <c r="J37" s="467"/>
      <c r="K37" s="65"/>
      <c r="L37" s="65"/>
      <c r="M37" s="79"/>
      <c r="N37" s="64"/>
      <c r="O37" s="467"/>
      <c r="P37" s="65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</row>
    <row r="38" spans="1:55" s="2" customFormat="1" ht="15" customHeight="1" outlineLevel="1" x14ac:dyDescent="0.2">
      <c r="A38" s="2">
        <v>36</v>
      </c>
      <c r="B38" s="165">
        <v>1340</v>
      </c>
      <c r="C38" s="58" t="s">
        <v>255</v>
      </c>
      <c r="D38" s="59">
        <v>3.4</v>
      </c>
      <c r="E38" s="220">
        <v>3</v>
      </c>
      <c r="F38" s="61" t="s">
        <v>1446</v>
      </c>
      <c r="G38" s="75">
        <f>IF('Exec Summary'!$B$9="yes",NORM!L38,0)</f>
        <v>0</v>
      </c>
      <c r="H38" s="79"/>
      <c r="I38" s="64"/>
      <c r="J38" s="467"/>
      <c r="K38" s="65"/>
      <c r="L38" s="65"/>
      <c r="M38" s="79"/>
      <c r="N38" s="64"/>
      <c r="O38" s="467"/>
      <c r="P38" s="65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</row>
    <row r="39" spans="1:55" s="2" customFormat="1" ht="15" customHeight="1" outlineLevel="1" x14ac:dyDescent="0.2">
      <c r="A39" s="2">
        <v>37</v>
      </c>
      <c r="B39" s="165">
        <v>1350</v>
      </c>
      <c r="C39" s="58" t="s">
        <v>256</v>
      </c>
      <c r="D39" s="59">
        <v>3.5</v>
      </c>
      <c r="E39" s="220">
        <v>3</v>
      </c>
      <c r="F39" s="61" t="s">
        <v>1447</v>
      </c>
      <c r="G39" s="75">
        <f>IF('Exec Summary'!$B$9="yes",NORM!L39,0)</f>
        <v>0</v>
      </c>
      <c r="H39" s="79"/>
      <c r="I39" s="64"/>
      <c r="J39" s="467"/>
      <c r="K39" s="65"/>
      <c r="L39" s="65"/>
      <c r="M39" s="79"/>
      <c r="N39" s="64"/>
      <c r="O39" s="467"/>
      <c r="P39" s="65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</row>
    <row r="40" spans="1:55" s="2" customFormat="1" ht="15" customHeight="1" outlineLevel="1" x14ac:dyDescent="0.2">
      <c r="A40" s="2">
        <v>38</v>
      </c>
      <c r="B40" s="165">
        <v>1360</v>
      </c>
      <c r="C40" s="58" t="s">
        <v>257</v>
      </c>
      <c r="D40" s="59">
        <v>3.6</v>
      </c>
      <c r="E40" s="220">
        <v>3</v>
      </c>
      <c r="F40" s="61" t="s">
        <v>1448</v>
      </c>
      <c r="G40" s="75">
        <f>IF('Exec Summary'!$B$9="yes",NORM!L40,0)</f>
        <v>0</v>
      </c>
      <c r="H40" s="63"/>
      <c r="I40" s="91"/>
      <c r="J40" s="473"/>
      <c r="K40" s="65"/>
      <c r="L40" s="66"/>
      <c r="M40" s="63"/>
      <c r="N40" s="91"/>
      <c r="O40" s="473"/>
      <c r="P40" s="66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</row>
    <row r="41" spans="1:55" s="2" customFormat="1" ht="15" customHeight="1" x14ac:dyDescent="0.2">
      <c r="A41" s="2">
        <v>39</v>
      </c>
      <c r="B41" s="163"/>
      <c r="C41" s="53" t="s">
        <v>258</v>
      </c>
      <c r="D41" s="54">
        <v>4</v>
      </c>
      <c r="E41" s="222">
        <v>2</v>
      </c>
      <c r="F41" s="92" t="s">
        <v>1510</v>
      </c>
      <c r="G41" s="93">
        <f>SUM(G42:G44)</f>
        <v>0</v>
      </c>
      <c r="H41" s="93">
        <f>SUM(H42:H44)</f>
        <v>0</v>
      </c>
      <c r="I41" s="142">
        <f>IF(J41=0,0,IF(G41=0,"&gt;100%",J41/G41))</f>
        <v>0</v>
      </c>
      <c r="J41" s="474">
        <f t="shared" ref="J41" si="4">H41-G41</f>
        <v>0</v>
      </c>
      <c r="K41" s="56"/>
      <c r="L41" s="93"/>
      <c r="M41" s="93">
        <f>SUM(M42:M44)</f>
        <v>0</v>
      </c>
      <c r="N41" s="142">
        <f>IF(O41=0,0,IF(H41=0,"&gt;100%",O41/H41))</f>
        <v>0</v>
      </c>
      <c r="O41" s="474">
        <f>M41-H41</f>
        <v>0</v>
      </c>
      <c r="P41" s="93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</row>
    <row r="42" spans="1:55" s="2" customFormat="1" ht="15" customHeight="1" outlineLevel="1" x14ac:dyDescent="0.2">
      <c r="A42" s="2">
        <v>40</v>
      </c>
      <c r="B42" s="164">
        <v>1410</v>
      </c>
      <c r="C42" s="58" t="s">
        <v>259</v>
      </c>
      <c r="D42" s="59">
        <v>4.0999999999999996</v>
      </c>
      <c r="E42" s="220">
        <v>3</v>
      </c>
      <c r="F42" s="61" t="s">
        <v>1436</v>
      </c>
      <c r="G42" s="75">
        <f>IF('Exec Summary'!$B$9="yes",NORM!L42,0)</f>
        <v>0</v>
      </c>
      <c r="H42" s="78"/>
      <c r="I42" s="71"/>
      <c r="J42" s="469"/>
      <c r="K42" s="65"/>
      <c r="L42" s="72"/>
      <c r="M42" s="78"/>
      <c r="N42" s="71"/>
      <c r="O42" s="469"/>
      <c r="P42" s="72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</row>
    <row r="43" spans="1:55" s="2" customFormat="1" ht="15" customHeight="1" outlineLevel="1" x14ac:dyDescent="0.2">
      <c r="A43" s="2">
        <v>41</v>
      </c>
      <c r="B43" s="164">
        <v>1420</v>
      </c>
      <c r="C43" s="58" t="s">
        <v>260</v>
      </c>
      <c r="D43" s="59">
        <v>4.2</v>
      </c>
      <c r="E43" s="220">
        <v>3</v>
      </c>
      <c r="F43" s="61" t="s">
        <v>1437</v>
      </c>
      <c r="G43" s="75">
        <f>IF('Exec Summary'!$B$9="yes",NORM!L43,0)</f>
        <v>0</v>
      </c>
      <c r="H43" s="79"/>
      <c r="I43" s="64"/>
      <c r="J43" s="467"/>
      <c r="K43" s="65"/>
      <c r="L43" s="65"/>
      <c r="M43" s="79"/>
      <c r="N43" s="64"/>
      <c r="O43" s="467"/>
      <c r="P43" s="65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</row>
    <row r="44" spans="1:55" s="2" customFormat="1" ht="15" customHeight="1" outlineLevel="1" x14ac:dyDescent="0.2">
      <c r="A44" s="2">
        <v>42</v>
      </c>
      <c r="B44" s="164">
        <v>1430</v>
      </c>
      <c r="C44" s="58" t="s">
        <v>261</v>
      </c>
      <c r="D44" s="59">
        <v>4.3</v>
      </c>
      <c r="E44" s="220">
        <v>3</v>
      </c>
      <c r="F44" s="61" t="s">
        <v>1438</v>
      </c>
      <c r="G44" s="75">
        <f>IF('Exec Summary'!$B$9="yes",NORM!L44,0)</f>
        <v>0</v>
      </c>
      <c r="H44" s="63"/>
      <c r="I44" s="91"/>
      <c r="J44" s="473"/>
      <c r="K44" s="65"/>
      <c r="L44" s="66"/>
      <c r="M44" s="63"/>
      <c r="N44" s="91"/>
      <c r="O44" s="473"/>
      <c r="P44" s="66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</row>
    <row r="45" spans="1:55" s="2" customFormat="1" ht="15" customHeight="1" x14ac:dyDescent="0.2">
      <c r="A45" s="2">
        <v>43</v>
      </c>
      <c r="B45" s="163"/>
      <c r="C45" s="53" t="s">
        <v>262</v>
      </c>
      <c r="D45" s="54">
        <v>5</v>
      </c>
      <c r="E45" s="222">
        <v>2</v>
      </c>
      <c r="F45" s="92" t="s">
        <v>1511</v>
      </c>
      <c r="G45" s="93">
        <f>SUM(G46:G53)</f>
        <v>0</v>
      </c>
      <c r="H45" s="93">
        <f>SUM(H46:H53)</f>
        <v>0</v>
      </c>
      <c r="I45" s="142">
        <f>IF(J45=0,0,IF(G45=0,"&gt;100%",J45/G45))</f>
        <v>0</v>
      </c>
      <c r="J45" s="474">
        <f t="shared" ref="J45" si="5">H45-G45</f>
        <v>0</v>
      </c>
      <c r="K45" s="56"/>
      <c r="L45" s="93"/>
      <c r="M45" s="93">
        <f>SUM(M46:M53)</f>
        <v>0</v>
      </c>
      <c r="N45" s="142">
        <f>IF(O45=0,0,IF(H45=0,"&gt;100%",O45/H45))</f>
        <v>0</v>
      </c>
      <c r="O45" s="474">
        <f>M45-H45</f>
        <v>0</v>
      </c>
      <c r="P45" s="93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</row>
    <row r="46" spans="1:55" s="2" customFormat="1" ht="15" customHeight="1" outlineLevel="1" x14ac:dyDescent="0.2">
      <c r="A46" s="2">
        <v>44</v>
      </c>
      <c r="B46" s="164">
        <v>1510</v>
      </c>
      <c r="C46" s="58" t="s">
        <v>263</v>
      </c>
      <c r="D46" s="59">
        <v>5.0999999999999996</v>
      </c>
      <c r="E46" s="220">
        <v>3</v>
      </c>
      <c r="F46" s="61" t="s">
        <v>1429</v>
      </c>
      <c r="G46" s="75">
        <f>IF('Exec Summary'!$B$9="yes",NORM!L46,0)</f>
        <v>0</v>
      </c>
      <c r="H46" s="78"/>
      <c r="I46" s="71"/>
      <c r="J46" s="469"/>
      <c r="K46" s="65"/>
      <c r="L46" s="72"/>
      <c r="M46" s="78"/>
      <c r="N46" s="71"/>
      <c r="O46" s="469"/>
      <c r="P46" s="72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</row>
    <row r="47" spans="1:55" s="2" customFormat="1" ht="15" customHeight="1" outlineLevel="1" x14ac:dyDescent="0.2">
      <c r="A47" s="2">
        <v>45</v>
      </c>
      <c r="B47" s="164">
        <v>1520</v>
      </c>
      <c r="C47" s="58" t="s">
        <v>264</v>
      </c>
      <c r="D47" s="59">
        <v>5.2</v>
      </c>
      <c r="E47" s="220">
        <v>3</v>
      </c>
      <c r="F47" s="61" t="s">
        <v>1512</v>
      </c>
      <c r="G47" s="75">
        <f>IF('Exec Summary'!$B$9="yes",NORM!L47,0)</f>
        <v>0</v>
      </c>
      <c r="H47" s="78"/>
      <c r="I47" s="64"/>
      <c r="J47" s="467"/>
      <c r="K47" s="65"/>
      <c r="L47" s="65"/>
      <c r="M47" s="78"/>
      <c r="N47" s="64"/>
      <c r="O47" s="467"/>
      <c r="P47" s="65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</row>
    <row r="48" spans="1:55" s="2" customFormat="1" ht="15" customHeight="1" outlineLevel="1" x14ac:dyDescent="0.2">
      <c r="A48" s="2">
        <v>46</v>
      </c>
      <c r="B48" s="164">
        <v>1530</v>
      </c>
      <c r="C48" s="58" t="s">
        <v>265</v>
      </c>
      <c r="D48" s="59">
        <v>5.3</v>
      </c>
      <c r="E48" s="220">
        <v>3</v>
      </c>
      <c r="F48" s="61" t="s">
        <v>1430</v>
      </c>
      <c r="G48" s="75">
        <f>IF('Exec Summary'!$B$9="yes",NORM!L48,0)</f>
        <v>0</v>
      </c>
      <c r="H48" s="78"/>
      <c r="I48" s="64"/>
      <c r="J48" s="467"/>
      <c r="K48" s="65"/>
      <c r="L48" s="65"/>
      <c r="M48" s="78"/>
      <c r="N48" s="64"/>
      <c r="O48" s="467"/>
      <c r="P48" s="65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</row>
    <row r="49" spans="1:55" s="2" customFormat="1" ht="15" customHeight="1" outlineLevel="1" x14ac:dyDescent="0.2">
      <c r="A49" s="2">
        <v>47</v>
      </c>
      <c r="B49" s="164" t="s">
        <v>0</v>
      </c>
      <c r="C49" s="58" t="s">
        <v>266</v>
      </c>
      <c r="D49" s="59">
        <v>5.4</v>
      </c>
      <c r="E49" s="220">
        <v>3</v>
      </c>
      <c r="F49" s="61" t="s">
        <v>1431</v>
      </c>
      <c r="G49" s="75">
        <f>IF('Exec Summary'!$B$9="yes",NORM!L49,0)</f>
        <v>0</v>
      </c>
      <c r="H49" s="78"/>
      <c r="I49" s="64"/>
      <c r="J49" s="467"/>
      <c r="K49" s="65"/>
      <c r="L49" s="65"/>
      <c r="M49" s="78"/>
      <c r="N49" s="64"/>
      <c r="O49" s="467"/>
      <c r="P49" s="65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</row>
    <row r="50" spans="1:55" s="2" customFormat="1" ht="15" customHeight="1" outlineLevel="1" x14ac:dyDescent="0.2">
      <c r="A50" s="2">
        <v>48</v>
      </c>
      <c r="B50" s="164" t="s">
        <v>79</v>
      </c>
      <c r="C50" s="58" t="s">
        <v>267</v>
      </c>
      <c r="D50" s="59">
        <v>5.5</v>
      </c>
      <c r="E50" s="220">
        <v>3</v>
      </c>
      <c r="F50" s="61" t="s">
        <v>1432</v>
      </c>
      <c r="G50" s="75">
        <f>IF('Exec Summary'!$B$9="yes",NORM!L50,0)</f>
        <v>0</v>
      </c>
      <c r="H50" s="78"/>
      <c r="I50" s="64"/>
      <c r="J50" s="467"/>
      <c r="K50" s="65"/>
      <c r="L50" s="65"/>
      <c r="M50" s="78"/>
      <c r="N50" s="64"/>
      <c r="O50" s="467"/>
      <c r="P50" s="65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</row>
    <row r="51" spans="1:55" s="2" customFormat="1" ht="15" customHeight="1" outlineLevel="1" x14ac:dyDescent="0.2">
      <c r="A51" s="2">
        <v>49</v>
      </c>
      <c r="B51" s="164" t="s">
        <v>80</v>
      </c>
      <c r="C51" s="58" t="s">
        <v>268</v>
      </c>
      <c r="D51" s="59">
        <v>5.6</v>
      </c>
      <c r="E51" s="220">
        <v>3</v>
      </c>
      <c r="F51" s="61" t="s">
        <v>1433</v>
      </c>
      <c r="G51" s="75">
        <f>IF('Exec Summary'!$B$9="yes",NORM!L51,0)</f>
        <v>0</v>
      </c>
      <c r="H51" s="78"/>
      <c r="I51" s="64"/>
      <c r="J51" s="467"/>
      <c r="K51" s="65"/>
      <c r="L51" s="65"/>
      <c r="M51" s="78"/>
      <c r="N51" s="64"/>
      <c r="O51" s="467"/>
      <c r="P51" s="65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</row>
    <row r="52" spans="1:55" s="2" customFormat="1" ht="15" customHeight="1" outlineLevel="1" x14ac:dyDescent="0.2">
      <c r="A52" s="2">
        <v>50</v>
      </c>
      <c r="B52" s="164" t="s">
        <v>81</v>
      </c>
      <c r="C52" s="58" t="s">
        <v>269</v>
      </c>
      <c r="D52" s="59">
        <v>5.7</v>
      </c>
      <c r="E52" s="220">
        <v>3</v>
      </c>
      <c r="F52" s="61" t="s">
        <v>1434</v>
      </c>
      <c r="G52" s="75">
        <f>IF('Exec Summary'!$B$9="yes",NORM!L52,0)</f>
        <v>0</v>
      </c>
      <c r="H52" s="78"/>
      <c r="I52" s="64"/>
      <c r="J52" s="467"/>
      <c r="K52" s="65"/>
      <c r="L52" s="65"/>
      <c r="M52" s="78"/>
      <c r="N52" s="64"/>
      <c r="O52" s="467"/>
      <c r="P52" s="65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</row>
    <row r="53" spans="1:55" s="2" customFormat="1" ht="15" customHeight="1" outlineLevel="1" x14ac:dyDescent="0.2">
      <c r="A53" s="2">
        <v>51</v>
      </c>
      <c r="B53" s="165">
        <v>1540</v>
      </c>
      <c r="C53" s="58" t="s">
        <v>270</v>
      </c>
      <c r="D53" s="59">
        <v>5.8</v>
      </c>
      <c r="E53" s="220">
        <v>3</v>
      </c>
      <c r="F53" s="61" t="s">
        <v>1435</v>
      </c>
      <c r="G53" s="75">
        <f>IF('Exec Summary'!$B$9="yes",NORM!L53,0)</f>
        <v>0</v>
      </c>
      <c r="H53" s="78"/>
      <c r="I53" s="91"/>
      <c r="J53" s="473"/>
      <c r="K53" s="65"/>
      <c r="L53" s="66"/>
      <c r="M53" s="78"/>
      <c r="N53" s="91"/>
      <c r="O53" s="473"/>
      <c r="P53" s="66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</row>
    <row r="54" spans="1:55" s="2" customFormat="1" ht="15" customHeight="1" x14ac:dyDescent="0.2">
      <c r="A54" s="2">
        <v>52</v>
      </c>
      <c r="B54" s="163"/>
      <c r="C54" s="53" t="s">
        <v>271</v>
      </c>
      <c r="D54" s="54">
        <v>6</v>
      </c>
      <c r="E54" s="222">
        <v>2</v>
      </c>
      <c r="F54" s="92" t="s">
        <v>1416</v>
      </c>
      <c r="G54" s="93">
        <f>SUM(G55,G76,G81:G83)</f>
        <v>0</v>
      </c>
      <c r="H54" s="93">
        <f>SUM(H55,H76,H81:H83)</f>
        <v>0</v>
      </c>
      <c r="I54" s="142">
        <f>IF(J54=0,0,IF(G54=0,"&gt;100%",J54/G54))</f>
        <v>0</v>
      </c>
      <c r="J54" s="474">
        <f t="shared" ref="J54" si="6">H54-G54</f>
        <v>0</v>
      </c>
      <c r="K54" s="56"/>
      <c r="L54" s="93"/>
      <c r="M54" s="93">
        <f>SUM(M55,M76,M81:M83)</f>
        <v>0</v>
      </c>
      <c r="N54" s="142">
        <f>IF(O54=0,0,IF(H54=0,"&gt;100%",O54/H54))</f>
        <v>0</v>
      </c>
      <c r="O54" s="474">
        <f>M54-H54</f>
        <v>0</v>
      </c>
      <c r="P54" s="93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</row>
    <row r="55" spans="1:55" s="2" customFormat="1" ht="15" customHeight="1" outlineLevel="1" x14ac:dyDescent="0.2">
      <c r="A55" s="2">
        <v>53</v>
      </c>
      <c r="B55" s="164"/>
      <c r="C55" s="58" t="s">
        <v>272</v>
      </c>
      <c r="D55" s="59">
        <v>6.1</v>
      </c>
      <c r="E55" s="220">
        <v>3</v>
      </c>
      <c r="F55" s="61" t="s">
        <v>1388</v>
      </c>
      <c r="G55" s="75">
        <f>IF('Exec Summary'!$B$9="yes",NORM!L55,0)</f>
        <v>0</v>
      </c>
      <c r="H55" s="62">
        <f>SUM(H56,H67:H71,H74:H75)</f>
        <v>0</v>
      </c>
      <c r="I55" s="68"/>
      <c r="J55" s="468"/>
      <c r="K55" s="65"/>
      <c r="L55" s="62"/>
      <c r="M55" s="62">
        <f>SUM(M56,M67:M71,M74:M75)</f>
        <v>0</v>
      </c>
      <c r="N55" s="68"/>
      <c r="O55" s="468"/>
      <c r="P55" s="62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</row>
    <row r="56" spans="1:55" s="2" customFormat="1" ht="15" customHeight="1" outlineLevel="1" x14ac:dyDescent="0.2">
      <c r="A56" s="2">
        <v>54</v>
      </c>
      <c r="B56" s="164" t="s">
        <v>1</v>
      </c>
      <c r="C56" s="58" t="s">
        <v>273</v>
      </c>
      <c r="D56" s="59" t="s">
        <v>36</v>
      </c>
      <c r="E56" s="220">
        <v>4</v>
      </c>
      <c r="F56" s="69" t="s">
        <v>1389</v>
      </c>
      <c r="G56" s="75">
        <f>IF('Exec Summary'!$B$9="yes",NORM!L56,0)</f>
        <v>0</v>
      </c>
      <c r="H56" s="67">
        <f>SUM(H57:H66)</f>
        <v>0</v>
      </c>
      <c r="I56" s="68"/>
      <c r="J56" s="468"/>
      <c r="K56" s="65"/>
      <c r="L56" s="62"/>
      <c r="M56" s="67">
        <f>SUM(M57:M66)</f>
        <v>0</v>
      </c>
      <c r="N56" s="68"/>
      <c r="O56" s="468"/>
      <c r="P56" s="62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</row>
    <row r="57" spans="1:55" s="2" customFormat="1" ht="15" customHeight="1" outlineLevel="1" x14ac:dyDescent="0.2">
      <c r="A57" s="2">
        <v>55</v>
      </c>
      <c r="B57" s="164"/>
      <c r="C57" s="58" t="s">
        <v>274</v>
      </c>
      <c r="D57" s="59">
        <v>0</v>
      </c>
      <c r="E57" s="220">
        <v>5</v>
      </c>
      <c r="F57" s="95" t="s">
        <v>1390</v>
      </c>
      <c r="G57" s="75">
        <f>IF('Exec Summary'!$B$9="yes",NORM!L57,0)</f>
        <v>0</v>
      </c>
      <c r="H57" s="70"/>
      <c r="I57" s="71"/>
      <c r="J57" s="469"/>
      <c r="K57" s="65"/>
      <c r="L57" s="73"/>
      <c r="M57" s="70"/>
      <c r="N57" s="71"/>
      <c r="O57" s="469"/>
      <c r="P57" s="73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</row>
    <row r="58" spans="1:55" s="2" customFormat="1" ht="15" customHeight="1" outlineLevel="1" x14ac:dyDescent="0.2">
      <c r="A58" s="2">
        <v>56</v>
      </c>
      <c r="B58" s="164"/>
      <c r="C58" s="58" t="s">
        <v>275</v>
      </c>
      <c r="D58" s="59">
        <v>1</v>
      </c>
      <c r="E58" s="220">
        <v>5</v>
      </c>
      <c r="F58" s="95" t="s">
        <v>1391</v>
      </c>
      <c r="G58" s="75">
        <f>IF('Exec Summary'!$B$9="yes",NORM!L58,0)</f>
        <v>0</v>
      </c>
      <c r="H58" s="74"/>
      <c r="I58" s="64"/>
      <c r="J58" s="467"/>
      <c r="K58" s="65"/>
      <c r="L58" s="75"/>
      <c r="M58" s="74"/>
      <c r="N58" s="64"/>
      <c r="O58" s="467"/>
      <c r="P58" s="75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</row>
    <row r="59" spans="1:55" s="2" customFormat="1" ht="15" customHeight="1" outlineLevel="1" x14ac:dyDescent="0.2">
      <c r="A59" s="2">
        <v>57</v>
      </c>
      <c r="B59" s="164"/>
      <c r="C59" s="58" t="s">
        <v>276</v>
      </c>
      <c r="D59" s="59">
        <v>2</v>
      </c>
      <c r="E59" s="220">
        <v>5</v>
      </c>
      <c r="F59" s="95" t="s">
        <v>1392</v>
      </c>
      <c r="G59" s="75">
        <f>IF('Exec Summary'!$B$9="yes",NORM!L59,0)</f>
        <v>0</v>
      </c>
      <c r="H59" s="74"/>
      <c r="I59" s="64"/>
      <c r="J59" s="467"/>
      <c r="K59" s="65"/>
      <c r="L59" s="75"/>
      <c r="M59" s="74"/>
      <c r="N59" s="64"/>
      <c r="O59" s="467"/>
      <c r="P59" s="75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</row>
    <row r="60" spans="1:55" s="2" customFormat="1" ht="15" customHeight="1" outlineLevel="1" x14ac:dyDescent="0.2">
      <c r="A60" s="2">
        <v>58</v>
      </c>
      <c r="B60" s="164"/>
      <c r="C60" s="58" t="s">
        <v>277</v>
      </c>
      <c r="D60" s="59">
        <v>3</v>
      </c>
      <c r="E60" s="220">
        <v>5</v>
      </c>
      <c r="F60" s="95" t="s">
        <v>1393</v>
      </c>
      <c r="G60" s="75">
        <f>IF('Exec Summary'!$B$9="yes",NORM!L60,0)</f>
        <v>0</v>
      </c>
      <c r="H60" s="74"/>
      <c r="I60" s="64"/>
      <c r="J60" s="467"/>
      <c r="K60" s="65"/>
      <c r="L60" s="75"/>
      <c r="M60" s="74"/>
      <c r="N60" s="64"/>
      <c r="O60" s="467"/>
      <c r="P60" s="75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</row>
    <row r="61" spans="1:55" s="2" customFormat="1" ht="15" customHeight="1" outlineLevel="1" x14ac:dyDescent="0.2">
      <c r="A61" s="2">
        <v>59</v>
      </c>
      <c r="B61" s="164"/>
      <c r="C61" s="58" t="s">
        <v>278</v>
      </c>
      <c r="D61" s="59">
        <v>4</v>
      </c>
      <c r="E61" s="220">
        <v>5</v>
      </c>
      <c r="F61" s="95" t="s">
        <v>1394</v>
      </c>
      <c r="G61" s="75">
        <f>IF('Exec Summary'!$B$9="yes",NORM!L61,0)</f>
        <v>0</v>
      </c>
      <c r="H61" s="74"/>
      <c r="I61" s="64"/>
      <c r="J61" s="467"/>
      <c r="K61" s="65"/>
      <c r="L61" s="75"/>
      <c r="M61" s="74"/>
      <c r="N61" s="64"/>
      <c r="O61" s="467"/>
      <c r="P61" s="75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</row>
    <row r="62" spans="1:55" s="2" customFormat="1" ht="15" customHeight="1" outlineLevel="1" x14ac:dyDescent="0.2">
      <c r="A62" s="2">
        <v>60</v>
      </c>
      <c r="B62" s="164"/>
      <c r="C62" s="58" t="s">
        <v>279</v>
      </c>
      <c r="D62" s="59">
        <v>5</v>
      </c>
      <c r="E62" s="220">
        <v>5</v>
      </c>
      <c r="F62" s="95" t="s">
        <v>1395</v>
      </c>
      <c r="G62" s="75">
        <f>IF('Exec Summary'!$B$9="yes",NORM!L62,0)</f>
        <v>0</v>
      </c>
      <c r="H62" s="74"/>
      <c r="I62" s="64"/>
      <c r="J62" s="467"/>
      <c r="K62" s="65"/>
      <c r="L62" s="75"/>
      <c r="M62" s="74"/>
      <c r="N62" s="64"/>
      <c r="O62" s="467"/>
      <c r="P62" s="75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</row>
    <row r="63" spans="1:55" s="2" customFormat="1" ht="15" customHeight="1" outlineLevel="1" x14ac:dyDescent="0.2">
      <c r="A63" s="2">
        <v>61</v>
      </c>
      <c r="B63" s="164"/>
      <c r="C63" s="58" t="s">
        <v>280</v>
      </c>
      <c r="D63" s="59">
        <v>6</v>
      </c>
      <c r="E63" s="220">
        <v>5</v>
      </c>
      <c r="F63" s="95" t="s">
        <v>1396</v>
      </c>
      <c r="G63" s="75">
        <f>IF('Exec Summary'!$B$9="yes",NORM!L63,0)</f>
        <v>0</v>
      </c>
      <c r="H63" s="74"/>
      <c r="I63" s="64"/>
      <c r="J63" s="467"/>
      <c r="K63" s="65"/>
      <c r="L63" s="75"/>
      <c r="M63" s="74"/>
      <c r="N63" s="64"/>
      <c r="O63" s="467"/>
      <c r="P63" s="75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</row>
    <row r="64" spans="1:55" s="2" customFormat="1" ht="15" customHeight="1" outlineLevel="1" x14ac:dyDescent="0.2">
      <c r="A64" s="2">
        <v>62</v>
      </c>
      <c r="B64" s="166"/>
      <c r="C64" s="58" t="s">
        <v>281</v>
      </c>
      <c r="D64" s="59">
        <v>7</v>
      </c>
      <c r="E64" s="220">
        <v>5</v>
      </c>
      <c r="F64" s="95" t="s">
        <v>1397</v>
      </c>
      <c r="G64" s="75">
        <f>IF('Exec Summary'!$B$9="yes",NORM!L64,0)</f>
        <v>0</v>
      </c>
      <c r="H64" s="74"/>
      <c r="I64" s="64"/>
      <c r="J64" s="467"/>
      <c r="K64" s="65"/>
      <c r="L64" s="75"/>
      <c r="M64" s="74"/>
      <c r="N64" s="64"/>
      <c r="O64" s="467"/>
      <c r="P64" s="75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</row>
    <row r="65" spans="1:55" s="2" customFormat="1" ht="15" customHeight="1" outlineLevel="1" x14ac:dyDescent="0.2">
      <c r="A65" s="2">
        <v>63</v>
      </c>
      <c r="B65" s="166"/>
      <c r="C65" s="58" t="s">
        <v>282</v>
      </c>
      <c r="D65" s="59">
        <v>8</v>
      </c>
      <c r="E65" s="220">
        <v>5</v>
      </c>
      <c r="F65" s="95" t="s">
        <v>1398</v>
      </c>
      <c r="G65" s="75">
        <f>IF('Exec Summary'!$B$9="yes",NORM!L65,0)</f>
        <v>0</v>
      </c>
      <c r="H65" s="74"/>
      <c r="I65" s="64"/>
      <c r="J65" s="467"/>
      <c r="K65" s="65"/>
      <c r="L65" s="75"/>
      <c r="M65" s="74"/>
      <c r="N65" s="64"/>
      <c r="O65" s="467"/>
      <c r="P65" s="75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</row>
    <row r="66" spans="1:55" s="2" customFormat="1" ht="15" customHeight="1" outlineLevel="1" x14ac:dyDescent="0.2">
      <c r="A66" s="2">
        <v>64</v>
      </c>
      <c r="B66" s="166"/>
      <c r="C66" s="58" t="s">
        <v>283</v>
      </c>
      <c r="D66" s="59">
        <v>9</v>
      </c>
      <c r="E66" s="220">
        <v>5</v>
      </c>
      <c r="F66" s="95" t="s">
        <v>1399</v>
      </c>
      <c r="G66" s="75">
        <f>IF('Exec Summary'!$B$9="yes",NORM!L66,0)</f>
        <v>0</v>
      </c>
      <c r="H66" s="76"/>
      <c r="I66" s="64"/>
      <c r="J66" s="467"/>
      <c r="K66" s="65"/>
      <c r="L66" s="77"/>
      <c r="M66" s="76"/>
      <c r="N66" s="64"/>
      <c r="O66" s="467"/>
      <c r="P66" s="77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</row>
    <row r="67" spans="1:55" s="2" customFormat="1" ht="15" customHeight="1" outlineLevel="1" x14ac:dyDescent="0.2">
      <c r="A67" s="2">
        <v>65</v>
      </c>
      <c r="B67" s="166">
        <v>1643</v>
      </c>
      <c r="C67" s="58" t="s">
        <v>284</v>
      </c>
      <c r="D67" s="59" t="s">
        <v>2</v>
      </c>
      <c r="E67" s="220">
        <v>4</v>
      </c>
      <c r="F67" s="69" t="s">
        <v>1400</v>
      </c>
      <c r="G67" s="75">
        <f>IF('Exec Summary'!$B$9="yes",NORM!L67,0)</f>
        <v>0</v>
      </c>
      <c r="H67" s="78"/>
      <c r="I67" s="64"/>
      <c r="J67" s="467"/>
      <c r="K67" s="65"/>
      <c r="L67" s="72"/>
      <c r="M67" s="78"/>
      <c r="N67" s="64"/>
      <c r="O67" s="467"/>
      <c r="P67" s="72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</row>
    <row r="68" spans="1:55" s="2" customFormat="1" ht="15" customHeight="1" outlineLevel="1" x14ac:dyDescent="0.2">
      <c r="A68" s="2">
        <v>66</v>
      </c>
      <c r="B68" s="166">
        <v>1644</v>
      </c>
      <c r="C68" s="58" t="s">
        <v>285</v>
      </c>
      <c r="D68" s="59" t="s">
        <v>3</v>
      </c>
      <c r="E68" s="220">
        <v>4</v>
      </c>
      <c r="F68" s="69" t="s">
        <v>1401</v>
      </c>
      <c r="G68" s="75">
        <f>IF('Exec Summary'!$B$9="yes",NORM!L68,0)</f>
        <v>0</v>
      </c>
      <c r="H68" s="79"/>
      <c r="I68" s="64"/>
      <c r="J68" s="467"/>
      <c r="K68" s="65"/>
      <c r="L68" s="65"/>
      <c r="M68" s="79"/>
      <c r="N68" s="64"/>
      <c r="O68" s="467"/>
      <c r="P68" s="65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</row>
    <row r="69" spans="1:55" s="2" customFormat="1" ht="15" customHeight="1" outlineLevel="1" x14ac:dyDescent="0.2">
      <c r="A69" s="2">
        <v>67</v>
      </c>
      <c r="B69" s="166">
        <v>1645</v>
      </c>
      <c r="C69" s="58" t="s">
        <v>286</v>
      </c>
      <c r="D69" s="59" t="s">
        <v>4</v>
      </c>
      <c r="E69" s="220">
        <v>4</v>
      </c>
      <c r="F69" s="69" t="s">
        <v>1402</v>
      </c>
      <c r="G69" s="75">
        <f>IF('Exec Summary'!$B$9="yes",NORM!L69,0)</f>
        <v>0</v>
      </c>
      <c r="H69" s="96"/>
      <c r="I69" s="64"/>
      <c r="J69" s="467"/>
      <c r="K69" s="65"/>
      <c r="L69" s="97"/>
      <c r="M69" s="96"/>
      <c r="N69" s="64"/>
      <c r="O69" s="467"/>
      <c r="P69" s="97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</row>
    <row r="70" spans="1:55" s="2" customFormat="1" ht="15" customHeight="1" outlineLevel="1" x14ac:dyDescent="0.2">
      <c r="A70" s="2">
        <v>68</v>
      </c>
      <c r="B70" s="165">
        <v>1612</v>
      </c>
      <c r="C70" s="58" t="s">
        <v>287</v>
      </c>
      <c r="D70" s="59" t="s">
        <v>37</v>
      </c>
      <c r="E70" s="220">
        <v>4</v>
      </c>
      <c r="F70" s="69" t="s">
        <v>1403</v>
      </c>
      <c r="G70" s="75">
        <f>IF('Exec Summary'!$B$9="yes",NORM!L70,0)</f>
        <v>0</v>
      </c>
      <c r="H70" s="98"/>
      <c r="I70" s="91"/>
      <c r="J70" s="473"/>
      <c r="K70" s="65"/>
      <c r="L70" s="99"/>
      <c r="M70" s="98"/>
      <c r="N70" s="91"/>
      <c r="O70" s="473"/>
      <c r="P70" s="99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</row>
    <row r="71" spans="1:55" s="2" customFormat="1" ht="15" customHeight="1" outlineLevel="1" x14ac:dyDescent="0.2">
      <c r="A71" s="2">
        <v>69</v>
      </c>
      <c r="B71" s="165">
        <v>1646</v>
      </c>
      <c r="C71" s="58" t="s">
        <v>288</v>
      </c>
      <c r="D71" s="59" t="s">
        <v>5</v>
      </c>
      <c r="E71" s="220">
        <v>4</v>
      </c>
      <c r="F71" s="69" t="s">
        <v>1404</v>
      </c>
      <c r="G71" s="75">
        <f>IF('Exec Summary'!$B$9="yes",NORM!L71,0)</f>
        <v>0</v>
      </c>
      <c r="H71" s="67">
        <f>SUM(H72:H73)</f>
        <v>0</v>
      </c>
      <c r="I71" s="68"/>
      <c r="J71" s="468"/>
      <c r="K71" s="65"/>
      <c r="L71" s="62"/>
      <c r="M71" s="67">
        <f>SUM(M72:M73)</f>
        <v>0</v>
      </c>
      <c r="N71" s="68"/>
      <c r="O71" s="468"/>
      <c r="P71" s="62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</row>
    <row r="72" spans="1:55" s="2" customFormat="1" ht="15" customHeight="1" outlineLevel="1" x14ac:dyDescent="0.2">
      <c r="A72" s="2">
        <v>70</v>
      </c>
      <c r="B72" s="165"/>
      <c r="C72" s="58" t="s">
        <v>289</v>
      </c>
      <c r="D72" s="59">
        <v>1</v>
      </c>
      <c r="E72" s="220">
        <v>5</v>
      </c>
      <c r="F72" s="95" t="s">
        <v>1405</v>
      </c>
      <c r="G72" s="75">
        <f>IF('Exec Summary'!$B$9="yes",NORM!L72,0)</f>
        <v>0</v>
      </c>
      <c r="H72" s="70"/>
      <c r="I72" s="71"/>
      <c r="J72" s="469"/>
      <c r="K72" s="65"/>
      <c r="L72" s="73"/>
      <c r="M72" s="70"/>
      <c r="N72" s="71"/>
      <c r="O72" s="469"/>
      <c r="P72" s="73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</row>
    <row r="73" spans="1:55" s="2" customFormat="1" ht="15" customHeight="1" outlineLevel="1" x14ac:dyDescent="0.2">
      <c r="A73" s="2">
        <v>71</v>
      </c>
      <c r="B73" s="165"/>
      <c r="C73" s="58" t="s">
        <v>290</v>
      </c>
      <c r="D73" s="59">
        <v>2</v>
      </c>
      <c r="E73" s="220">
        <v>5</v>
      </c>
      <c r="F73" s="95" t="s">
        <v>1406</v>
      </c>
      <c r="G73" s="75">
        <f>IF('Exec Summary'!$B$9="yes",NORM!L73,0)</f>
        <v>0</v>
      </c>
      <c r="H73" s="76"/>
      <c r="I73" s="91"/>
      <c r="J73" s="473"/>
      <c r="K73" s="65"/>
      <c r="L73" s="77"/>
      <c r="M73" s="76"/>
      <c r="N73" s="91"/>
      <c r="O73" s="473"/>
      <c r="P73" s="77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</row>
    <row r="74" spans="1:55" s="2" customFormat="1" ht="15" customHeight="1" outlineLevel="1" x14ac:dyDescent="0.2">
      <c r="A74" s="2">
        <v>72</v>
      </c>
      <c r="B74" s="165">
        <v>1613</v>
      </c>
      <c r="C74" s="58" t="s">
        <v>291</v>
      </c>
      <c r="D74" s="59" t="s">
        <v>38</v>
      </c>
      <c r="E74" s="220">
        <v>4</v>
      </c>
      <c r="F74" s="69" t="s">
        <v>1407</v>
      </c>
      <c r="G74" s="75">
        <f>IF('Exec Summary'!$B$9="yes",NORM!L74,0)</f>
        <v>0</v>
      </c>
      <c r="H74" s="100"/>
      <c r="I74" s="68"/>
      <c r="J74" s="468"/>
      <c r="K74" s="65"/>
      <c r="L74" s="101"/>
      <c r="M74" s="100"/>
      <c r="N74" s="68"/>
      <c r="O74" s="468"/>
      <c r="P74" s="101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</row>
    <row r="75" spans="1:55" s="2" customFormat="1" ht="15" customHeight="1" outlineLevel="1" x14ac:dyDescent="0.2">
      <c r="A75" s="2">
        <v>73</v>
      </c>
      <c r="B75" s="166">
        <v>1614</v>
      </c>
      <c r="C75" s="58" t="s">
        <v>292</v>
      </c>
      <c r="D75" s="59" t="s">
        <v>39</v>
      </c>
      <c r="E75" s="220">
        <v>4</v>
      </c>
      <c r="F75" s="69" t="s">
        <v>1408</v>
      </c>
      <c r="G75" s="75">
        <f>IF('Exec Summary'!$B$9="yes",NORM!L75,0)</f>
        <v>0</v>
      </c>
      <c r="H75" s="100"/>
      <c r="I75" s="68"/>
      <c r="J75" s="468"/>
      <c r="K75" s="65"/>
      <c r="L75" s="101"/>
      <c r="M75" s="100"/>
      <c r="N75" s="68"/>
      <c r="O75" s="468"/>
      <c r="P75" s="101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</row>
    <row r="76" spans="1:55" s="2" customFormat="1" ht="15" customHeight="1" outlineLevel="1" x14ac:dyDescent="0.2">
      <c r="A76" s="2">
        <v>74</v>
      </c>
      <c r="B76" s="165"/>
      <c r="C76" s="58" t="s">
        <v>293</v>
      </c>
      <c r="D76" s="59">
        <v>6.2</v>
      </c>
      <c r="E76" s="220">
        <v>3</v>
      </c>
      <c r="F76" s="61" t="s">
        <v>1409</v>
      </c>
      <c r="G76" s="75">
        <f>IF('Exec Summary'!$B$9="yes",NORM!L76,0)</f>
        <v>0</v>
      </c>
      <c r="H76" s="67">
        <f>SUM(H77:H80)</f>
        <v>0</v>
      </c>
      <c r="I76" s="68"/>
      <c r="J76" s="468"/>
      <c r="K76" s="65"/>
      <c r="L76" s="62"/>
      <c r="M76" s="67">
        <f>SUM(M77:M80)</f>
        <v>0</v>
      </c>
      <c r="N76" s="68"/>
      <c r="O76" s="468"/>
      <c r="P76" s="62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</row>
    <row r="77" spans="1:55" s="2" customFormat="1" ht="15" customHeight="1" outlineLevel="1" x14ac:dyDescent="0.2">
      <c r="A77" s="2">
        <v>75</v>
      </c>
      <c r="B77" s="165">
        <v>1621</v>
      </c>
      <c r="C77" s="58" t="s">
        <v>294</v>
      </c>
      <c r="D77" s="59" t="s">
        <v>40</v>
      </c>
      <c r="E77" s="220">
        <v>4</v>
      </c>
      <c r="F77" s="69" t="s">
        <v>1410</v>
      </c>
      <c r="G77" s="75">
        <f>IF('Exec Summary'!$B$9="yes",NORM!L77,0)</f>
        <v>0</v>
      </c>
      <c r="H77" s="70"/>
      <c r="I77" s="71"/>
      <c r="J77" s="469"/>
      <c r="K77" s="65"/>
      <c r="L77" s="73"/>
      <c r="M77" s="70"/>
      <c r="N77" s="71"/>
      <c r="O77" s="469"/>
      <c r="P77" s="73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</row>
    <row r="78" spans="1:55" s="2" customFormat="1" ht="15" customHeight="1" outlineLevel="1" x14ac:dyDescent="0.2">
      <c r="A78" s="2">
        <v>76</v>
      </c>
      <c r="B78" s="165">
        <v>1622</v>
      </c>
      <c r="C78" s="58" t="s">
        <v>295</v>
      </c>
      <c r="D78" s="59" t="s">
        <v>41</v>
      </c>
      <c r="E78" s="220">
        <v>4</v>
      </c>
      <c r="F78" s="69" t="s">
        <v>1411</v>
      </c>
      <c r="G78" s="75">
        <f>IF('Exec Summary'!$B$9="yes",NORM!L78,0)</f>
        <v>0</v>
      </c>
      <c r="H78" s="102"/>
      <c r="I78" s="64"/>
      <c r="J78" s="467"/>
      <c r="K78" s="65"/>
      <c r="L78" s="104"/>
      <c r="M78" s="102"/>
      <c r="N78" s="64"/>
      <c r="O78" s="467"/>
      <c r="P78" s="10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</row>
    <row r="79" spans="1:55" s="2" customFormat="1" ht="15" customHeight="1" outlineLevel="1" x14ac:dyDescent="0.2">
      <c r="A79" s="2">
        <v>77</v>
      </c>
      <c r="B79" s="165">
        <v>1623</v>
      </c>
      <c r="C79" s="58" t="s">
        <v>296</v>
      </c>
      <c r="D79" s="59" t="s">
        <v>42</v>
      </c>
      <c r="E79" s="220">
        <v>4</v>
      </c>
      <c r="F79" s="69" t="s">
        <v>1412</v>
      </c>
      <c r="G79" s="75">
        <f>IF('Exec Summary'!$B$9="yes",NORM!L79,0)</f>
        <v>0</v>
      </c>
      <c r="H79" s="74"/>
      <c r="I79" s="64"/>
      <c r="J79" s="467"/>
      <c r="K79" s="65"/>
      <c r="L79" s="75"/>
      <c r="M79" s="74"/>
      <c r="N79" s="64"/>
      <c r="O79" s="467"/>
      <c r="P79" s="75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</row>
    <row r="80" spans="1:55" s="2" customFormat="1" ht="15" customHeight="1" outlineLevel="1" x14ac:dyDescent="0.2">
      <c r="A80" s="2">
        <v>78</v>
      </c>
      <c r="B80" s="165">
        <v>1624</v>
      </c>
      <c r="C80" s="58" t="s">
        <v>297</v>
      </c>
      <c r="D80" s="59" t="s">
        <v>43</v>
      </c>
      <c r="E80" s="220">
        <v>4</v>
      </c>
      <c r="F80" s="69" t="s">
        <v>1413</v>
      </c>
      <c r="G80" s="75">
        <f>IF('Exec Summary'!$B$9="yes",NORM!L80,0)</f>
        <v>0</v>
      </c>
      <c r="H80" s="76"/>
      <c r="I80" s="91"/>
      <c r="J80" s="473"/>
      <c r="K80" s="65"/>
      <c r="L80" s="77"/>
      <c r="M80" s="76"/>
      <c r="N80" s="91"/>
      <c r="O80" s="473"/>
      <c r="P80" s="77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</row>
    <row r="81" spans="1:55" s="2" customFormat="1" ht="15" customHeight="1" outlineLevel="1" x14ac:dyDescent="0.2">
      <c r="A81" s="2">
        <v>79</v>
      </c>
      <c r="B81" s="165">
        <v>1630</v>
      </c>
      <c r="C81" s="58" t="s">
        <v>298</v>
      </c>
      <c r="D81" s="59">
        <v>6.3</v>
      </c>
      <c r="E81" s="220">
        <v>3</v>
      </c>
      <c r="F81" s="61" t="s">
        <v>1414</v>
      </c>
      <c r="G81" s="75">
        <f>IF('Exec Summary'!$B$9="yes",NORM!L81,0)</f>
        <v>0</v>
      </c>
      <c r="H81" s="105"/>
      <c r="I81" s="68"/>
      <c r="J81" s="468"/>
      <c r="K81" s="65"/>
      <c r="L81" s="62"/>
      <c r="M81" s="105"/>
      <c r="N81" s="68"/>
      <c r="O81" s="468"/>
      <c r="P81" s="62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</row>
    <row r="82" spans="1:55" s="2" customFormat="1" ht="15" customHeight="1" outlineLevel="1" x14ac:dyDescent="0.2">
      <c r="A82" s="2">
        <v>80</v>
      </c>
      <c r="B82" s="165">
        <v>1650</v>
      </c>
      <c r="C82" s="58" t="s">
        <v>299</v>
      </c>
      <c r="D82" s="59">
        <v>6.5</v>
      </c>
      <c r="E82" s="220">
        <v>3</v>
      </c>
      <c r="F82" s="61" t="s">
        <v>1415</v>
      </c>
      <c r="G82" s="75">
        <f>IF('Exec Summary'!$B$9="yes",NORM!L82,0)</f>
        <v>0</v>
      </c>
      <c r="H82" s="106"/>
      <c r="I82" s="107"/>
      <c r="J82" s="468"/>
      <c r="K82" s="65"/>
      <c r="L82" s="108"/>
      <c r="M82" s="106"/>
      <c r="N82" s="107"/>
      <c r="O82" s="468"/>
      <c r="P82" s="108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</row>
    <row r="83" spans="1:55" s="2" customFormat="1" ht="15" customHeight="1" outlineLevel="1" x14ac:dyDescent="0.2">
      <c r="A83" s="2">
        <v>81</v>
      </c>
      <c r="B83" s="165" t="s">
        <v>152</v>
      </c>
      <c r="C83" s="58" t="s">
        <v>300</v>
      </c>
      <c r="D83" s="59">
        <v>6.6</v>
      </c>
      <c r="E83" s="220">
        <v>3</v>
      </c>
      <c r="F83" s="256" t="s">
        <v>909</v>
      </c>
      <c r="G83" s="75">
        <f>IF('Exec Summary'!$B$9="yes",NORM!L83,0)</f>
        <v>0</v>
      </c>
      <c r="H83" s="83"/>
      <c r="I83" s="84"/>
      <c r="J83" s="471"/>
      <c r="K83" s="65"/>
      <c r="L83" s="83"/>
      <c r="M83" s="83"/>
      <c r="N83" s="84"/>
      <c r="O83" s="471"/>
      <c r="P83" s="83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</row>
    <row r="84" spans="1:55" s="2" customFormat="1" ht="15" customHeight="1" x14ac:dyDescent="0.2">
      <c r="A84" s="2">
        <v>82</v>
      </c>
      <c r="B84" s="162"/>
      <c r="C84" s="49" t="s">
        <v>301</v>
      </c>
      <c r="D84" s="50" t="s">
        <v>30</v>
      </c>
      <c r="E84" s="221">
        <v>1</v>
      </c>
      <c r="F84" s="85" t="s">
        <v>1513</v>
      </c>
      <c r="G84" s="86">
        <f>SUM(G85,G90,G155,G160,G171)</f>
        <v>0</v>
      </c>
      <c r="H84" s="86">
        <f>SUM(H85,H90,H155,H160,H171)</f>
        <v>0</v>
      </c>
      <c r="I84" s="87">
        <f>IF(J84=0,0,IF(G84=0,"&gt;100%",J84/G84))</f>
        <v>0</v>
      </c>
      <c r="J84" s="472">
        <f t="shared" ref="J84:J85" si="7">H84-G84</f>
        <v>0</v>
      </c>
      <c r="K84" s="86"/>
      <c r="L84" s="86"/>
      <c r="M84" s="86">
        <f>SUM(M85,M90,M155,M160,M171)</f>
        <v>0</v>
      </c>
      <c r="N84" s="87">
        <f>IF(O84=0,0,IF(H84=0,"&gt;100%",O84/H84))</f>
        <v>0</v>
      </c>
      <c r="O84" s="472">
        <f>M84-H84</f>
        <v>0</v>
      </c>
      <c r="P84" s="8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</row>
    <row r="85" spans="1:55" s="2" customFormat="1" ht="15" customHeight="1" x14ac:dyDescent="0.2">
      <c r="A85" s="2">
        <v>83</v>
      </c>
      <c r="B85" s="163"/>
      <c r="C85" s="53" t="s">
        <v>302</v>
      </c>
      <c r="D85" s="54">
        <v>7</v>
      </c>
      <c r="E85" s="222">
        <v>2</v>
      </c>
      <c r="F85" s="92" t="s">
        <v>1514</v>
      </c>
      <c r="G85" s="93">
        <f>SUM(G86:G89)</f>
        <v>0</v>
      </c>
      <c r="H85" s="93">
        <f>SUM(H86:H89)</f>
        <v>0</v>
      </c>
      <c r="I85" s="142">
        <f>IF(J85=0,0,IF(G85=0,"&gt;100%",J85/G85))</f>
        <v>0</v>
      </c>
      <c r="J85" s="466">
        <f t="shared" si="7"/>
        <v>0</v>
      </c>
      <c r="K85" s="56"/>
      <c r="L85" s="93"/>
      <c r="M85" s="93">
        <f>SUM(M86:M89)</f>
        <v>0</v>
      </c>
      <c r="N85" s="142">
        <f>IF(O85=0,0,IF(H85=0,"&gt;100%",O85/H85))</f>
        <v>0</v>
      </c>
      <c r="O85" s="466">
        <f>M85-H85</f>
        <v>0</v>
      </c>
      <c r="P85" s="93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</row>
    <row r="86" spans="1:55" s="2" customFormat="1" ht="15" customHeight="1" outlineLevel="1" x14ac:dyDescent="0.2">
      <c r="A86" s="2">
        <v>84</v>
      </c>
      <c r="B86" s="164" t="s">
        <v>95</v>
      </c>
      <c r="C86" s="58" t="s">
        <v>303</v>
      </c>
      <c r="D86" s="59">
        <v>7.1</v>
      </c>
      <c r="E86" s="220">
        <v>3</v>
      </c>
      <c r="F86" s="61" t="s">
        <v>1384</v>
      </c>
      <c r="G86" s="75">
        <f>IF('Exec Summary'!$B$9="yes",NORM!L86,0)</f>
        <v>0</v>
      </c>
      <c r="H86" s="78"/>
      <c r="I86" s="71"/>
      <c r="J86" s="469"/>
      <c r="K86" s="65"/>
      <c r="L86" s="72"/>
      <c r="M86" s="78"/>
      <c r="N86" s="71"/>
      <c r="O86" s="469"/>
      <c r="P86" s="72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</row>
    <row r="87" spans="1:55" s="2" customFormat="1" ht="15" customHeight="1" outlineLevel="1" x14ac:dyDescent="0.2">
      <c r="A87" s="2">
        <v>85</v>
      </c>
      <c r="B87" s="164">
        <v>3718</v>
      </c>
      <c r="C87" s="58" t="s">
        <v>304</v>
      </c>
      <c r="D87" s="59">
        <v>7.2</v>
      </c>
      <c r="E87" s="220">
        <v>3</v>
      </c>
      <c r="F87" s="61" t="s">
        <v>1385</v>
      </c>
      <c r="G87" s="75">
        <f>IF('Exec Summary'!$B$9="yes",NORM!L87,0)</f>
        <v>0</v>
      </c>
      <c r="H87" s="79"/>
      <c r="I87" s="64"/>
      <c r="J87" s="467"/>
      <c r="K87" s="65"/>
      <c r="L87" s="65"/>
      <c r="M87" s="79"/>
      <c r="N87" s="64"/>
      <c r="O87" s="467"/>
      <c r="P87" s="65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</row>
    <row r="88" spans="1:55" s="2" customFormat="1" ht="15" customHeight="1" outlineLevel="1" x14ac:dyDescent="0.2">
      <c r="A88" s="2">
        <v>86</v>
      </c>
      <c r="B88" s="164">
        <v>3791</v>
      </c>
      <c r="C88" s="58" t="s">
        <v>305</v>
      </c>
      <c r="D88" s="59">
        <v>7.3</v>
      </c>
      <c r="E88" s="220">
        <v>3</v>
      </c>
      <c r="F88" s="61" t="s">
        <v>1386</v>
      </c>
      <c r="G88" s="75">
        <f>IF('Exec Summary'!$B$9="yes",NORM!L88,0)</f>
        <v>0</v>
      </c>
      <c r="H88" s="79"/>
      <c r="I88" s="64"/>
      <c r="J88" s="467"/>
      <c r="K88" s="65"/>
      <c r="L88" s="65"/>
      <c r="M88" s="79"/>
      <c r="N88" s="64"/>
      <c r="O88" s="467"/>
      <c r="P88" s="65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</row>
    <row r="89" spans="1:55" s="2" customFormat="1" ht="15" customHeight="1" outlineLevel="1" x14ac:dyDescent="0.2">
      <c r="A89" s="2">
        <v>87</v>
      </c>
      <c r="B89" s="164" t="s">
        <v>96</v>
      </c>
      <c r="C89" s="58" t="s">
        <v>306</v>
      </c>
      <c r="D89" s="59">
        <v>7.4</v>
      </c>
      <c r="E89" s="220">
        <v>3</v>
      </c>
      <c r="F89" s="61" t="s">
        <v>1387</v>
      </c>
      <c r="G89" s="75">
        <f>IF('Exec Summary'!$B$9="yes",NORM!L89,0)</f>
        <v>0</v>
      </c>
      <c r="H89" s="63"/>
      <c r="I89" s="91"/>
      <c r="J89" s="473"/>
      <c r="K89" s="65"/>
      <c r="L89" s="66"/>
      <c r="M89" s="63"/>
      <c r="N89" s="91"/>
      <c r="O89" s="473"/>
      <c r="P89" s="6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</row>
    <row r="90" spans="1:55" s="2" customFormat="1" ht="15" customHeight="1" x14ac:dyDescent="0.2">
      <c r="A90" s="2">
        <v>88</v>
      </c>
      <c r="B90" s="163"/>
      <c r="C90" s="53" t="s">
        <v>307</v>
      </c>
      <c r="D90" s="54">
        <v>8</v>
      </c>
      <c r="E90" s="222">
        <v>2</v>
      </c>
      <c r="F90" s="92" t="s">
        <v>1515</v>
      </c>
      <c r="G90" s="93">
        <f>SUM(G91,G101,G108,G132,G145,G153:G154)</f>
        <v>0</v>
      </c>
      <c r="H90" s="93">
        <f>SUM(H91,H101,H108,H132,H145,H153:H154)</f>
        <v>0</v>
      </c>
      <c r="I90" s="142">
        <f>IF(J90=0,0,IF(G90=0,"&gt;100%",J90/G90))</f>
        <v>0</v>
      </c>
      <c r="J90" s="474">
        <f t="shared" ref="J90" si="8">H90-G90</f>
        <v>0</v>
      </c>
      <c r="K90" s="56"/>
      <c r="L90" s="93"/>
      <c r="M90" s="93">
        <f>SUM(M91,M101,M108,M132,M145,M153:M154)</f>
        <v>0</v>
      </c>
      <c r="N90" s="142">
        <f>IF(O90=0,0,IF(H90=0,"&gt;100%",O90/H90))</f>
        <v>0</v>
      </c>
      <c r="O90" s="474">
        <f>M90-H90</f>
        <v>0</v>
      </c>
      <c r="P90" s="93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</row>
    <row r="91" spans="1:55" s="2" customFormat="1" ht="15" customHeight="1" outlineLevel="1" x14ac:dyDescent="0.2">
      <c r="A91" s="2">
        <v>89</v>
      </c>
      <c r="B91" s="164"/>
      <c r="C91" s="58" t="s">
        <v>308</v>
      </c>
      <c r="D91" s="59">
        <v>8.1</v>
      </c>
      <c r="E91" s="220">
        <v>3</v>
      </c>
      <c r="F91" s="61" t="s">
        <v>1331</v>
      </c>
      <c r="G91" s="75">
        <f>IF('Exec Summary'!$B$9="yes",NORM!L91,0)</f>
        <v>0</v>
      </c>
      <c r="H91" s="67">
        <f>SUM(H92:H100)</f>
        <v>0</v>
      </c>
      <c r="I91" s="68"/>
      <c r="J91" s="468"/>
      <c r="K91" s="65"/>
      <c r="L91" s="62"/>
      <c r="M91" s="67">
        <f>SUM(M92:M100)</f>
        <v>0</v>
      </c>
      <c r="N91" s="68"/>
      <c r="O91" s="468"/>
      <c r="P91" s="62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</row>
    <row r="92" spans="1:55" s="2" customFormat="1" ht="15" customHeight="1" outlineLevel="1" x14ac:dyDescent="0.2">
      <c r="A92" s="2">
        <v>90</v>
      </c>
      <c r="B92" s="164">
        <v>8110</v>
      </c>
      <c r="C92" s="58" t="s">
        <v>309</v>
      </c>
      <c r="D92" s="59" t="s">
        <v>97</v>
      </c>
      <c r="E92" s="220">
        <v>4</v>
      </c>
      <c r="F92" s="69" t="s">
        <v>1332</v>
      </c>
      <c r="G92" s="75">
        <f>IF('Exec Summary'!$B$9="yes",NORM!L92,0)</f>
        <v>0</v>
      </c>
      <c r="H92" s="70"/>
      <c r="I92" s="71"/>
      <c r="J92" s="469"/>
      <c r="K92" s="65"/>
      <c r="L92" s="73"/>
      <c r="M92" s="70"/>
      <c r="N92" s="71"/>
      <c r="O92" s="469"/>
      <c r="P92" s="73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</row>
    <row r="93" spans="1:55" s="2" customFormat="1" ht="15" customHeight="1" outlineLevel="1" x14ac:dyDescent="0.2">
      <c r="A93" s="2">
        <v>91</v>
      </c>
      <c r="B93" s="164" t="s">
        <v>6</v>
      </c>
      <c r="C93" s="58" t="s">
        <v>310</v>
      </c>
      <c r="D93" s="59" t="s">
        <v>98</v>
      </c>
      <c r="E93" s="220">
        <v>4</v>
      </c>
      <c r="F93" s="69" t="s">
        <v>1333</v>
      </c>
      <c r="G93" s="75">
        <f>IF('Exec Summary'!$B$9="yes",NORM!L93,0)</f>
        <v>0</v>
      </c>
      <c r="H93" s="74"/>
      <c r="I93" s="64"/>
      <c r="J93" s="467"/>
      <c r="K93" s="65"/>
      <c r="L93" s="75"/>
      <c r="M93" s="74"/>
      <c r="N93" s="64"/>
      <c r="O93" s="467"/>
      <c r="P93" s="75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</row>
    <row r="94" spans="1:55" s="2" customFormat="1" ht="15" customHeight="1" outlineLevel="1" x14ac:dyDescent="0.2">
      <c r="A94" s="2">
        <v>92</v>
      </c>
      <c r="B94" s="164" t="s">
        <v>7</v>
      </c>
      <c r="C94" s="58" t="s">
        <v>311</v>
      </c>
      <c r="D94" s="59" t="s">
        <v>84</v>
      </c>
      <c r="E94" s="220">
        <v>4</v>
      </c>
      <c r="F94" s="69" t="s">
        <v>1334</v>
      </c>
      <c r="G94" s="75">
        <f>IF('Exec Summary'!$B$9="yes",NORM!L94,0)</f>
        <v>0</v>
      </c>
      <c r="H94" s="74"/>
      <c r="I94" s="64"/>
      <c r="J94" s="467"/>
      <c r="K94" s="65"/>
      <c r="L94" s="75"/>
      <c r="M94" s="74"/>
      <c r="N94" s="64"/>
      <c r="O94" s="467"/>
      <c r="P94" s="75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</row>
    <row r="95" spans="1:55" s="2" customFormat="1" ht="15" customHeight="1" outlineLevel="1" x14ac:dyDescent="0.2">
      <c r="A95" s="2">
        <v>93</v>
      </c>
      <c r="B95" s="164" t="s">
        <v>82</v>
      </c>
      <c r="C95" s="58" t="s">
        <v>312</v>
      </c>
      <c r="D95" s="59" t="s">
        <v>85</v>
      </c>
      <c r="E95" s="220">
        <v>4</v>
      </c>
      <c r="F95" s="69" t="s">
        <v>1335</v>
      </c>
      <c r="G95" s="75">
        <f>IF('Exec Summary'!$B$9="yes",NORM!L95,0)</f>
        <v>0</v>
      </c>
      <c r="H95" s="74"/>
      <c r="I95" s="64"/>
      <c r="J95" s="467"/>
      <c r="K95" s="65"/>
      <c r="L95" s="75"/>
      <c r="M95" s="74"/>
      <c r="N95" s="64"/>
      <c r="O95" s="467"/>
      <c r="P95" s="75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</row>
    <row r="96" spans="1:55" s="2" customFormat="1" ht="15" customHeight="1" outlineLevel="1" x14ac:dyDescent="0.2">
      <c r="A96" s="2">
        <v>94</v>
      </c>
      <c r="B96" s="164" t="s">
        <v>8</v>
      </c>
      <c r="C96" s="58" t="s">
        <v>313</v>
      </c>
      <c r="D96" s="59" t="s">
        <v>86</v>
      </c>
      <c r="E96" s="220">
        <v>4</v>
      </c>
      <c r="F96" s="69" t="s">
        <v>1336</v>
      </c>
      <c r="G96" s="75">
        <f>IF('Exec Summary'!$B$9="yes",NORM!L96,0)</f>
        <v>0</v>
      </c>
      <c r="H96" s="74"/>
      <c r="I96" s="64"/>
      <c r="J96" s="467"/>
      <c r="K96" s="65"/>
      <c r="L96" s="75"/>
      <c r="M96" s="74"/>
      <c r="N96" s="64"/>
      <c r="O96" s="467"/>
      <c r="P96" s="75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</row>
    <row r="97" spans="1:55" s="2" customFormat="1" ht="15" customHeight="1" outlineLevel="1" x14ac:dyDescent="0.2">
      <c r="A97" s="2">
        <v>95</v>
      </c>
      <c r="B97" s="164" t="s">
        <v>10</v>
      </c>
      <c r="C97" s="58" t="s">
        <v>314</v>
      </c>
      <c r="D97" s="59" t="s">
        <v>87</v>
      </c>
      <c r="E97" s="220">
        <v>4</v>
      </c>
      <c r="F97" s="69" t="s">
        <v>1337</v>
      </c>
      <c r="G97" s="75">
        <f>IF('Exec Summary'!$B$9="yes",NORM!L97,0)</f>
        <v>0</v>
      </c>
      <c r="H97" s="74"/>
      <c r="I97" s="64"/>
      <c r="J97" s="467"/>
      <c r="K97" s="65"/>
      <c r="L97" s="75"/>
      <c r="M97" s="74"/>
      <c r="N97" s="64"/>
      <c r="O97" s="467"/>
      <c r="P97" s="75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</row>
    <row r="98" spans="1:55" s="2" customFormat="1" ht="15" customHeight="1" outlineLevel="1" x14ac:dyDescent="0.2">
      <c r="A98" s="2">
        <v>96</v>
      </c>
      <c r="B98" s="164" t="s">
        <v>83</v>
      </c>
      <c r="C98" s="58" t="s">
        <v>315</v>
      </c>
      <c r="D98" s="59" t="s">
        <v>88</v>
      </c>
      <c r="E98" s="220">
        <v>4</v>
      </c>
      <c r="F98" s="69" t="s">
        <v>1338</v>
      </c>
      <c r="G98" s="75">
        <f>IF('Exec Summary'!$B$9="yes",NORM!L98,0)</f>
        <v>0</v>
      </c>
      <c r="H98" s="74"/>
      <c r="I98" s="64"/>
      <c r="J98" s="467"/>
      <c r="K98" s="65"/>
      <c r="L98" s="75"/>
      <c r="M98" s="74"/>
      <c r="N98" s="64"/>
      <c r="O98" s="467"/>
      <c r="P98" s="75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</row>
    <row r="99" spans="1:55" s="2" customFormat="1" ht="15" customHeight="1" outlineLevel="1" x14ac:dyDescent="0.2">
      <c r="A99" s="2">
        <v>97</v>
      </c>
      <c r="B99" s="164" t="s">
        <v>11</v>
      </c>
      <c r="C99" s="58" t="s">
        <v>316</v>
      </c>
      <c r="D99" s="59" t="s">
        <v>12</v>
      </c>
      <c r="E99" s="220">
        <v>4</v>
      </c>
      <c r="F99" s="69" t="s">
        <v>1339</v>
      </c>
      <c r="G99" s="75">
        <f>IF('Exec Summary'!$B$9="yes",NORM!L99,0)</f>
        <v>0</v>
      </c>
      <c r="H99" s="74"/>
      <c r="I99" s="64"/>
      <c r="J99" s="467"/>
      <c r="K99" s="65"/>
      <c r="L99" s="75"/>
      <c r="M99" s="74"/>
      <c r="N99" s="64"/>
      <c r="O99" s="467"/>
      <c r="P99" s="75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</row>
    <row r="100" spans="1:55" s="2" customFormat="1" ht="15" customHeight="1" outlineLevel="1" x14ac:dyDescent="0.2">
      <c r="A100" s="2">
        <v>98</v>
      </c>
      <c r="B100" s="164" t="s">
        <v>46</v>
      </c>
      <c r="C100" s="58" t="s">
        <v>317</v>
      </c>
      <c r="D100" s="59" t="s">
        <v>47</v>
      </c>
      <c r="E100" s="220">
        <v>4</v>
      </c>
      <c r="F100" s="69" t="s">
        <v>1340</v>
      </c>
      <c r="G100" s="75">
        <f>IF('Exec Summary'!$B$9="yes",NORM!L100,0)</f>
        <v>0</v>
      </c>
      <c r="H100" s="76"/>
      <c r="I100" s="91"/>
      <c r="J100" s="473"/>
      <c r="K100" s="65"/>
      <c r="L100" s="77"/>
      <c r="M100" s="76"/>
      <c r="N100" s="91"/>
      <c r="O100" s="473"/>
      <c r="P100" s="77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</row>
    <row r="101" spans="1:55" s="2" customFormat="1" ht="15" customHeight="1" outlineLevel="1" x14ac:dyDescent="0.2">
      <c r="A101" s="2">
        <v>99</v>
      </c>
      <c r="B101" s="165"/>
      <c r="C101" s="58" t="s">
        <v>318</v>
      </c>
      <c r="D101" s="59">
        <v>8.1999999999999993</v>
      </c>
      <c r="E101" s="220">
        <v>3</v>
      </c>
      <c r="F101" s="61" t="s">
        <v>1341</v>
      </c>
      <c r="G101" s="75">
        <f>IF('Exec Summary'!$B$9="yes",NORM!L101,0)</f>
        <v>0</v>
      </c>
      <c r="H101" s="67">
        <f>SUM(H102:H107)</f>
        <v>0</v>
      </c>
      <c r="I101" s="68"/>
      <c r="J101" s="468"/>
      <c r="K101" s="65"/>
      <c r="L101" s="62"/>
      <c r="M101" s="67">
        <f>SUM(M102:M107)</f>
        <v>0</v>
      </c>
      <c r="N101" s="68"/>
      <c r="O101" s="468"/>
      <c r="P101" s="62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</row>
    <row r="102" spans="1:55" s="2" customFormat="1" ht="15" customHeight="1" outlineLevel="1" x14ac:dyDescent="0.2">
      <c r="A102" s="2">
        <v>100</v>
      </c>
      <c r="B102" s="165" t="s">
        <v>14</v>
      </c>
      <c r="C102" s="58" t="s">
        <v>319</v>
      </c>
      <c r="D102" s="59" t="s">
        <v>99</v>
      </c>
      <c r="E102" s="220">
        <v>4</v>
      </c>
      <c r="F102" s="69" t="s">
        <v>1342</v>
      </c>
      <c r="G102" s="75">
        <f>IF('Exec Summary'!$B$9="yes",NORM!L102,0)</f>
        <v>0</v>
      </c>
      <c r="H102" s="70"/>
      <c r="I102" s="71"/>
      <c r="J102" s="469"/>
      <c r="K102" s="65"/>
      <c r="L102" s="73"/>
      <c r="M102" s="70"/>
      <c r="N102" s="71"/>
      <c r="O102" s="469"/>
      <c r="P102" s="73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</row>
    <row r="103" spans="1:55" s="2" customFormat="1" ht="15" customHeight="1" outlineLevel="1" x14ac:dyDescent="0.2">
      <c r="A103" s="2">
        <v>101</v>
      </c>
      <c r="B103" s="165">
        <v>8240</v>
      </c>
      <c r="C103" s="58" t="s">
        <v>320</v>
      </c>
      <c r="D103" s="59" t="s">
        <v>100</v>
      </c>
      <c r="E103" s="220">
        <v>4</v>
      </c>
      <c r="F103" s="69" t="s">
        <v>1516</v>
      </c>
      <c r="G103" s="75">
        <f>IF('Exec Summary'!$B$9="yes",NORM!L103,0)</f>
        <v>0</v>
      </c>
      <c r="H103" s="74"/>
      <c r="I103" s="64"/>
      <c r="J103" s="467"/>
      <c r="K103" s="65"/>
      <c r="L103" s="75"/>
      <c r="M103" s="74"/>
      <c r="N103" s="64"/>
      <c r="O103" s="467"/>
      <c r="P103" s="75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</row>
    <row r="104" spans="1:55" s="2" customFormat="1" ht="15" customHeight="1" outlineLevel="1" x14ac:dyDescent="0.2">
      <c r="A104" s="2">
        <v>102</v>
      </c>
      <c r="B104" s="165" t="s">
        <v>15</v>
      </c>
      <c r="C104" s="58" t="s">
        <v>321</v>
      </c>
      <c r="D104" s="59" t="s">
        <v>101</v>
      </c>
      <c r="E104" s="220">
        <v>4</v>
      </c>
      <c r="F104" s="69" t="s">
        <v>1344</v>
      </c>
      <c r="G104" s="75">
        <f>IF('Exec Summary'!$B$9="yes",NORM!L104,0)</f>
        <v>0</v>
      </c>
      <c r="H104" s="74"/>
      <c r="I104" s="64"/>
      <c r="J104" s="467"/>
      <c r="K104" s="65"/>
      <c r="L104" s="75"/>
      <c r="M104" s="74"/>
      <c r="N104" s="64"/>
      <c r="O104" s="467"/>
      <c r="P104" s="75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</row>
    <row r="105" spans="1:55" s="2" customFormat="1" ht="15" customHeight="1" outlineLevel="1" x14ac:dyDescent="0.2">
      <c r="A105" s="2">
        <v>103</v>
      </c>
      <c r="B105" s="165" t="s">
        <v>16</v>
      </c>
      <c r="C105" s="58" t="s">
        <v>322</v>
      </c>
      <c r="D105" s="59" t="s">
        <v>102</v>
      </c>
      <c r="E105" s="220">
        <v>4</v>
      </c>
      <c r="F105" s="69" t="s">
        <v>1345</v>
      </c>
      <c r="G105" s="75">
        <f>IF('Exec Summary'!$B$9="yes",NORM!L105,0)</f>
        <v>0</v>
      </c>
      <c r="H105" s="74"/>
      <c r="I105" s="64"/>
      <c r="J105" s="467"/>
      <c r="K105" s="65"/>
      <c r="L105" s="75"/>
      <c r="M105" s="74"/>
      <c r="N105" s="64"/>
      <c r="O105" s="467"/>
      <c r="P105" s="75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</row>
    <row r="106" spans="1:55" s="2" customFormat="1" ht="15" customHeight="1" outlineLevel="1" x14ac:dyDescent="0.2">
      <c r="A106" s="2">
        <v>104</v>
      </c>
      <c r="B106" s="165" t="s">
        <v>114</v>
      </c>
      <c r="C106" s="58" t="s">
        <v>323</v>
      </c>
      <c r="D106" s="59" t="s">
        <v>89</v>
      </c>
      <c r="E106" s="220">
        <v>4</v>
      </c>
      <c r="F106" s="69" t="s">
        <v>1346</v>
      </c>
      <c r="G106" s="75">
        <f>IF('Exec Summary'!$B$9="yes",NORM!L106,0)</f>
        <v>0</v>
      </c>
      <c r="H106" s="74"/>
      <c r="I106" s="64"/>
      <c r="J106" s="467"/>
      <c r="K106" s="65"/>
      <c r="L106" s="75"/>
      <c r="M106" s="74"/>
      <c r="N106" s="64"/>
      <c r="O106" s="467"/>
      <c r="P106" s="75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</row>
    <row r="107" spans="1:55" s="2" customFormat="1" ht="15" customHeight="1" outlineLevel="1" x14ac:dyDescent="0.2">
      <c r="A107" s="2">
        <v>105</v>
      </c>
      <c r="B107" s="165" t="s">
        <v>48</v>
      </c>
      <c r="C107" s="58" t="s">
        <v>324</v>
      </c>
      <c r="D107" s="59" t="s">
        <v>49</v>
      </c>
      <c r="E107" s="220">
        <v>4</v>
      </c>
      <c r="F107" s="69" t="s">
        <v>1347</v>
      </c>
      <c r="G107" s="75">
        <f>IF('Exec Summary'!$B$9="yes",NORM!L107,0)</f>
        <v>0</v>
      </c>
      <c r="H107" s="76"/>
      <c r="I107" s="91"/>
      <c r="J107" s="473"/>
      <c r="K107" s="65"/>
      <c r="L107" s="77"/>
      <c r="M107" s="76"/>
      <c r="N107" s="91"/>
      <c r="O107" s="473"/>
      <c r="P107" s="77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</row>
    <row r="108" spans="1:55" s="2" customFormat="1" ht="15" customHeight="1" outlineLevel="1" x14ac:dyDescent="0.2">
      <c r="A108" s="2">
        <v>106</v>
      </c>
      <c r="B108" s="165"/>
      <c r="C108" s="58" t="s">
        <v>325</v>
      </c>
      <c r="D108" s="59">
        <v>8.3000000000000007</v>
      </c>
      <c r="E108" s="220">
        <v>3</v>
      </c>
      <c r="F108" s="61" t="s">
        <v>1348</v>
      </c>
      <c r="G108" s="75">
        <f>IF('Exec Summary'!$B$9="yes",NORM!L108,0)</f>
        <v>0</v>
      </c>
      <c r="H108" s="67">
        <f>SUM(H109:H131)</f>
        <v>0</v>
      </c>
      <c r="I108" s="68"/>
      <c r="J108" s="468"/>
      <c r="K108" s="65"/>
      <c r="L108" s="62"/>
      <c r="M108" s="67">
        <f>SUM(M109:M131)</f>
        <v>0</v>
      </c>
      <c r="N108" s="68"/>
      <c r="O108" s="468"/>
      <c r="P108" s="62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</row>
    <row r="109" spans="1:55" s="2" customFormat="1" ht="15" customHeight="1" outlineLevel="1" x14ac:dyDescent="0.2">
      <c r="A109" s="2">
        <v>107</v>
      </c>
      <c r="B109" s="165">
        <v>8310</v>
      </c>
      <c r="C109" s="58" t="s">
        <v>326</v>
      </c>
      <c r="D109" s="59" t="s">
        <v>103</v>
      </c>
      <c r="E109" s="220">
        <v>4</v>
      </c>
      <c r="F109" s="69" t="s">
        <v>1349</v>
      </c>
      <c r="G109" s="75">
        <f>IF('Exec Summary'!$B$9="yes",NORM!L109,0)</f>
        <v>0</v>
      </c>
      <c r="H109" s="70"/>
      <c r="I109" s="71"/>
      <c r="J109" s="469"/>
      <c r="K109" s="65"/>
      <c r="L109" s="73"/>
      <c r="M109" s="70"/>
      <c r="N109" s="71"/>
      <c r="O109" s="469"/>
      <c r="P109" s="73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</row>
    <row r="110" spans="1:55" s="2" customFormat="1" ht="15" customHeight="1" outlineLevel="1" x14ac:dyDescent="0.2">
      <c r="A110" s="2">
        <v>108</v>
      </c>
      <c r="B110" s="165" t="s">
        <v>18</v>
      </c>
      <c r="C110" s="58" t="s">
        <v>327</v>
      </c>
      <c r="D110" s="59" t="s">
        <v>104</v>
      </c>
      <c r="E110" s="220">
        <v>4</v>
      </c>
      <c r="F110" s="69" t="s">
        <v>1350</v>
      </c>
      <c r="G110" s="75">
        <f>IF('Exec Summary'!$B$9="yes",NORM!L110,0)</f>
        <v>0</v>
      </c>
      <c r="H110" s="74"/>
      <c r="I110" s="64"/>
      <c r="J110" s="467"/>
      <c r="K110" s="65"/>
      <c r="L110" s="75"/>
      <c r="M110" s="74"/>
      <c r="N110" s="64"/>
      <c r="O110" s="467"/>
      <c r="P110" s="75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</row>
    <row r="111" spans="1:55" s="2" customFormat="1" ht="15" customHeight="1" outlineLevel="1" x14ac:dyDescent="0.2">
      <c r="A111" s="2">
        <v>109</v>
      </c>
      <c r="B111" s="165" t="s">
        <v>19</v>
      </c>
      <c r="C111" s="58" t="s">
        <v>328</v>
      </c>
      <c r="D111" s="59" t="s">
        <v>105</v>
      </c>
      <c r="E111" s="220">
        <v>4</v>
      </c>
      <c r="F111" s="69" t="s">
        <v>1351</v>
      </c>
      <c r="G111" s="75">
        <f>IF('Exec Summary'!$B$9="yes",NORM!L111,0)</f>
        <v>0</v>
      </c>
      <c r="H111" s="74"/>
      <c r="I111" s="64"/>
      <c r="J111" s="467"/>
      <c r="K111" s="65"/>
      <c r="L111" s="75"/>
      <c r="M111" s="74"/>
      <c r="N111" s="64"/>
      <c r="O111" s="467"/>
      <c r="P111" s="75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</row>
    <row r="112" spans="1:55" s="2" customFormat="1" ht="15" customHeight="1" outlineLevel="1" x14ac:dyDescent="0.2">
      <c r="A112" s="2">
        <v>110</v>
      </c>
      <c r="B112" s="165" t="s">
        <v>20</v>
      </c>
      <c r="C112" s="58" t="s">
        <v>329</v>
      </c>
      <c r="D112" s="59" t="s">
        <v>106</v>
      </c>
      <c r="E112" s="220">
        <v>4</v>
      </c>
      <c r="F112" s="69" t="s">
        <v>1352</v>
      </c>
      <c r="G112" s="75">
        <f>IF('Exec Summary'!$B$9="yes",NORM!L112,0)</f>
        <v>0</v>
      </c>
      <c r="H112" s="74"/>
      <c r="I112" s="64"/>
      <c r="J112" s="467"/>
      <c r="K112" s="65"/>
      <c r="L112" s="75"/>
      <c r="M112" s="74"/>
      <c r="N112" s="64"/>
      <c r="O112" s="467"/>
      <c r="P112" s="75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</row>
    <row r="113" spans="1:55" s="2" customFormat="1" ht="15" customHeight="1" outlineLevel="1" x14ac:dyDescent="0.2">
      <c r="A113" s="2">
        <v>111</v>
      </c>
      <c r="B113" s="165" t="s">
        <v>125</v>
      </c>
      <c r="C113" s="58" t="s">
        <v>330</v>
      </c>
      <c r="D113" s="59" t="s">
        <v>107</v>
      </c>
      <c r="E113" s="220">
        <v>4</v>
      </c>
      <c r="F113" s="69" t="s">
        <v>1353</v>
      </c>
      <c r="G113" s="75">
        <f>IF('Exec Summary'!$B$9="yes",NORM!L113,0)</f>
        <v>0</v>
      </c>
      <c r="H113" s="74"/>
      <c r="I113" s="64"/>
      <c r="J113" s="467"/>
      <c r="K113" s="65"/>
      <c r="L113" s="75"/>
      <c r="M113" s="74"/>
      <c r="N113" s="64"/>
      <c r="O113" s="467"/>
      <c r="P113" s="75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</row>
    <row r="114" spans="1:55" s="2" customFormat="1" ht="15" customHeight="1" outlineLevel="1" x14ac:dyDescent="0.2">
      <c r="A114" s="2">
        <v>112</v>
      </c>
      <c r="B114" s="165" t="s">
        <v>126</v>
      </c>
      <c r="C114" s="58" t="s">
        <v>168</v>
      </c>
      <c r="D114" s="59" t="s">
        <v>109</v>
      </c>
      <c r="E114" s="220">
        <v>4</v>
      </c>
      <c r="F114" s="69" t="s">
        <v>1354</v>
      </c>
      <c r="G114" s="75">
        <f>IF('Exec Summary'!$B$9="yes",NORM!L114,0)</f>
        <v>0</v>
      </c>
      <c r="H114" s="74"/>
      <c r="I114" s="64"/>
      <c r="J114" s="467"/>
      <c r="K114" s="65"/>
      <c r="L114" s="75"/>
      <c r="M114" s="74"/>
      <c r="N114" s="64"/>
      <c r="O114" s="467"/>
      <c r="P114" s="75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</row>
    <row r="115" spans="1:55" s="2" customFormat="1" ht="15" customHeight="1" outlineLevel="1" x14ac:dyDescent="0.2">
      <c r="A115" s="2">
        <v>113</v>
      </c>
      <c r="B115" s="165" t="s">
        <v>127</v>
      </c>
      <c r="C115" s="58" t="s">
        <v>331</v>
      </c>
      <c r="D115" s="59" t="s">
        <v>110</v>
      </c>
      <c r="E115" s="220">
        <v>4</v>
      </c>
      <c r="F115" s="69" t="s">
        <v>1355</v>
      </c>
      <c r="G115" s="75">
        <f>IF('Exec Summary'!$B$9="yes",NORM!L115,0)</f>
        <v>0</v>
      </c>
      <c r="H115" s="74"/>
      <c r="I115" s="64"/>
      <c r="J115" s="467"/>
      <c r="K115" s="65"/>
      <c r="L115" s="75"/>
      <c r="M115" s="74"/>
      <c r="N115" s="64"/>
      <c r="O115" s="467"/>
      <c r="P115" s="75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</row>
    <row r="116" spans="1:55" s="2" customFormat="1" ht="15" customHeight="1" outlineLevel="1" x14ac:dyDescent="0.2">
      <c r="A116" s="2">
        <v>114</v>
      </c>
      <c r="B116" s="165" t="s">
        <v>128</v>
      </c>
      <c r="C116" s="58" t="s">
        <v>332</v>
      </c>
      <c r="D116" s="59" t="s">
        <v>112</v>
      </c>
      <c r="E116" s="220">
        <v>4</v>
      </c>
      <c r="F116" s="69" t="s">
        <v>1356</v>
      </c>
      <c r="G116" s="75">
        <f>IF('Exec Summary'!$B$9="yes",NORM!L116,0)</f>
        <v>0</v>
      </c>
      <c r="H116" s="74"/>
      <c r="I116" s="64"/>
      <c r="J116" s="467"/>
      <c r="K116" s="65"/>
      <c r="L116" s="75"/>
      <c r="M116" s="74"/>
      <c r="N116" s="64"/>
      <c r="O116" s="467"/>
      <c r="P116" s="75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</row>
    <row r="117" spans="1:55" s="2" customFormat="1" ht="15" customHeight="1" outlineLevel="1" x14ac:dyDescent="0.2">
      <c r="A117" s="2">
        <v>115</v>
      </c>
      <c r="B117" s="165" t="s">
        <v>21</v>
      </c>
      <c r="C117" s="58" t="s">
        <v>333</v>
      </c>
      <c r="D117" s="59" t="s">
        <v>129</v>
      </c>
      <c r="E117" s="220">
        <v>4</v>
      </c>
      <c r="F117" s="109" t="s">
        <v>1357</v>
      </c>
      <c r="G117" s="75">
        <f>IF('Exec Summary'!$B$9="yes",NORM!L117,0)</f>
        <v>0</v>
      </c>
      <c r="H117" s="74"/>
      <c r="I117" s="64"/>
      <c r="J117" s="467"/>
      <c r="K117" s="65"/>
      <c r="L117" s="75"/>
      <c r="M117" s="74"/>
      <c r="N117" s="64"/>
      <c r="O117" s="467"/>
      <c r="P117" s="75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</row>
    <row r="118" spans="1:55" s="2" customFormat="1" ht="15" customHeight="1" outlineLevel="1" x14ac:dyDescent="0.2">
      <c r="A118" s="2">
        <v>116</v>
      </c>
      <c r="B118" s="165" t="s">
        <v>135</v>
      </c>
      <c r="C118" s="58" t="s">
        <v>334</v>
      </c>
      <c r="D118" s="59" t="s">
        <v>130</v>
      </c>
      <c r="E118" s="220">
        <v>4</v>
      </c>
      <c r="F118" s="69" t="s">
        <v>1358</v>
      </c>
      <c r="G118" s="75">
        <f>IF('Exec Summary'!$B$9="yes",NORM!L118,0)</f>
        <v>0</v>
      </c>
      <c r="H118" s="74"/>
      <c r="I118" s="64"/>
      <c r="J118" s="467"/>
      <c r="K118" s="65"/>
      <c r="L118" s="75"/>
      <c r="M118" s="74"/>
      <c r="N118" s="64"/>
      <c r="O118" s="467"/>
      <c r="P118" s="75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</row>
    <row r="119" spans="1:55" s="2" customFormat="1" ht="15" customHeight="1" outlineLevel="1" x14ac:dyDescent="0.2">
      <c r="A119" s="2">
        <v>117</v>
      </c>
      <c r="B119" s="165" t="s">
        <v>136</v>
      </c>
      <c r="C119" s="58" t="s">
        <v>335</v>
      </c>
      <c r="D119" s="59" t="s">
        <v>131</v>
      </c>
      <c r="E119" s="220">
        <v>4</v>
      </c>
      <c r="F119" s="69" t="s">
        <v>1359</v>
      </c>
      <c r="G119" s="75">
        <f>IF('Exec Summary'!$B$9="yes",NORM!L119,0)</f>
        <v>0</v>
      </c>
      <c r="H119" s="74"/>
      <c r="I119" s="64"/>
      <c r="J119" s="467"/>
      <c r="K119" s="65"/>
      <c r="L119" s="75"/>
      <c r="M119" s="74"/>
      <c r="N119" s="64"/>
      <c r="O119" s="467"/>
      <c r="P119" s="75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</row>
    <row r="120" spans="1:55" s="2" customFormat="1" ht="15" customHeight="1" outlineLevel="1" x14ac:dyDescent="0.2">
      <c r="A120" s="2">
        <v>118</v>
      </c>
      <c r="B120" s="165" t="s">
        <v>137</v>
      </c>
      <c r="C120" s="58" t="s">
        <v>336</v>
      </c>
      <c r="D120" s="59" t="s">
        <v>132</v>
      </c>
      <c r="E120" s="220">
        <v>4</v>
      </c>
      <c r="F120" s="69" t="s">
        <v>1360</v>
      </c>
      <c r="G120" s="75">
        <f>IF('Exec Summary'!$B$9="yes",NORM!L120,0)</f>
        <v>0</v>
      </c>
      <c r="H120" s="74"/>
      <c r="I120" s="64"/>
      <c r="J120" s="467"/>
      <c r="K120" s="65"/>
      <c r="L120" s="75"/>
      <c r="M120" s="74"/>
      <c r="N120" s="64"/>
      <c r="O120" s="467"/>
      <c r="P120" s="75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</row>
    <row r="121" spans="1:55" s="2" customFormat="1" ht="15" customHeight="1" outlineLevel="1" x14ac:dyDescent="0.2">
      <c r="A121" s="2">
        <v>119</v>
      </c>
      <c r="B121" s="165" t="s">
        <v>138</v>
      </c>
      <c r="C121" s="58" t="s">
        <v>337</v>
      </c>
      <c r="D121" s="59" t="s">
        <v>133</v>
      </c>
      <c r="E121" s="220">
        <v>4</v>
      </c>
      <c r="F121" s="69" t="s">
        <v>1361</v>
      </c>
      <c r="G121" s="75">
        <f>IF('Exec Summary'!$B$9="yes",NORM!L121,0)</f>
        <v>0</v>
      </c>
      <c r="H121" s="74"/>
      <c r="I121" s="64"/>
      <c r="J121" s="467"/>
      <c r="K121" s="65"/>
      <c r="L121" s="75"/>
      <c r="M121" s="74"/>
      <c r="N121" s="64"/>
      <c r="O121" s="467"/>
      <c r="P121" s="75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</row>
    <row r="122" spans="1:55" s="2" customFormat="1" ht="15" customHeight="1" outlineLevel="1" x14ac:dyDescent="0.2">
      <c r="A122" s="2">
        <v>120</v>
      </c>
      <c r="B122" s="165" t="s">
        <v>139</v>
      </c>
      <c r="C122" s="58" t="s">
        <v>338</v>
      </c>
      <c r="D122" s="59" t="s">
        <v>134</v>
      </c>
      <c r="E122" s="220">
        <v>4</v>
      </c>
      <c r="F122" s="69" t="s">
        <v>1362</v>
      </c>
      <c r="G122" s="75">
        <f>IF('Exec Summary'!$B$9="yes",NORM!L122,0)</f>
        <v>0</v>
      </c>
      <c r="H122" s="74"/>
      <c r="I122" s="64"/>
      <c r="J122" s="467"/>
      <c r="K122" s="65"/>
      <c r="L122" s="75"/>
      <c r="M122" s="74"/>
      <c r="N122" s="64"/>
      <c r="O122" s="467"/>
      <c r="P122" s="75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</row>
    <row r="123" spans="1:55" s="2" customFormat="1" ht="15" customHeight="1" outlineLevel="1" x14ac:dyDescent="0.2">
      <c r="A123" s="2">
        <v>121</v>
      </c>
      <c r="B123" s="165" t="s">
        <v>22</v>
      </c>
      <c r="C123" s="58" t="s">
        <v>339</v>
      </c>
      <c r="D123" s="59" t="s">
        <v>140</v>
      </c>
      <c r="E123" s="220">
        <v>4</v>
      </c>
      <c r="F123" s="69" t="s">
        <v>1363</v>
      </c>
      <c r="G123" s="75">
        <f>IF('Exec Summary'!$B$9="yes",NORM!L123,0)</f>
        <v>0</v>
      </c>
      <c r="H123" s="74"/>
      <c r="I123" s="64"/>
      <c r="J123" s="467"/>
      <c r="K123" s="65"/>
      <c r="L123" s="75"/>
      <c r="M123" s="74"/>
      <c r="N123" s="64"/>
      <c r="O123" s="467"/>
      <c r="P123" s="75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</row>
    <row r="124" spans="1:55" s="2" customFormat="1" ht="15" customHeight="1" outlineLevel="1" x14ac:dyDescent="0.2">
      <c r="A124" s="2">
        <v>122</v>
      </c>
      <c r="B124" s="165" t="s">
        <v>72</v>
      </c>
      <c r="C124" s="58" t="s">
        <v>340</v>
      </c>
      <c r="D124" s="59" t="s">
        <v>141</v>
      </c>
      <c r="E124" s="220">
        <v>4</v>
      </c>
      <c r="F124" s="69" t="s">
        <v>1364</v>
      </c>
      <c r="G124" s="75">
        <f>IF('Exec Summary'!$B$9="yes",NORM!L124,0)</f>
        <v>0</v>
      </c>
      <c r="H124" s="74"/>
      <c r="I124" s="64"/>
      <c r="J124" s="467"/>
      <c r="K124" s="65"/>
      <c r="L124" s="75"/>
      <c r="M124" s="74"/>
      <c r="N124" s="64"/>
      <c r="O124" s="467"/>
      <c r="P124" s="75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</row>
    <row r="125" spans="1:55" s="2" customFormat="1" ht="15" customHeight="1" outlineLevel="1" x14ac:dyDescent="0.2">
      <c r="A125" s="2">
        <v>123</v>
      </c>
      <c r="B125" s="165" t="s">
        <v>24</v>
      </c>
      <c r="C125" s="58" t="s">
        <v>341</v>
      </c>
      <c r="D125" s="59" t="s">
        <v>142</v>
      </c>
      <c r="E125" s="220">
        <v>4</v>
      </c>
      <c r="F125" s="69" t="s">
        <v>1365</v>
      </c>
      <c r="G125" s="75">
        <f>IF('Exec Summary'!$B$9="yes",NORM!L125,0)</f>
        <v>0</v>
      </c>
      <c r="H125" s="74"/>
      <c r="I125" s="64"/>
      <c r="J125" s="467"/>
      <c r="K125" s="65"/>
      <c r="L125" s="75"/>
      <c r="M125" s="74"/>
      <c r="N125" s="64"/>
      <c r="O125" s="467"/>
      <c r="P125" s="75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</row>
    <row r="126" spans="1:55" s="2" customFormat="1" ht="15" customHeight="1" outlineLevel="1" x14ac:dyDescent="0.2">
      <c r="A126" s="2">
        <v>124</v>
      </c>
      <c r="B126" s="165" t="s">
        <v>25</v>
      </c>
      <c r="C126" s="58" t="s">
        <v>342</v>
      </c>
      <c r="D126" s="59" t="s">
        <v>143</v>
      </c>
      <c r="E126" s="220">
        <v>4</v>
      </c>
      <c r="F126" s="69" t="s">
        <v>1366</v>
      </c>
      <c r="G126" s="75">
        <f>IF('Exec Summary'!$B$9="yes",NORM!L126,0)</f>
        <v>0</v>
      </c>
      <c r="H126" s="74"/>
      <c r="I126" s="64"/>
      <c r="J126" s="467"/>
      <c r="K126" s="65"/>
      <c r="L126" s="75"/>
      <c r="M126" s="74"/>
      <c r="N126" s="64"/>
      <c r="O126" s="467"/>
      <c r="P126" s="75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</row>
    <row r="127" spans="1:55" s="2" customFormat="1" ht="15" customHeight="1" outlineLevel="1" x14ac:dyDescent="0.2">
      <c r="A127" s="2">
        <v>125</v>
      </c>
      <c r="B127" s="165" t="s">
        <v>108</v>
      </c>
      <c r="C127" s="58" t="s">
        <v>343</v>
      </c>
      <c r="D127" s="59" t="s">
        <v>144</v>
      </c>
      <c r="E127" s="220">
        <v>4</v>
      </c>
      <c r="F127" s="69" t="s">
        <v>1367</v>
      </c>
      <c r="G127" s="75">
        <f>IF('Exec Summary'!$B$9="yes",NORM!L127,0)</f>
        <v>0</v>
      </c>
      <c r="H127" s="74"/>
      <c r="I127" s="64"/>
      <c r="J127" s="467"/>
      <c r="K127" s="65"/>
      <c r="L127" s="75"/>
      <c r="M127" s="74"/>
      <c r="N127" s="64"/>
      <c r="O127" s="467"/>
      <c r="P127" s="75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</row>
    <row r="128" spans="1:55" s="2" customFormat="1" ht="15" customHeight="1" outlineLevel="1" x14ac:dyDescent="0.2">
      <c r="A128" s="2">
        <v>126</v>
      </c>
      <c r="B128" s="165">
        <v>8391</v>
      </c>
      <c r="C128" s="58" t="s">
        <v>344</v>
      </c>
      <c r="D128" s="59" t="s">
        <v>145</v>
      </c>
      <c r="E128" s="220">
        <v>4</v>
      </c>
      <c r="F128" s="69" t="s">
        <v>1368</v>
      </c>
      <c r="G128" s="75">
        <f>IF('Exec Summary'!$B$9="yes",NORM!L128,0)</f>
        <v>0</v>
      </c>
      <c r="H128" s="74"/>
      <c r="I128" s="64"/>
      <c r="J128" s="467"/>
      <c r="K128" s="65"/>
      <c r="L128" s="75"/>
      <c r="M128" s="74"/>
      <c r="N128" s="64"/>
      <c r="O128" s="467"/>
      <c r="P128" s="75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</row>
    <row r="129" spans="1:55" s="2" customFormat="1" ht="15" customHeight="1" outlineLevel="1" x14ac:dyDescent="0.2">
      <c r="A129" s="2">
        <v>127</v>
      </c>
      <c r="B129" s="165" t="s">
        <v>111</v>
      </c>
      <c r="C129" s="58" t="s">
        <v>345</v>
      </c>
      <c r="D129" s="59" t="s">
        <v>146</v>
      </c>
      <c r="E129" s="220">
        <v>4</v>
      </c>
      <c r="F129" s="69" t="s">
        <v>1318</v>
      </c>
      <c r="G129" s="75">
        <f>IF('Exec Summary'!$B$9="yes",NORM!L129,0)</f>
        <v>0</v>
      </c>
      <c r="H129" s="74"/>
      <c r="I129" s="64"/>
      <c r="J129" s="467"/>
      <c r="K129" s="65"/>
      <c r="L129" s="75"/>
      <c r="M129" s="74"/>
      <c r="N129" s="64"/>
      <c r="O129" s="467"/>
      <c r="P129" s="75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</row>
    <row r="130" spans="1:55" s="2" customFormat="1" ht="15" customHeight="1" outlineLevel="1" x14ac:dyDescent="0.2">
      <c r="A130" s="2">
        <v>128</v>
      </c>
      <c r="B130" s="165" t="s">
        <v>73</v>
      </c>
      <c r="C130" s="58" t="s">
        <v>346</v>
      </c>
      <c r="D130" s="59" t="s">
        <v>74</v>
      </c>
      <c r="E130" s="220">
        <v>4</v>
      </c>
      <c r="F130" s="69" t="s">
        <v>1369</v>
      </c>
      <c r="G130" s="75">
        <f>IF('Exec Summary'!$B$9="yes",NORM!L130,0)</f>
        <v>0</v>
      </c>
      <c r="H130" s="74"/>
      <c r="I130" s="64"/>
      <c r="J130" s="467"/>
      <c r="K130" s="65"/>
      <c r="L130" s="75"/>
      <c r="M130" s="74"/>
      <c r="N130" s="64"/>
      <c r="O130" s="467"/>
      <c r="P130" s="75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</row>
    <row r="131" spans="1:55" s="2" customFormat="1" ht="15" customHeight="1" outlineLevel="1" x14ac:dyDescent="0.2">
      <c r="A131" s="2">
        <v>129</v>
      </c>
      <c r="B131" s="165" t="s">
        <v>75</v>
      </c>
      <c r="C131" s="58" t="s">
        <v>347</v>
      </c>
      <c r="D131" s="59" t="s">
        <v>76</v>
      </c>
      <c r="E131" s="220">
        <v>4</v>
      </c>
      <c r="F131" s="69" t="s">
        <v>1370</v>
      </c>
      <c r="G131" s="75">
        <f>IF('Exec Summary'!$B$9="yes",NORM!L131,0)</f>
        <v>0</v>
      </c>
      <c r="H131" s="76"/>
      <c r="I131" s="91"/>
      <c r="J131" s="473"/>
      <c r="K131" s="65"/>
      <c r="L131" s="77"/>
      <c r="M131" s="76"/>
      <c r="N131" s="91"/>
      <c r="O131" s="473"/>
      <c r="P131" s="77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</row>
    <row r="132" spans="1:55" s="2" customFormat="1" ht="15" customHeight="1" outlineLevel="1" x14ac:dyDescent="0.2">
      <c r="A132" s="2">
        <v>130</v>
      </c>
      <c r="B132" s="165"/>
      <c r="C132" s="58" t="s">
        <v>348</v>
      </c>
      <c r="D132" s="59">
        <v>8.4</v>
      </c>
      <c r="E132" s="220">
        <v>3</v>
      </c>
      <c r="F132" s="61" t="s">
        <v>1371</v>
      </c>
      <c r="G132" s="75">
        <f>IF('Exec Summary'!$B$9="yes",NORM!L132,0)</f>
        <v>0</v>
      </c>
      <c r="H132" s="67">
        <f>SUM(H133:H144)</f>
        <v>0</v>
      </c>
      <c r="I132" s="68"/>
      <c r="J132" s="468"/>
      <c r="K132" s="65"/>
      <c r="L132" s="62"/>
      <c r="M132" s="67">
        <f>SUM(M133:M144)</f>
        <v>0</v>
      </c>
      <c r="N132" s="68"/>
      <c r="O132" s="468"/>
      <c r="P132" s="62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</row>
    <row r="133" spans="1:55" s="2" customFormat="1" ht="15" customHeight="1" outlineLevel="1" x14ac:dyDescent="0.2">
      <c r="A133" s="2">
        <v>131</v>
      </c>
      <c r="B133" s="165">
        <v>8410</v>
      </c>
      <c r="C133" s="58" t="s">
        <v>349</v>
      </c>
      <c r="D133" s="59" t="s">
        <v>45</v>
      </c>
      <c r="E133" s="220">
        <v>4</v>
      </c>
      <c r="F133" s="69" t="s">
        <v>1372</v>
      </c>
      <c r="G133" s="75">
        <f>IF('Exec Summary'!$B$9="yes",NORM!L133,0)</f>
        <v>0</v>
      </c>
      <c r="H133" s="70"/>
      <c r="I133" s="71"/>
      <c r="J133" s="469"/>
      <c r="K133" s="65"/>
      <c r="L133" s="73"/>
      <c r="M133" s="70"/>
      <c r="N133" s="71"/>
      <c r="O133" s="469"/>
      <c r="P133" s="73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</row>
    <row r="134" spans="1:55" s="2" customFormat="1" ht="15" customHeight="1" outlineLevel="1" x14ac:dyDescent="0.2">
      <c r="A134" s="2">
        <v>132</v>
      </c>
      <c r="B134" s="165" t="s">
        <v>113</v>
      </c>
      <c r="C134" s="58" t="s">
        <v>350</v>
      </c>
      <c r="D134" s="59" t="s">
        <v>50</v>
      </c>
      <c r="E134" s="220">
        <v>4</v>
      </c>
      <c r="F134" s="69" t="s">
        <v>1373</v>
      </c>
      <c r="G134" s="75">
        <f>IF('Exec Summary'!$B$9="yes",NORM!L134,0)</f>
        <v>0</v>
      </c>
      <c r="H134" s="74"/>
      <c r="I134" s="64"/>
      <c r="J134" s="467"/>
      <c r="K134" s="65"/>
      <c r="L134" s="75"/>
      <c r="M134" s="74"/>
      <c r="N134" s="64"/>
      <c r="O134" s="467"/>
      <c r="P134" s="75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</row>
    <row r="135" spans="1:55" s="2" customFormat="1" ht="15" customHeight="1" outlineLevel="1" x14ac:dyDescent="0.2">
      <c r="A135" s="2">
        <v>133</v>
      </c>
      <c r="B135" s="165" t="s">
        <v>26</v>
      </c>
      <c r="C135" s="58" t="s">
        <v>351</v>
      </c>
      <c r="D135" s="59" t="s">
        <v>51</v>
      </c>
      <c r="E135" s="220">
        <v>4</v>
      </c>
      <c r="F135" s="69" t="s">
        <v>1374</v>
      </c>
      <c r="G135" s="75">
        <f>IF('Exec Summary'!$B$9="yes",NORM!L135,0)</f>
        <v>0</v>
      </c>
      <c r="H135" s="74"/>
      <c r="I135" s="64"/>
      <c r="J135" s="467"/>
      <c r="K135" s="65"/>
      <c r="L135" s="75"/>
      <c r="M135" s="74"/>
      <c r="N135" s="64"/>
      <c r="O135" s="467"/>
      <c r="P135" s="75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</row>
    <row r="136" spans="1:55" s="2" customFormat="1" ht="15" customHeight="1" outlineLevel="1" x14ac:dyDescent="0.2">
      <c r="A136" s="2">
        <v>134</v>
      </c>
      <c r="B136" s="165" t="s">
        <v>1532</v>
      </c>
      <c r="C136" s="58" t="s">
        <v>352</v>
      </c>
      <c r="D136" s="59" t="s">
        <v>52</v>
      </c>
      <c r="E136" s="220">
        <v>4</v>
      </c>
      <c r="F136" s="69" t="s">
        <v>1517</v>
      </c>
      <c r="G136" s="75">
        <f>IF('Exec Summary'!$B$9="yes",NORM!L136,0)</f>
        <v>0</v>
      </c>
      <c r="H136" s="74"/>
      <c r="I136" s="64"/>
      <c r="J136" s="467"/>
      <c r="K136" s="65"/>
      <c r="L136" s="75"/>
      <c r="M136" s="74"/>
      <c r="N136" s="64"/>
      <c r="O136" s="467"/>
      <c r="P136" s="75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</row>
    <row r="137" spans="1:55" s="2" customFormat="1" ht="15" customHeight="1" outlineLevel="1" x14ac:dyDescent="0.2">
      <c r="A137" s="2">
        <v>135</v>
      </c>
      <c r="B137" s="165">
        <v>8440</v>
      </c>
      <c r="C137" s="58" t="s">
        <v>353</v>
      </c>
      <c r="D137" s="59" t="s">
        <v>53</v>
      </c>
      <c r="E137" s="220">
        <v>4</v>
      </c>
      <c r="F137" s="69" t="s">
        <v>1375</v>
      </c>
      <c r="G137" s="75">
        <f>IF('Exec Summary'!$B$9="yes",NORM!L137,0)</f>
        <v>0</v>
      </c>
      <c r="H137" s="74"/>
      <c r="I137" s="64"/>
      <c r="J137" s="467"/>
      <c r="K137" s="65"/>
      <c r="L137" s="75"/>
      <c r="M137" s="74"/>
      <c r="N137" s="64"/>
      <c r="O137" s="467"/>
      <c r="P137" s="75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</row>
    <row r="138" spans="1:55" s="2" customFormat="1" ht="15" customHeight="1" outlineLevel="1" x14ac:dyDescent="0.2">
      <c r="A138" s="2">
        <v>136</v>
      </c>
      <c r="B138" s="165" t="s">
        <v>70</v>
      </c>
      <c r="C138" s="58" t="s">
        <v>354</v>
      </c>
      <c r="D138" s="59" t="s">
        <v>78</v>
      </c>
      <c r="E138" s="220">
        <v>4</v>
      </c>
      <c r="F138" s="69" t="s">
        <v>1376</v>
      </c>
      <c r="G138" s="75">
        <f>IF('Exec Summary'!$B$9="yes",NORM!L138,0)</f>
        <v>0</v>
      </c>
      <c r="H138" s="74"/>
      <c r="I138" s="64"/>
      <c r="J138" s="467"/>
      <c r="K138" s="65"/>
      <c r="L138" s="75"/>
      <c r="M138" s="74"/>
      <c r="N138" s="64"/>
      <c r="O138" s="467"/>
      <c r="P138" s="75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</row>
    <row r="139" spans="1:55" s="2" customFormat="1" ht="15" customHeight="1" outlineLevel="1" x14ac:dyDescent="0.2">
      <c r="A139" s="2">
        <v>137</v>
      </c>
      <c r="B139" s="165" t="s">
        <v>77</v>
      </c>
      <c r="C139" s="58" t="s">
        <v>355</v>
      </c>
      <c r="D139" s="59" t="s">
        <v>71</v>
      </c>
      <c r="E139" s="220">
        <v>4</v>
      </c>
      <c r="F139" s="69" t="s">
        <v>1377</v>
      </c>
      <c r="G139" s="75">
        <f>IF('Exec Summary'!$B$9="yes",NORM!L139,0)</f>
        <v>0</v>
      </c>
      <c r="H139" s="74"/>
      <c r="I139" s="64"/>
      <c r="J139" s="467"/>
      <c r="K139" s="65"/>
      <c r="L139" s="75"/>
      <c r="M139" s="74"/>
      <c r="N139" s="64"/>
      <c r="O139" s="467"/>
      <c r="P139" s="75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</row>
    <row r="140" spans="1:55" s="2" customFormat="1" ht="15" customHeight="1" outlineLevel="1" x14ac:dyDescent="0.2">
      <c r="A140" s="2">
        <v>138</v>
      </c>
      <c r="B140" s="165" t="s">
        <v>115</v>
      </c>
      <c r="C140" s="58" t="s">
        <v>356</v>
      </c>
      <c r="D140" s="59" t="s">
        <v>54</v>
      </c>
      <c r="E140" s="220">
        <v>4</v>
      </c>
      <c r="F140" s="69" t="s">
        <v>1378</v>
      </c>
      <c r="G140" s="75">
        <f>IF('Exec Summary'!$B$9="yes",NORM!L140,0)</f>
        <v>0</v>
      </c>
      <c r="H140" s="74"/>
      <c r="I140" s="64"/>
      <c r="J140" s="467"/>
      <c r="K140" s="65"/>
      <c r="L140" s="75"/>
      <c r="M140" s="74"/>
      <c r="N140" s="64"/>
      <c r="O140" s="467"/>
      <c r="P140" s="75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</row>
    <row r="141" spans="1:55" s="2" customFormat="1" ht="15" customHeight="1" outlineLevel="1" x14ac:dyDescent="0.2">
      <c r="A141" s="2">
        <v>139</v>
      </c>
      <c r="B141" s="165" t="s">
        <v>55</v>
      </c>
      <c r="C141" s="58" t="s">
        <v>357</v>
      </c>
      <c r="D141" s="59" t="s">
        <v>56</v>
      </c>
      <c r="E141" s="220">
        <v>4</v>
      </c>
      <c r="F141" s="69" t="s">
        <v>1379</v>
      </c>
      <c r="G141" s="75">
        <f>IF('Exec Summary'!$B$9="yes",NORM!L141,0)</f>
        <v>0</v>
      </c>
      <c r="H141" s="74"/>
      <c r="I141" s="64"/>
      <c r="J141" s="467"/>
      <c r="K141" s="65"/>
      <c r="L141" s="75"/>
      <c r="M141" s="74"/>
      <c r="N141" s="64"/>
      <c r="O141" s="467"/>
      <c r="P141" s="75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</row>
    <row r="142" spans="1:55" s="2" customFormat="1" ht="15" customHeight="1" outlineLevel="1" x14ac:dyDescent="0.2">
      <c r="A142" s="2">
        <v>140</v>
      </c>
      <c r="B142" s="165" t="s">
        <v>57</v>
      </c>
      <c r="C142" s="58" t="s">
        <v>358</v>
      </c>
      <c r="D142" s="59" t="s">
        <v>58</v>
      </c>
      <c r="E142" s="220">
        <v>4</v>
      </c>
      <c r="F142" s="69" t="s">
        <v>1518</v>
      </c>
      <c r="G142" s="75">
        <f>IF('Exec Summary'!$B$9="yes",NORM!L142,0)</f>
        <v>0</v>
      </c>
      <c r="H142" s="74"/>
      <c r="I142" s="64"/>
      <c r="J142" s="467"/>
      <c r="K142" s="65"/>
      <c r="L142" s="75"/>
      <c r="M142" s="74"/>
      <c r="N142" s="64"/>
      <c r="O142" s="467"/>
      <c r="P142" s="75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</row>
    <row r="143" spans="1:55" s="2" customFormat="1" ht="15" customHeight="1" outlineLevel="1" x14ac:dyDescent="0.2">
      <c r="A143" s="2">
        <v>141</v>
      </c>
      <c r="B143" s="165" t="s">
        <v>59</v>
      </c>
      <c r="C143" s="58" t="s">
        <v>359</v>
      </c>
      <c r="D143" s="59" t="s">
        <v>60</v>
      </c>
      <c r="E143" s="220">
        <v>4</v>
      </c>
      <c r="F143" s="69" t="s">
        <v>1381</v>
      </c>
      <c r="G143" s="75">
        <f>IF('Exec Summary'!$B$9="yes",NORM!L143,0)</f>
        <v>0</v>
      </c>
      <c r="H143" s="74"/>
      <c r="I143" s="64"/>
      <c r="J143" s="467"/>
      <c r="K143" s="65"/>
      <c r="L143" s="75"/>
      <c r="M143" s="74"/>
      <c r="N143" s="64"/>
      <c r="O143" s="467"/>
      <c r="P143" s="75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</row>
    <row r="144" spans="1:55" s="2" customFormat="1" ht="15" customHeight="1" outlineLevel="1" x14ac:dyDescent="0.2">
      <c r="A144" s="2">
        <v>142</v>
      </c>
      <c r="B144" s="165" t="s">
        <v>61</v>
      </c>
      <c r="C144" s="58" t="s">
        <v>360</v>
      </c>
      <c r="D144" s="59" t="s">
        <v>62</v>
      </c>
      <c r="E144" s="220">
        <v>4</v>
      </c>
      <c r="F144" s="69" t="s">
        <v>1382</v>
      </c>
      <c r="G144" s="75">
        <f>IF('Exec Summary'!$B$9="yes",NORM!L144,0)</f>
        <v>0</v>
      </c>
      <c r="H144" s="76"/>
      <c r="I144" s="91"/>
      <c r="J144" s="473"/>
      <c r="K144" s="65"/>
      <c r="L144" s="77"/>
      <c r="M144" s="76"/>
      <c r="N144" s="91"/>
      <c r="O144" s="473"/>
      <c r="P144" s="77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</row>
    <row r="145" spans="1:55" s="2" customFormat="1" ht="15" customHeight="1" outlineLevel="1" x14ac:dyDescent="0.2">
      <c r="A145" s="2">
        <v>151</v>
      </c>
      <c r="B145" s="165"/>
      <c r="C145" s="58" t="s">
        <v>369</v>
      </c>
      <c r="D145" s="59" t="s">
        <v>147</v>
      </c>
      <c r="E145" s="220">
        <v>3</v>
      </c>
      <c r="F145" s="61" t="s">
        <v>1322</v>
      </c>
      <c r="G145" s="75">
        <f>IF('Exec Summary'!$B$9="yes",NORM!L145,0)</f>
        <v>0</v>
      </c>
      <c r="H145" s="67">
        <f>SUM(H146:H152)</f>
        <v>0</v>
      </c>
      <c r="I145" s="68"/>
      <c r="J145" s="468"/>
      <c r="K145" s="65"/>
      <c r="L145" s="62"/>
      <c r="M145" s="67">
        <f>SUM(M146:M152)</f>
        <v>0</v>
      </c>
      <c r="N145" s="68"/>
      <c r="O145" s="468"/>
      <c r="P145" s="62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</row>
    <row r="146" spans="1:55" s="2" customFormat="1" ht="15" customHeight="1" outlineLevel="1" x14ac:dyDescent="0.2">
      <c r="A146" s="2">
        <v>152</v>
      </c>
      <c r="B146" s="165" t="s">
        <v>148</v>
      </c>
      <c r="C146" s="58" t="s">
        <v>370</v>
      </c>
      <c r="D146" s="59" t="s">
        <v>28</v>
      </c>
      <c r="E146" s="220">
        <v>4</v>
      </c>
      <c r="F146" s="69" t="s">
        <v>1519</v>
      </c>
      <c r="G146" s="75">
        <f>IF('Exec Summary'!$B$9="yes",NORM!L146,0)</f>
        <v>0</v>
      </c>
      <c r="H146" s="70"/>
      <c r="I146" s="71"/>
      <c r="J146" s="469"/>
      <c r="K146" s="65"/>
      <c r="L146" s="73"/>
      <c r="M146" s="70"/>
      <c r="N146" s="71"/>
      <c r="O146" s="469"/>
      <c r="P146" s="73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</row>
    <row r="147" spans="1:55" s="2" customFormat="1" ht="15" customHeight="1" outlineLevel="1" x14ac:dyDescent="0.2">
      <c r="A147" s="2">
        <v>153</v>
      </c>
      <c r="B147" s="165" t="s">
        <v>149</v>
      </c>
      <c r="C147" s="58" t="s">
        <v>371</v>
      </c>
      <c r="D147" s="59" t="s">
        <v>90</v>
      </c>
      <c r="E147" s="220">
        <v>4</v>
      </c>
      <c r="F147" s="69" t="s">
        <v>1323</v>
      </c>
      <c r="G147" s="75">
        <f>IF('Exec Summary'!$B$9="yes",NORM!L147,0)</f>
        <v>0</v>
      </c>
      <c r="H147" s="74"/>
      <c r="I147" s="64"/>
      <c r="J147" s="467"/>
      <c r="K147" s="65"/>
      <c r="L147" s="75"/>
      <c r="M147" s="74"/>
      <c r="N147" s="64"/>
      <c r="O147" s="467"/>
      <c r="P147" s="75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</row>
    <row r="148" spans="1:55" s="2" customFormat="1" ht="15" customHeight="1" outlineLevel="1" x14ac:dyDescent="0.2">
      <c r="A148" s="2">
        <v>154</v>
      </c>
      <c r="B148" s="165" t="s">
        <v>119</v>
      </c>
      <c r="C148" s="58" t="s">
        <v>372</v>
      </c>
      <c r="D148" s="59" t="s">
        <v>91</v>
      </c>
      <c r="E148" s="220">
        <v>4</v>
      </c>
      <c r="F148" s="69" t="s">
        <v>1324</v>
      </c>
      <c r="G148" s="75">
        <f>IF('Exec Summary'!$B$9="yes",NORM!L148,0)</f>
        <v>0</v>
      </c>
      <c r="H148" s="74"/>
      <c r="I148" s="64"/>
      <c r="J148" s="467"/>
      <c r="K148" s="65"/>
      <c r="L148" s="75"/>
      <c r="M148" s="74"/>
      <c r="N148" s="64"/>
      <c r="O148" s="467"/>
      <c r="P148" s="75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</row>
    <row r="149" spans="1:55" s="2" customFormat="1" ht="15" customHeight="1" outlineLevel="1" x14ac:dyDescent="0.2">
      <c r="A149" s="2">
        <v>155</v>
      </c>
      <c r="B149" s="165" t="s">
        <v>120</v>
      </c>
      <c r="C149" s="58" t="s">
        <v>373</v>
      </c>
      <c r="D149" s="59" t="s">
        <v>92</v>
      </c>
      <c r="E149" s="220">
        <v>4</v>
      </c>
      <c r="F149" s="69" t="s">
        <v>1325</v>
      </c>
      <c r="G149" s="75">
        <f>IF('Exec Summary'!$B$9="yes",NORM!L149,0)</f>
        <v>0</v>
      </c>
      <c r="H149" s="74"/>
      <c r="I149" s="64"/>
      <c r="J149" s="467"/>
      <c r="K149" s="65"/>
      <c r="L149" s="75"/>
      <c r="M149" s="74"/>
      <c r="N149" s="64"/>
      <c r="O149" s="467"/>
      <c r="P149" s="75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</row>
    <row r="150" spans="1:55" s="2" customFormat="1" ht="15" customHeight="1" outlineLevel="1" x14ac:dyDescent="0.2">
      <c r="A150" s="2">
        <v>156</v>
      </c>
      <c r="B150" s="165" t="s">
        <v>121</v>
      </c>
      <c r="C150" s="58" t="s">
        <v>374</v>
      </c>
      <c r="D150" s="59" t="s">
        <v>93</v>
      </c>
      <c r="E150" s="220">
        <v>4</v>
      </c>
      <c r="F150" s="69" t="s">
        <v>1328</v>
      </c>
      <c r="G150" s="75">
        <f>IF('Exec Summary'!$B$9="yes",NORM!L150,0)</f>
        <v>0</v>
      </c>
      <c r="H150" s="74"/>
      <c r="I150" s="64"/>
      <c r="J150" s="467"/>
      <c r="K150" s="65"/>
      <c r="L150" s="75"/>
      <c r="M150" s="74"/>
      <c r="N150" s="64"/>
      <c r="O150" s="467"/>
      <c r="P150" s="75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</row>
    <row r="151" spans="1:55" s="2" customFormat="1" ht="15" customHeight="1" outlineLevel="1" x14ac:dyDescent="0.2">
      <c r="A151" s="2">
        <v>157</v>
      </c>
      <c r="B151" s="165" t="s">
        <v>122</v>
      </c>
      <c r="C151" s="58" t="s">
        <v>375</v>
      </c>
      <c r="D151" s="59" t="s">
        <v>29</v>
      </c>
      <c r="E151" s="220">
        <v>4</v>
      </c>
      <c r="F151" s="69" t="s">
        <v>1326</v>
      </c>
      <c r="G151" s="75">
        <f>IF('Exec Summary'!$B$9="yes",NORM!L151,0)</f>
        <v>0</v>
      </c>
      <c r="H151" s="74"/>
      <c r="I151" s="64"/>
      <c r="J151" s="467"/>
      <c r="K151" s="65"/>
      <c r="L151" s="75"/>
      <c r="M151" s="74"/>
      <c r="N151" s="64"/>
      <c r="O151" s="467"/>
      <c r="P151" s="75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</row>
    <row r="152" spans="1:55" s="2" customFormat="1" ht="15" customHeight="1" outlineLevel="1" x14ac:dyDescent="0.2">
      <c r="A152" s="2">
        <v>158</v>
      </c>
      <c r="B152" s="165" t="s">
        <v>123</v>
      </c>
      <c r="C152" s="58" t="s">
        <v>376</v>
      </c>
      <c r="D152" s="59" t="s">
        <v>94</v>
      </c>
      <c r="E152" s="220">
        <v>4</v>
      </c>
      <c r="F152" s="69" t="s">
        <v>1327</v>
      </c>
      <c r="G152" s="75">
        <f>IF('Exec Summary'!$B$9="yes",NORM!L152,0)</f>
        <v>0</v>
      </c>
      <c r="H152" s="76"/>
      <c r="I152" s="64"/>
      <c r="J152" s="467"/>
      <c r="K152" s="65"/>
      <c r="L152" s="77"/>
      <c r="M152" s="76"/>
      <c r="N152" s="64"/>
      <c r="O152" s="467"/>
      <c r="P152" s="77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</row>
    <row r="153" spans="1:55" s="2" customFormat="1" ht="15" customHeight="1" outlineLevel="1" x14ac:dyDescent="0.2">
      <c r="A153" s="2">
        <v>159</v>
      </c>
      <c r="B153" s="165">
        <v>8500</v>
      </c>
      <c r="C153" s="58" t="s">
        <v>377</v>
      </c>
      <c r="D153" s="59">
        <v>8.6</v>
      </c>
      <c r="E153" s="220">
        <v>3</v>
      </c>
      <c r="F153" s="61" t="s">
        <v>1330</v>
      </c>
      <c r="G153" s="75">
        <f>IF('Exec Summary'!$B$9="yes",NORM!L153,0)</f>
        <v>0</v>
      </c>
      <c r="H153" s="78"/>
      <c r="I153" s="64"/>
      <c r="J153" s="467"/>
      <c r="K153" s="65"/>
      <c r="L153" s="72"/>
      <c r="M153" s="78"/>
      <c r="N153" s="64"/>
      <c r="O153" s="467"/>
      <c r="P153" s="72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</row>
    <row r="154" spans="1:55" s="2" customFormat="1" ht="15" customHeight="1" outlineLevel="1" x14ac:dyDescent="0.2">
      <c r="A154" s="2">
        <v>160</v>
      </c>
      <c r="B154" s="165">
        <v>8900</v>
      </c>
      <c r="C154" s="58" t="s">
        <v>378</v>
      </c>
      <c r="D154" s="59">
        <v>8.6999999999999993</v>
      </c>
      <c r="E154" s="220">
        <v>3</v>
      </c>
      <c r="F154" s="61" t="s">
        <v>1329</v>
      </c>
      <c r="G154" s="75">
        <f>IF('Exec Summary'!$B$9="yes",NORM!L154,0)</f>
        <v>0</v>
      </c>
      <c r="H154" s="63"/>
      <c r="I154" s="91"/>
      <c r="J154" s="473"/>
      <c r="K154" s="65"/>
      <c r="L154" s="66"/>
      <c r="M154" s="63"/>
      <c r="N154" s="91"/>
      <c r="O154" s="473"/>
      <c r="P154" s="6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</row>
    <row r="155" spans="1:55" s="2" customFormat="1" ht="15" customHeight="1" x14ac:dyDescent="0.2">
      <c r="A155" s="2">
        <v>161</v>
      </c>
      <c r="B155" s="163"/>
      <c r="C155" s="53" t="s">
        <v>379</v>
      </c>
      <c r="D155" s="54">
        <v>9</v>
      </c>
      <c r="E155" s="222">
        <v>2</v>
      </c>
      <c r="F155" s="92" t="s">
        <v>1520</v>
      </c>
      <c r="G155" s="93">
        <f>SUM(G156:G159)</f>
        <v>0</v>
      </c>
      <c r="H155" s="93">
        <f>SUM(H156:H159)</f>
        <v>0</v>
      </c>
      <c r="I155" s="142">
        <f>IF(J155=0,0,IF(G155=0,"&gt;100%",J155/G155))</f>
        <v>0</v>
      </c>
      <c r="J155" s="474">
        <f t="shared" ref="J155" si="9">H155-G155</f>
        <v>0</v>
      </c>
      <c r="K155" s="56"/>
      <c r="L155" s="93"/>
      <c r="M155" s="93">
        <f>SUM(M156:M159)</f>
        <v>0</v>
      </c>
      <c r="N155" s="142">
        <f>IF(O155=0,0,IF(H155=0,"&gt;100%",O155/H155))</f>
        <v>0</v>
      </c>
      <c r="O155" s="474">
        <f>M155-H155</f>
        <v>0</v>
      </c>
      <c r="P155" s="93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</row>
    <row r="156" spans="1:55" s="2" customFormat="1" ht="15" customHeight="1" outlineLevel="1" x14ac:dyDescent="0.2">
      <c r="A156" s="2">
        <v>162</v>
      </c>
      <c r="B156" s="164" t="s">
        <v>116</v>
      </c>
      <c r="C156" s="58" t="s">
        <v>380</v>
      </c>
      <c r="D156" s="59">
        <v>9.1</v>
      </c>
      <c r="E156" s="220">
        <v>3</v>
      </c>
      <c r="F156" s="61" t="s">
        <v>1319</v>
      </c>
      <c r="G156" s="75">
        <f>IF('Exec Summary'!$B$9="yes",NORM!L156,0)</f>
        <v>0</v>
      </c>
      <c r="H156" s="78"/>
      <c r="I156" s="71"/>
      <c r="J156" s="469"/>
      <c r="K156" s="65"/>
      <c r="L156" s="72"/>
      <c r="M156" s="78"/>
      <c r="N156" s="71"/>
      <c r="O156" s="469"/>
      <c r="P156" s="72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</row>
    <row r="157" spans="1:55" s="2" customFormat="1" ht="15" customHeight="1" outlineLevel="1" x14ac:dyDescent="0.2">
      <c r="A157" s="2">
        <v>163</v>
      </c>
      <c r="B157" s="164">
        <v>2960</v>
      </c>
      <c r="C157" s="58" t="s">
        <v>381</v>
      </c>
      <c r="D157" s="59">
        <v>9.1999999999999993</v>
      </c>
      <c r="E157" s="220">
        <v>3</v>
      </c>
      <c r="F157" s="61" t="s">
        <v>1320</v>
      </c>
      <c r="G157" s="75">
        <f>IF('Exec Summary'!$B$9="yes",NORM!L157,0)</f>
        <v>0</v>
      </c>
      <c r="H157" s="79"/>
      <c r="I157" s="64"/>
      <c r="J157" s="467"/>
      <c r="K157" s="65"/>
      <c r="L157" s="65"/>
      <c r="M157" s="79"/>
      <c r="N157" s="64"/>
      <c r="O157" s="467"/>
      <c r="P157" s="65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</row>
    <row r="158" spans="1:55" s="2" customFormat="1" ht="15" customHeight="1" outlineLevel="1" x14ac:dyDescent="0.2">
      <c r="A158" s="2">
        <v>164</v>
      </c>
      <c r="B158" s="164">
        <v>2991</v>
      </c>
      <c r="C158" s="58" t="s">
        <v>382</v>
      </c>
      <c r="D158" s="59">
        <v>9.3000000000000007</v>
      </c>
      <c r="E158" s="220">
        <v>3</v>
      </c>
      <c r="F158" s="61" t="s">
        <v>1321</v>
      </c>
      <c r="G158" s="75">
        <f>IF('Exec Summary'!$B$9="yes",NORM!L158,0)</f>
        <v>0</v>
      </c>
      <c r="H158" s="79"/>
      <c r="I158" s="64"/>
      <c r="J158" s="467"/>
      <c r="K158" s="65"/>
      <c r="L158" s="65"/>
      <c r="M158" s="79"/>
      <c r="N158" s="64"/>
      <c r="O158" s="467"/>
      <c r="P158" s="65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</row>
    <row r="159" spans="1:55" s="2" customFormat="1" ht="15" customHeight="1" outlineLevel="1" x14ac:dyDescent="0.2">
      <c r="A159" s="2">
        <v>165</v>
      </c>
      <c r="B159" s="164" t="s">
        <v>117</v>
      </c>
      <c r="C159" s="58" t="s">
        <v>383</v>
      </c>
      <c r="D159" s="59">
        <v>9.4</v>
      </c>
      <c r="E159" s="220">
        <v>3</v>
      </c>
      <c r="F159" s="61" t="s">
        <v>1318</v>
      </c>
      <c r="G159" s="75">
        <f>IF('Exec Summary'!$B$9="yes",NORM!L159,0)</f>
        <v>0</v>
      </c>
      <c r="H159" s="63"/>
      <c r="I159" s="91"/>
      <c r="J159" s="473"/>
      <c r="K159" s="65"/>
      <c r="L159" s="66"/>
      <c r="M159" s="63"/>
      <c r="N159" s="91"/>
      <c r="O159" s="473"/>
      <c r="P159" s="6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</row>
    <row r="160" spans="1:55" s="2" customFormat="1" ht="15" customHeight="1" x14ac:dyDescent="0.2">
      <c r="A160" s="2">
        <v>166</v>
      </c>
      <c r="B160" s="163"/>
      <c r="C160" s="53" t="s">
        <v>384</v>
      </c>
      <c r="D160" s="54">
        <v>10</v>
      </c>
      <c r="E160" s="222">
        <v>2</v>
      </c>
      <c r="F160" s="92" t="s">
        <v>1521</v>
      </c>
      <c r="G160" s="93">
        <f>SUM(G161:G170)</f>
        <v>0</v>
      </c>
      <c r="H160" s="93">
        <f>SUM(H161:H170)</f>
        <v>0</v>
      </c>
      <c r="I160" s="142">
        <f>IF(J160=0,0,IF(G160=0,"&gt;100%",J160/G160))</f>
        <v>0</v>
      </c>
      <c r="J160" s="474">
        <f t="shared" ref="J160" si="10">H160-G160</f>
        <v>0</v>
      </c>
      <c r="K160" s="56"/>
      <c r="L160" s="93"/>
      <c r="M160" s="93">
        <f>SUM(M161:M170)</f>
        <v>0</v>
      </c>
      <c r="N160" s="142">
        <f>IF(O160=0,0,IF(H160=0,"&gt;100%",O160/H160))</f>
        <v>0</v>
      </c>
      <c r="O160" s="474">
        <f>M160-H160</f>
        <v>0</v>
      </c>
      <c r="P160" s="93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</row>
    <row r="161" spans="1:55" s="2" customFormat="1" ht="15" customHeight="1" outlineLevel="1" x14ac:dyDescent="0.2">
      <c r="A161" s="2">
        <v>167</v>
      </c>
      <c r="B161" s="164">
        <v>4001</v>
      </c>
      <c r="C161" s="58" t="s">
        <v>385</v>
      </c>
      <c r="D161" s="110">
        <v>10.01</v>
      </c>
      <c r="E161" s="220">
        <v>3</v>
      </c>
      <c r="F161" s="61" t="s">
        <v>1019</v>
      </c>
      <c r="G161" s="75">
        <f>IF('Exec Summary'!$B$9="yes",NORM!L161,0)</f>
        <v>0</v>
      </c>
      <c r="H161" s="78"/>
      <c r="I161" s="71"/>
      <c r="J161" s="469"/>
      <c r="K161" s="65"/>
      <c r="L161" s="72"/>
      <c r="M161" s="78"/>
      <c r="N161" s="71"/>
      <c r="O161" s="469"/>
      <c r="P161" s="72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</row>
    <row r="162" spans="1:55" s="2" customFormat="1" ht="15" customHeight="1" outlineLevel="1" x14ac:dyDescent="0.2">
      <c r="A162" s="2">
        <v>168</v>
      </c>
      <c r="B162" s="164">
        <v>4002</v>
      </c>
      <c r="C162" s="58" t="s">
        <v>386</v>
      </c>
      <c r="D162" s="110">
        <v>10.02</v>
      </c>
      <c r="E162" s="220">
        <v>3</v>
      </c>
      <c r="F162" s="61" t="s">
        <v>1313</v>
      </c>
      <c r="G162" s="75">
        <f>IF('Exec Summary'!$B$9="yes",NORM!L162,0)</f>
        <v>0</v>
      </c>
      <c r="H162" s="79"/>
      <c r="I162" s="64"/>
      <c r="J162" s="467"/>
      <c r="K162" s="65"/>
      <c r="L162" s="65"/>
      <c r="M162" s="79"/>
      <c r="N162" s="64"/>
      <c r="O162" s="467"/>
      <c r="P162" s="65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</row>
    <row r="163" spans="1:55" s="2" customFormat="1" ht="15" customHeight="1" outlineLevel="1" x14ac:dyDescent="0.2">
      <c r="A163" s="2">
        <v>169</v>
      </c>
      <c r="B163" s="164">
        <v>4003</v>
      </c>
      <c r="C163" s="58" t="s">
        <v>387</v>
      </c>
      <c r="D163" s="110">
        <v>10.029999999999999</v>
      </c>
      <c r="E163" s="220">
        <v>3</v>
      </c>
      <c r="F163" s="61" t="s">
        <v>1020</v>
      </c>
      <c r="G163" s="75">
        <f>IF('Exec Summary'!$B$9="yes",NORM!L163,0)</f>
        <v>0</v>
      </c>
      <c r="H163" s="79"/>
      <c r="I163" s="64"/>
      <c r="J163" s="467"/>
      <c r="K163" s="65"/>
      <c r="L163" s="65"/>
      <c r="M163" s="79"/>
      <c r="N163" s="64"/>
      <c r="O163" s="467"/>
      <c r="P163" s="65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</row>
    <row r="164" spans="1:55" s="2" customFormat="1" ht="15" customHeight="1" outlineLevel="1" x14ac:dyDescent="0.2">
      <c r="A164" s="2">
        <v>170</v>
      </c>
      <c r="B164" s="164">
        <v>4004</v>
      </c>
      <c r="C164" s="58" t="s">
        <v>388</v>
      </c>
      <c r="D164" s="110">
        <v>10.039999999999999</v>
      </c>
      <c r="E164" s="220">
        <v>3</v>
      </c>
      <c r="F164" s="61" t="s">
        <v>1021</v>
      </c>
      <c r="G164" s="75">
        <f>IF('Exec Summary'!$B$9="yes",NORM!L164,0)</f>
        <v>0</v>
      </c>
      <c r="H164" s="79"/>
      <c r="I164" s="64"/>
      <c r="J164" s="467"/>
      <c r="K164" s="65"/>
      <c r="L164" s="65"/>
      <c r="M164" s="79"/>
      <c r="N164" s="64"/>
      <c r="O164" s="467"/>
      <c r="P164" s="65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</row>
    <row r="165" spans="1:55" s="2" customFormat="1" ht="15" customHeight="1" outlineLevel="1" x14ac:dyDescent="0.2">
      <c r="A165" s="2">
        <v>171</v>
      </c>
      <c r="B165" s="164">
        <v>4005</v>
      </c>
      <c r="C165" s="58" t="s">
        <v>389</v>
      </c>
      <c r="D165" s="110">
        <v>10.050000000000001</v>
      </c>
      <c r="E165" s="220">
        <v>3</v>
      </c>
      <c r="F165" s="61" t="s">
        <v>1022</v>
      </c>
      <c r="G165" s="75">
        <f>IF('Exec Summary'!$B$9="yes",NORM!L165,0)</f>
        <v>0</v>
      </c>
      <c r="H165" s="79"/>
      <c r="I165" s="64"/>
      <c r="J165" s="467"/>
      <c r="K165" s="65"/>
      <c r="L165" s="65"/>
      <c r="M165" s="79"/>
      <c r="N165" s="64"/>
      <c r="O165" s="467"/>
      <c r="P165" s="65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</row>
    <row r="166" spans="1:55" s="2" customFormat="1" ht="15" customHeight="1" outlineLevel="1" x14ac:dyDescent="0.2">
      <c r="A166" s="2">
        <v>172</v>
      </c>
      <c r="B166" s="164">
        <v>4006</v>
      </c>
      <c r="C166" s="58" t="s">
        <v>390</v>
      </c>
      <c r="D166" s="110">
        <v>10.06</v>
      </c>
      <c r="E166" s="220">
        <v>3</v>
      </c>
      <c r="F166" s="61" t="s">
        <v>1314</v>
      </c>
      <c r="G166" s="75">
        <f>IF('Exec Summary'!$B$9="yes",NORM!L166,0)</f>
        <v>0</v>
      </c>
      <c r="H166" s="79"/>
      <c r="I166" s="64"/>
      <c r="J166" s="467"/>
      <c r="K166" s="65"/>
      <c r="L166" s="65"/>
      <c r="M166" s="79"/>
      <c r="N166" s="64"/>
      <c r="O166" s="467"/>
      <c r="P166" s="65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</row>
    <row r="167" spans="1:55" s="2" customFormat="1" ht="15" customHeight="1" outlineLevel="1" x14ac:dyDescent="0.2">
      <c r="A167" s="2">
        <v>173</v>
      </c>
      <c r="B167" s="164">
        <v>4007</v>
      </c>
      <c r="C167" s="58" t="s">
        <v>391</v>
      </c>
      <c r="D167" s="110">
        <v>10.07</v>
      </c>
      <c r="E167" s="220">
        <v>3</v>
      </c>
      <c r="F167" s="61" t="s">
        <v>1315</v>
      </c>
      <c r="G167" s="75">
        <f>IF('Exec Summary'!$B$9="yes",NORM!L167,0)</f>
        <v>0</v>
      </c>
      <c r="H167" s="79"/>
      <c r="I167" s="64"/>
      <c r="J167" s="467"/>
      <c r="K167" s="65"/>
      <c r="L167" s="65"/>
      <c r="M167" s="79"/>
      <c r="N167" s="64"/>
      <c r="O167" s="467"/>
      <c r="P167" s="65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</row>
    <row r="168" spans="1:55" s="2" customFormat="1" ht="15" customHeight="1" outlineLevel="1" x14ac:dyDescent="0.2">
      <c r="A168" s="2">
        <v>174</v>
      </c>
      <c r="B168" s="164">
        <v>4081</v>
      </c>
      <c r="C168" s="58" t="s">
        <v>392</v>
      </c>
      <c r="D168" s="110">
        <v>10.08</v>
      </c>
      <c r="E168" s="220">
        <v>3</v>
      </c>
      <c r="F168" s="61" t="s">
        <v>1316</v>
      </c>
      <c r="G168" s="75">
        <f>IF('Exec Summary'!$B$9="yes",NORM!L168,0)</f>
        <v>0</v>
      </c>
      <c r="H168" s="79"/>
      <c r="I168" s="64"/>
      <c r="J168" s="467"/>
      <c r="K168" s="65"/>
      <c r="L168" s="65"/>
      <c r="M168" s="79"/>
      <c r="N168" s="64"/>
      <c r="O168" s="467"/>
      <c r="P168" s="65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</row>
    <row r="169" spans="1:55" s="2" customFormat="1" ht="15" customHeight="1" outlineLevel="1" x14ac:dyDescent="0.2">
      <c r="A169" s="2">
        <v>175</v>
      </c>
      <c r="B169" s="164">
        <v>4991</v>
      </c>
      <c r="C169" s="58" t="s">
        <v>393</v>
      </c>
      <c r="D169" s="110">
        <v>10.09</v>
      </c>
      <c r="E169" s="220">
        <v>3</v>
      </c>
      <c r="F169" s="61" t="s">
        <v>1317</v>
      </c>
      <c r="G169" s="75">
        <f>IF('Exec Summary'!$B$9="yes",NORM!L169,0)</f>
        <v>0</v>
      </c>
      <c r="H169" s="79"/>
      <c r="I169" s="64"/>
      <c r="J169" s="467"/>
      <c r="K169" s="65"/>
      <c r="L169" s="65"/>
      <c r="M169" s="79"/>
      <c r="N169" s="64"/>
      <c r="O169" s="467"/>
      <c r="P169" s="65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</row>
    <row r="170" spans="1:55" s="2" customFormat="1" ht="15" customHeight="1" outlineLevel="1" x14ac:dyDescent="0.2">
      <c r="A170" s="2">
        <v>176</v>
      </c>
      <c r="B170" s="164" t="s">
        <v>118</v>
      </c>
      <c r="C170" s="58" t="s">
        <v>394</v>
      </c>
      <c r="D170" s="110">
        <v>10.1</v>
      </c>
      <c r="E170" s="220">
        <v>3</v>
      </c>
      <c r="F170" s="61" t="s">
        <v>1318</v>
      </c>
      <c r="G170" s="75">
        <f>IF('Exec Summary'!$B$9="yes",NORM!L170,0)</f>
        <v>0</v>
      </c>
      <c r="H170" s="63"/>
      <c r="I170" s="91"/>
      <c r="J170" s="473"/>
      <c r="K170" s="65"/>
      <c r="L170" s="66"/>
      <c r="M170" s="63"/>
      <c r="N170" s="91"/>
      <c r="O170" s="473"/>
      <c r="P170" s="6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</row>
    <row r="171" spans="1:55" s="2" customFormat="1" ht="15" customHeight="1" outlineLevel="1" x14ac:dyDescent="0.2">
      <c r="A171" s="2">
        <v>177</v>
      </c>
      <c r="B171" s="165" t="s">
        <v>69</v>
      </c>
      <c r="C171" s="58" t="s">
        <v>395</v>
      </c>
      <c r="D171" s="110">
        <v>10.11</v>
      </c>
      <c r="E171" s="220">
        <v>3</v>
      </c>
      <c r="F171" s="259" t="s">
        <v>1025</v>
      </c>
      <c r="G171" s="75">
        <f>IF('Exec Summary'!$B$9="yes",NORM!L171,0)</f>
        <v>0</v>
      </c>
      <c r="H171" s="83"/>
      <c r="I171" s="84"/>
      <c r="J171" s="471"/>
      <c r="K171" s="65"/>
      <c r="L171" s="83"/>
      <c r="M171" s="83"/>
      <c r="N171" s="84"/>
      <c r="O171" s="471"/>
      <c r="P171" s="83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</row>
    <row r="172" spans="1:55" s="2" customFormat="1" ht="15" customHeight="1" x14ac:dyDescent="0.2">
      <c r="B172" s="60"/>
      <c r="C172" s="58" t="s">
        <v>764</v>
      </c>
      <c r="D172" s="3"/>
      <c r="E172" s="223"/>
      <c r="F172" s="111" t="s">
        <v>171</v>
      </c>
      <c r="G172" s="244">
        <f>SUM(G84,G20,G5)</f>
        <v>0</v>
      </c>
      <c r="H172" s="112">
        <f>SUM(H84,H20,H5)</f>
        <v>0</v>
      </c>
      <c r="I172" s="113">
        <f>IF(J172=0,0,IF(G172=0,"&gt;100%",J172/G172))</f>
        <v>0</v>
      </c>
      <c r="J172" s="475">
        <f>IF(G172="","",H172-G172)</f>
        <v>0</v>
      </c>
      <c r="K172" s="112"/>
      <c r="L172" s="112"/>
      <c r="M172" s="112">
        <f>SUM(M84,M20,M5)</f>
        <v>0</v>
      </c>
      <c r="N172" s="113">
        <f>IF(O172=0,0,IF(H172=0,"&gt;100%",O172/H172))</f>
        <v>0</v>
      </c>
      <c r="O172" s="475">
        <f>M172-H172</f>
        <v>0</v>
      </c>
      <c r="P172" s="112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</row>
    <row r="173" spans="1:55" s="4" customFormat="1" ht="15" customHeight="1" x14ac:dyDescent="0.2">
      <c r="B173" s="119"/>
      <c r="C173" s="114"/>
      <c r="E173" s="224"/>
      <c r="G173" s="245"/>
      <c r="J173" s="330"/>
    </row>
    <row r="174" spans="1:55" s="4" customFormat="1" ht="15" customHeight="1" x14ac:dyDescent="0.2">
      <c r="B174" s="119"/>
      <c r="C174" s="114"/>
      <c r="E174" s="224"/>
      <c r="G174" s="246"/>
      <c r="H174" s="116"/>
      <c r="I174" s="116"/>
      <c r="J174" s="331"/>
      <c r="K174" s="116"/>
      <c r="L174" s="116"/>
      <c r="M174" s="116"/>
      <c r="N174" s="116"/>
      <c r="O174" s="116"/>
      <c r="P174" s="116"/>
    </row>
    <row r="175" spans="1:55" s="4" customFormat="1" ht="15" customHeight="1" x14ac:dyDescent="0.2">
      <c r="B175" s="119"/>
      <c r="C175" s="114"/>
      <c r="E175" s="224"/>
      <c r="G175" s="246"/>
      <c r="H175" s="116"/>
      <c r="I175" s="116"/>
      <c r="J175" s="331"/>
      <c r="K175" s="116"/>
      <c r="L175" s="116"/>
      <c r="M175" s="116"/>
      <c r="N175" s="116"/>
      <c r="O175" s="116"/>
      <c r="P175" s="116"/>
    </row>
    <row r="176" spans="1:55" s="4" customFormat="1" ht="15" customHeight="1" x14ac:dyDescent="0.2">
      <c r="B176" s="119"/>
      <c r="C176" s="114"/>
      <c r="E176" s="224"/>
      <c r="G176" s="246"/>
      <c r="H176" s="116"/>
      <c r="I176" s="116"/>
      <c r="J176" s="331"/>
      <c r="K176" s="116"/>
      <c r="L176" s="116"/>
      <c r="M176" s="116"/>
      <c r="N176" s="116"/>
      <c r="O176" s="116"/>
      <c r="P176" s="116"/>
    </row>
    <row r="177" spans="2:16" s="4" customFormat="1" ht="15" customHeight="1" x14ac:dyDescent="0.2">
      <c r="B177" s="119"/>
      <c r="C177" s="117"/>
      <c r="D177" s="118"/>
      <c r="E177" s="225"/>
      <c r="F177" s="118"/>
      <c r="G177" s="246"/>
      <c r="H177" s="120"/>
      <c r="I177" s="120"/>
      <c r="J177" s="332"/>
      <c r="K177" s="120"/>
      <c r="L177" s="120"/>
      <c r="M177" s="120"/>
      <c r="N177" s="120"/>
      <c r="O177" s="120"/>
      <c r="P177" s="120"/>
    </row>
    <row r="178" spans="2:16" s="4" customFormat="1" ht="15" customHeight="1" x14ac:dyDescent="0.2">
      <c r="B178" s="119"/>
      <c r="C178" s="117"/>
      <c r="D178" s="118"/>
      <c r="E178" s="225"/>
      <c r="F178" s="118"/>
      <c r="G178" s="246"/>
      <c r="H178" s="120"/>
      <c r="I178" s="120"/>
      <c r="J178" s="332"/>
      <c r="K178" s="120"/>
      <c r="L178" s="120"/>
      <c r="M178" s="120"/>
      <c r="N178" s="120"/>
      <c r="O178" s="120"/>
      <c r="P178" s="120"/>
    </row>
    <row r="179" spans="2:16" s="4" customFormat="1" ht="15" customHeight="1" x14ac:dyDescent="0.2">
      <c r="B179" s="119"/>
      <c r="C179" s="117"/>
      <c r="D179" s="118"/>
      <c r="E179" s="225"/>
      <c r="F179" s="118"/>
      <c r="G179" s="246"/>
      <c r="H179" s="120"/>
      <c r="I179" s="120"/>
      <c r="J179" s="332"/>
      <c r="K179" s="120"/>
      <c r="L179" s="120"/>
      <c r="M179" s="120"/>
      <c r="N179" s="120"/>
      <c r="O179" s="120"/>
      <c r="P179" s="120"/>
    </row>
    <row r="180" spans="2:16" s="4" customFormat="1" ht="15" customHeight="1" x14ac:dyDescent="0.2">
      <c r="B180" s="119"/>
      <c r="C180" s="121"/>
      <c r="D180" s="115"/>
      <c r="E180" s="226"/>
      <c r="F180" s="115"/>
      <c r="G180" s="246"/>
      <c r="H180" s="120"/>
      <c r="I180" s="120"/>
      <c r="J180" s="332"/>
      <c r="K180" s="120"/>
      <c r="L180" s="120"/>
      <c r="M180" s="120"/>
      <c r="N180" s="120"/>
      <c r="O180" s="120"/>
      <c r="P180" s="120"/>
    </row>
    <row r="181" spans="2:16" s="4" customFormat="1" ht="15" customHeight="1" x14ac:dyDescent="0.2">
      <c r="B181" s="119"/>
      <c r="C181" s="121"/>
      <c r="D181" s="115"/>
      <c r="E181" s="226"/>
      <c r="F181" s="115"/>
      <c r="G181" s="246"/>
      <c r="H181" s="120"/>
      <c r="I181" s="120"/>
      <c r="J181" s="332"/>
      <c r="K181" s="120"/>
      <c r="L181" s="120"/>
      <c r="M181" s="120"/>
      <c r="N181" s="120"/>
      <c r="O181" s="120"/>
      <c r="P181" s="120"/>
    </row>
    <row r="182" spans="2:16" s="4" customFormat="1" ht="15" customHeight="1" x14ac:dyDescent="0.2">
      <c r="B182" s="119"/>
      <c r="C182" s="121"/>
      <c r="D182" s="115"/>
      <c r="E182" s="226"/>
      <c r="F182" s="118"/>
      <c r="G182" s="246"/>
      <c r="H182" s="120"/>
      <c r="I182" s="120"/>
      <c r="J182" s="332"/>
      <c r="K182" s="120"/>
      <c r="L182" s="120"/>
      <c r="M182" s="120"/>
      <c r="N182" s="120"/>
      <c r="O182" s="120"/>
      <c r="P182" s="120"/>
    </row>
    <row r="183" spans="2:16" s="4" customFormat="1" ht="15" customHeight="1" x14ac:dyDescent="0.2">
      <c r="B183" s="119"/>
      <c r="C183" s="121"/>
      <c r="D183" s="115"/>
      <c r="E183" s="226"/>
      <c r="F183" s="115"/>
      <c r="G183" s="246"/>
      <c r="H183" s="120"/>
      <c r="I183" s="120"/>
      <c r="J183" s="332"/>
      <c r="K183" s="120"/>
      <c r="L183" s="120"/>
      <c r="M183" s="120"/>
      <c r="N183" s="120"/>
      <c r="O183" s="120"/>
      <c r="P183" s="120"/>
    </row>
    <row r="184" spans="2:16" s="4" customFormat="1" ht="15" customHeight="1" x14ac:dyDescent="0.2">
      <c r="B184" s="119"/>
      <c r="C184" s="121"/>
      <c r="D184" s="115"/>
      <c r="E184" s="226"/>
      <c r="F184" s="115"/>
      <c r="G184" s="246"/>
      <c r="H184" s="120"/>
      <c r="I184" s="120"/>
      <c r="J184" s="332"/>
      <c r="K184" s="120"/>
      <c r="L184" s="120"/>
      <c r="M184" s="120"/>
      <c r="N184" s="120"/>
      <c r="O184" s="120"/>
      <c r="P184" s="120"/>
    </row>
    <row r="185" spans="2:16" s="4" customFormat="1" ht="15" customHeight="1" x14ac:dyDescent="0.2">
      <c r="B185" s="119"/>
      <c r="C185" s="121"/>
      <c r="D185" s="115"/>
      <c r="E185" s="226"/>
      <c r="F185" s="118"/>
      <c r="G185" s="246"/>
      <c r="H185" s="120"/>
      <c r="I185" s="120"/>
      <c r="J185" s="332"/>
      <c r="K185" s="120"/>
      <c r="L185" s="120"/>
      <c r="M185" s="120"/>
      <c r="N185" s="120"/>
      <c r="O185" s="120"/>
      <c r="P185" s="120"/>
    </row>
    <row r="186" spans="2:16" s="4" customFormat="1" ht="15" customHeight="1" x14ac:dyDescent="0.2">
      <c r="B186" s="119"/>
      <c r="C186" s="121"/>
      <c r="D186" s="115"/>
      <c r="E186" s="226"/>
      <c r="F186" s="115"/>
      <c r="G186" s="246"/>
      <c r="H186" s="120"/>
      <c r="I186" s="120"/>
      <c r="J186" s="332"/>
      <c r="K186" s="120"/>
      <c r="L186" s="120"/>
      <c r="M186" s="120"/>
      <c r="N186" s="120"/>
      <c r="O186" s="120"/>
      <c r="P186" s="120"/>
    </row>
    <row r="187" spans="2:16" s="4" customFormat="1" ht="15" customHeight="1" x14ac:dyDescent="0.2">
      <c r="B187" s="119"/>
      <c r="C187" s="121"/>
      <c r="D187" s="115"/>
      <c r="E187" s="226"/>
      <c r="F187" s="115"/>
      <c r="G187" s="246"/>
      <c r="H187" s="120"/>
      <c r="I187" s="120"/>
      <c r="J187" s="332"/>
      <c r="K187" s="120"/>
      <c r="L187" s="120"/>
      <c r="M187" s="120"/>
      <c r="N187" s="120"/>
      <c r="O187" s="120"/>
      <c r="P187" s="120"/>
    </row>
    <row r="188" spans="2:16" s="4" customFormat="1" ht="15" customHeight="1" x14ac:dyDescent="0.2">
      <c r="B188" s="119"/>
      <c r="C188" s="121"/>
      <c r="D188" s="115"/>
      <c r="E188" s="226"/>
      <c r="F188" s="115"/>
      <c r="G188" s="246"/>
      <c r="H188" s="120"/>
      <c r="I188" s="120"/>
      <c r="J188" s="332"/>
      <c r="K188" s="120"/>
      <c r="L188" s="120"/>
      <c r="M188" s="120"/>
      <c r="N188" s="120"/>
      <c r="O188" s="120"/>
      <c r="P188" s="120"/>
    </row>
    <row r="189" spans="2:16" s="4" customFormat="1" ht="15" customHeight="1" x14ac:dyDescent="0.2">
      <c r="B189" s="119"/>
      <c r="C189" s="121"/>
      <c r="D189" s="115"/>
      <c r="E189" s="226"/>
      <c r="F189" s="115"/>
      <c r="G189" s="246"/>
      <c r="H189" s="120"/>
      <c r="I189" s="120"/>
      <c r="J189" s="332"/>
      <c r="K189" s="120"/>
      <c r="L189" s="120"/>
      <c r="M189" s="120"/>
      <c r="N189" s="120"/>
      <c r="O189" s="120"/>
      <c r="P189" s="120"/>
    </row>
    <row r="190" spans="2:16" s="4" customFormat="1" ht="15" customHeight="1" x14ac:dyDescent="0.2">
      <c r="B190" s="168"/>
      <c r="C190" s="117"/>
      <c r="D190" s="118"/>
      <c r="E190" s="227"/>
      <c r="F190" s="115"/>
      <c r="G190" s="246"/>
      <c r="H190" s="122"/>
      <c r="I190" s="122"/>
      <c r="J190" s="333"/>
      <c r="K190" s="122"/>
      <c r="L190" s="122"/>
      <c r="M190" s="122"/>
      <c r="N190" s="122"/>
      <c r="O190" s="122"/>
      <c r="P190" s="122"/>
    </row>
    <row r="191" spans="2:16" s="4" customFormat="1" ht="15" customHeight="1" x14ac:dyDescent="0.2">
      <c r="B191" s="168"/>
      <c r="C191" s="117"/>
      <c r="D191" s="118"/>
      <c r="E191" s="227"/>
      <c r="F191" s="115"/>
      <c r="G191" s="246"/>
      <c r="H191" s="122"/>
      <c r="I191" s="122"/>
      <c r="J191" s="333"/>
      <c r="K191" s="122"/>
      <c r="L191" s="122"/>
      <c r="M191" s="122"/>
      <c r="N191" s="122"/>
      <c r="O191" s="122"/>
      <c r="P191" s="122"/>
    </row>
    <row r="192" spans="2:16" s="4" customFormat="1" ht="15" customHeight="1" x14ac:dyDescent="0.2">
      <c r="B192" s="168"/>
      <c r="C192" s="117"/>
      <c r="D192" s="118"/>
      <c r="E192" s="227"/>
      <c r="F192" s="118"/>
      <c r="G192" s="246"/>
      <c r="H192" s="122"/>
      <c r="I192" s="122"/>
      <c r="J192" s="333"/>
      <c r="K192" s="122"/>
      <c r="L192" s="122"/>
      <c r="M192" s="122"/>
      <c r="N192" s="122"/>
      <c r="O192" s="122"/>
      <c r="P192" s="122"/>
    </row>
    <row r="193" spans="2:16" s="4" customFormat="1" ht="15" customHeight="1" x14ac:dyDescent="0.2">
      <c r="B193" s="168"/>
      <c r="C193" s="117"/>
      <c r="D193" s="118"/>
      <c r="E193" s="227"/>
      <c r="F193" s="118"/>
      <c r="G193" s="246"/>
      <c r="H193" s="122"/>
      <c r="I193" s="122"/>
      <c r="J193" s="333"/>
      <c r="K193" s="122"/>
      <c r="L193" s="122"/>
      <c r="M193" s="122"/>
      <c r="N193" s="122"/>
      <c r="O193" s="122"/>
      <c r="P193" s="122"/>
    </row>
    <row r="194" spans="2:16" s="4" customFormat="1" ht="15" customHeight="1" x14ac:dyDescent="0.2">
      <c r="B194" s="168"/>
      <c r="C194" s="117"/>
      <c r="D194" s="118"/>
      <c r="E194" s="227"/>
      <c r="F194" s="118"/>
      <c r="G194" s="246"/>
      <c r="H194" s="122"/>
      <c r="I194" s="122"/>
      <c r="J194" s="333"/>
      <c r="K194" s="122"/>
      <c r="L194" s="122"/>
      <c r="M194" s="122"/>
      <c r="N194" s="122"/>
      <c r="O194" s="122"/>
      <c r="P194" s="122"/>
    </row>
    <row r="195" spans="2:16" s="4" customFormat="1" ht="15" customHeight="1" x14ac:dyDescent="0.2">
      <c r="B195" s="119"/>
      <c r="C195" s="114"/>
      <c r="E195" s="225"/>
      <c r="G195" s="246"/>
      <c r="H195" s="122"/>
      <c r="I195" s="122"/>
      <c r="J195" s="333"/>
      <c r="K195" s="122"/>
      <c r="L195" s="122"/>
      <c r="M195" s="122"/>
      <c r="N195" s="122"/>
      <c r="O195" s="122"/>
      <c r="P195" s="122"/>
    </row>
    <row r="196" spans="2:16" s="4" customFormat="1" ht="15" customHeight="1" x14ac:dyDescent="0.2">
      <c r="B196" s="119"/>
      <c r="C196" s="114"/>
      <c r="E196" s="225"/>
      <c r="F196" s="123"/>
      <c r="G196" s="246"/>
      <c r="H196" s="124"/>
      <c r="I196" s="124"/>
      <c r="J196" s="334"/>
      <c r="K196" s="124"/>
      <c r="L196" s="124"/>
      <c r="M196" s="124"/>
      <c r="N196" s="124"/>
      <c r="O196" s="124"/>
      <c r="P196" s="124"/>
    </row>
    <row r="197" spans="2:16" s="4" customFormat="1" ht="15" customHeight="1" x14ac:dyDescent="0.2">
      <c r="B197" s="119"/>
      <c r="C197" s="114"/>
      <c r="E197" s="225"/>
      <c r="G197" s="246"/>
      <c r="H197" s="122"/>
      <c r="I197" s="122"/>
      <c r="J197" s="333"/>
      <c r="K197" s="122"/>
      <c r="L197" s="122"/>
      <c r="M197" s="122"/>
      <c r="N197" s="122"/>
      <c r="O197" s="122"/>
      <c r="P197" s="122"/>
    </row>
    <row r="198" spans="2:16" s="4" customFormat="1" ht="15" customHeight="1" x14ac:dyDescent="0.2">
      <c r="B198" s="119"/>
      <c r="C198" s="114"/>
      <c r="E198" s="225"/>
      <c r="G198" s="246"/>
      <c r="H198" s="122"/>
      <c r="I198" s="122"/>
      <c r="J198" s="333"/>
      <c r="K198" s="122"/>
      <c r="L198" s="122"/>
      <c r="M198" s="122"/>
      <c r="N198" s="122"/>
      <c r="O198" s="122"/>
      <c r="P198" s="122"/>
    </row>
    <row r="199" spans="2:16" s="4" customFormat="1" ht="15" customHeight="1" x14ac:dyDescent="0.2">
      <c r="B199" s="119"/>
      <c r="C199" s="114"/>
      <c r="E199" s="225"/>
      <c r="G199" s="246"/>
      <c r="H199" s="122"/>
      <c r="I199" s="122"/>
      <c r="J199" s="333"/>
      <c r="K199" s="122"/>
      <c r="L199" s="122"/>
      <c r="M199" s="122"/>
      <c r="N199" s="122"/>
      <c r="O199" s="122"/>
      <c r="P199" s="122"/>
    </row>
    <row r="200" spans="2:16" s="4" customFormat="1" ht="15" customHeight="1" x14ac:dyDescent="0.2">
      <c r="B200" s="119"/>
      <c r="C200" s="114"/>
      <c r="E200" s="225"/>
      <c r="G200" s="246"/>
      <c r="H200" s="122"/>
      <c r="I200" s="122"/>
      <c r="J200" s="333"/>
      <c r="K200" s="122"/>
      <c r="L200" s="122"/>
      <c r="M200" s="122"/>
      <c r="N200" s="122"/>
      <c r="O200" s="122"/>
      <c r="P200" s="122"/>
    </row>
    <row r="201" spans="2:16" s="4" customFormat="1" ht="15" customHeight="1" x14ac:dyDescent="0.2">
      <c r="B201" s="119"/>
      <c r="C201" s="114"/>
      <c r="E201" s="225"/>
      <c r="G201" s="246"/>
      <c r="H201" s="122"/>
      <c r="I201" s="122"/>
      <c r="J201" s="333"/>
      <c r="K201" s="122"/>
      <c r="L201" s="122"/>
      <c r="M201" s="122"/>
      <c r="N201" s="122"/>
      <c r="O201" s="122"/>
      <c r="P201" s="122"/>
    </row>
    <row r="202" spans="2:16" s="4" customFormat="1" ht="15" customHeight="1" x14ac:dyDescent="0.2">
      <c r="B202" s="119"/>
      <c r="C202" s="114"/>
      <c r="E202" s="225"/>
      <c r="G202" s="246"/>
      <c r="H202" s="122"/>
      <c r="I202" s="122"/>
      <c r="J202" s="333"/>
      <c r="K202" s="122"/>
      <c r="L202" s="122"/>
      <c r="M202" s="122"/>
      <c r="N202" s="122"/>
      <c r="O202" s="122"/>
      <c r="P202" s="122"/>
    </row>
    <row r="203" spans="2:16" s="4" customFormat="1" ht="15" customHeight="1" x14ac:dyDescent="0.2">
      <c r="B203" s="119"/>
      <c r="C203" s="114"/>
      <c r="E203" s="225"/>
      <c r="G203" s="246"/>
      <c r="H203" s="122"/>
      <c r="I203" s="122"/>
      <c r="J203" s="333"/>
      <c r="K203" s="122"/>
      <c r="L203" s="122"/>
      <c r="M203" s="122"/>
      <c r="N203" s="122"/>
      <c r="O203" s="122"/>
      <c r="P203" s="122"/>
    </row>
    <row r="204" spans="2:16" s="4" customFormat="1" ht="15" x14ac:dyDescent="0.2">
      <c r="B204" s="119"/>
      <c r="C204" s="114"/>
      <c r="E204" s="225"/>
      <c r="G204" s="246"/>
      <c r="H204" s="122"/>
      <c r="I204" s="122"/>
      <c r="J204" s="333"/>
      <c r="K204" s="122"/>
      <c r="L204" s="122"/>
      <c r="M204" s="122"/>
      <c r="N204" s="122"/>
      <c r="O204" s="122"/>
      <c r="P204" s="122"/>
    </row>
    <row r="205" spans="2:16" s="4" customFormat="1" ht="15" x14ac:dyDescent="0.2">
      <c r="B205" s="119"/>
      <c r="C205" s="114"/>
      <c r="E205" s="225"/>
      <c r="G205" s="246"/>
      <c r="H205" s="122"/>
      <c r="I205" s="122"/>
      <c r="J205" s="333"/>
      <c r="K205" s="122"/>
      <c r="L205" s="122"/>
      <c r="M205" s="122"/>
      <c r="N205" s="122"/>
      <c r="O205" s="122"/>
      <c r="P205" s="122"/>
    </row>
    <row r="206" spans="2:16" s="22" customFormat="1" ht="15" x14ac:dyDescent="0.2">
      <c r="B206" s="126"/>
      <c r="C206" s="125"/>
      <c r="E206" s="228"/>
      <c r="G206" s="246"/>
      <c r="H206" s="25"/>
      <c r="I206" s="25"/>
      <c r="J206" s="335"/>
      <c r="K206" s="25"/>
      <c r="L206" s="25"/>
      <c r="M206" s="25"/>
      <c r="N206" s="25"/>
      <c r="O206" s="25"/>
      <c r="P206" s="25"/>
    </row>
    <row r="207" spans="2:16" s="22" customFormat="1" ht="15" x14ac:dyDescent="0.2">
      <c r="B207" s="126"/>
      <c r="C207" s="125"/>
      <c r="E207" s="228"/>
      <c r="G207" s="246"/>
      <c r="H207" s="25"/>
      <c r="I207" s="25"/>
      <c r="J207" s="335"/>
      <c r="K207" s="25"/>
      <c r="L207" s="25"/>
      <c r="M207" s="25"/>
      <c r="N207" s="25"/>
      <c r="O207" s="25"/>
      <c r="P207" s="25"/>
    </row>
    <row r="208" spans="2:16" s="22" customFormat="1" ht="15" x14ac:dyDescent="0.2">
      <c r="B208" s="126"/>
      <c r="C208" s="125"/>
      <c r="E208" s="228"/>
      <c r="G208" s="246"/>
      <c r="H208" s="25"/>
      <c r="I208" s="25"/>
      <c r="J208" s="335"/>
      <c r="K208" s="25"/>
      <c r="L208" s="25"/>
      <c r="M208" s="25"/>
      <c r="N208" s="25"/>
      <c r="O208" s="25"/>
      <c r="P208" s="25"/>
    </row>
    <row r="209" spans="2:55" s="22" customFormat="1" ht="15" x14ac:dyDescent="0.2">
      <c r="B209" s="126"/>
      <c r="C209" s="125"/>
      <c r="E209" s="228"/>
      <c r="G209" s="246"/>
      <c r="H209" s="25"/>
      <c r="I209" s="25"/>
      <c r="J209" s="335"/>
      <c r="K209" s="25"/>
      <c r="L209" s="25"/>
      <c r="M209" s="25"/>
      <c r="N209" s="25"/>
      <c r="O209" s="25"/>
      <c r="P209" s="25"/>
    </row>
    <row r="210" spans="2:55" s="22" customFormat="1" ht="15" x14ac:dyDescent="0.2">
      <c r="B210" s="126"/>
      <c r="C210" s="125"/>
      <c r="E210" s="228"/>
      <c r="G210" s="246"/>
      <c r="H210" s="25"/>
      <c r="I210" s="25"/>
      <c r="J210" s="335"/>
      <c r="K210" s="25"/>
      <c r="L210" s="25"/>
      <c r="M210" s="25"/>
      <c r="N210" s="25"/>
      <c r="O210" s="25"/>
      <c r="P210" s="25"/>
    </row>
    <row r="211" spans="2:55" s="22" customFormat="1" ht="15" x14ac:dyDescent="0.2">
      <c r="B211" s="126"/>
      <c r="C211" s="125"/>
      <c r="E211" s="228"/>
      <c r="G211" s="246"/>
      <c r="H211" s="25"/>
      <c r="I211" s="25"/>
      <c r="J211" s="335"/>
      <c r="K211" s="25"/>
      <c r="L211" s="25"/>
      <c r="M211" s="25"/>
      <c r="N211" s="25"/>
      <c r="O211" s="25"/>
      <c r="P211" s="25"/>
    </row>
    <row r="212" spans="2:55" s="22" customFormat="1" ht="15" x14ac:dyDescent="0.2">
      <c r="B212" s="126"/>
      <c r="C212" s="125"/>
      <c r="E212" s="228"/>
      <c r="G212" s="246"/>
      <c r="H212" s="25"/>
      <c r="I212" s="25"/>
      <c r="J212" s="335"/>
      <c r="K212" s="25"/>
      <c r="L212" s="25"/>
      <c r="M212" s="25"/>
      <c r="N212" s="25"/>
      <c r="O212" s="25"/>
      <c r="P212" s="25"/>
    </row>
    <row r="213" spans="2:55" s="22" customFormat="1" ht="15" x14ac:dyDescent="0.2">
      <c r="B213" s="126"/>
      <c r="C213" s="125"/>
      <c r="E213" s="228"/>
      <c r="G213" s="246"/>
      <c r="H213" s="25"/>
      <c r="I213" s="25"/>
      <c r="J213" s="335"/>
      <c r="K213" s="25"/>
      <c r="L213" s="25"/>
      <c r="M213" s="25"/>
      <c r="N213" s="25"/>
      <c r="O213" s="25"/>
      <c r="P213" s="25"/>
    </row>
    <row r="214" spans="2:55" s="22" customFormat="1" ht="15" x14ac:dyDescent="0.2">
      <c r="B214" s="126"/>
      <c r="C214" s="125"/>
      <c r="E214" s="228"/>
      <c r="G214" s="246"/>
      <c r="H214" s="25"/>
      <c r="I214" s="25"/>
      <c r="J214" s="335"/>
      <c r="K214" s="25"/>
      <c r="L214" s="25"/>
      <c r="M214" s="25"/>
      <c r="N214" s="25"/>
      <c r="O214" s="25"/>
      <c r="P214" s="25"/>
    </row>
    <row r="215" spans="2:55" s="22" customFormat="1" ht="15" x14ac:dyDescent="0.2">
      <c r="B215" s="126"/>
      <c r="C215" s="125"/>
      <c r="E215" s="228"/>
      <c r="G215" s="246"/>
      <c r="H215" s="25"/>
      <c r="I215" s="25"/>
      <c r="J215" s="335"/>
      <c r="K215" s="25"/>
      <c r="L215" s="25"/>
      <c r="M215" s="25"/>
      <c r="N215" s="25"/>
      <c r="O215" s="25"/>
      <c r="P215" s="25"/>
    </row>
    <row r="216" spans="2:55" s="22" customFormat="1" ht="15" x14ac:dyDescent="0.2">
      <c r="B216" s="126"/>
      <c r="C216" s="125"/>
      <c r="E216" s="228"/>
      <c r="G216" s="246"/>
      <c r="H216" s="25"/>
      <c r="I216" s="25"/>
      <c r="J216" s="335"/>
      <c r="K216" s="25"/>
      <c r="L216" s="25"/>
      <c r="M216" s="25"/>
      <c r="N216" s="25"/>
      <c r="O216" s="25"/>
      <c r="P216" s="25"/>
    </row>
    <row r="217" spans="2:55" s="25" customFormat="1" ht="15" x14ac:dyDescent="0.2">
      <c r="B217" s="169"/>
      <c r="C217" s="127"/>
      <c r="E217" s="228"/>
      <c r="F217" s="22"/>
      <c r="G217" s="246"/>
      <c r="J217" s="335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</row>
    <row r="218" spans="2:55" s="25" customFormat="1" ht="15" x14ac:dyDescent="0.2">
      <c r="B218" s="169"/>
      <c r="C218" s="127"/>
      <c r="E218" s="228"/>
      <c r="F218" s="22"/>
      <c r="G218" s="246"/>
      <c r="J218" s="335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</row>
    <row r="219" spans="2:55" s="25" customFormat="1" ht="15" x14ac:dyDescent="0.2">
      <c r="B219" s="169"/>
      <c r="C219" s="127"/>
      <c r="E219" s="228"/>
      <c r="F219" s="22"/>
      <c r="G219" s="246"/>
      <c r="J219" s="335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</row>
    <row r="220" spans="2:55" s="25" customFormat="1" ht="15" x14ac:dyDescent="0.2">
      <c r="B220" s="169"/>
      <c r="C220" s="127"/>
      <c r="E220" s="228"/>
      <c r="F220" s="22"/>
      <c r="G220" s="246"/>
      <c r="J220" s="335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</row>
    <row r="221" spans="2:55" s="22" customFormat="1" x14ac:dyDescent="0.2">
      <c r="B221" s="126"/>
      <c r="C221" s="125"/>
      <c r="E221" s="228"/>
      <c r="G221" s="247"/>
      <c r="H221" s="25"/>
      <c r="I221" s="25"/>
      <c r="J221" s="335"/>
      <c r="K221" s="25"/>
      <c r="L221" s="25"/>
      <c r="M221" s="25"/>
      <c r="N221" s="25"/>
      <c r="O221" s="25"/>
      <c r="P221" s="25"/>
    </row>
    <row r="222" spans="2:55" s="22" customFormat="1" x14ac:dyDescent="0.2">
      <c r="B222" s="126"/>
      <c r="C222" s="125"/>
      <c r="E222" s="228"/>
      <c r="G222" s="247"/>
      <c r="H222" s="25"/>
      <c r="I222" s="25"/>
      <c r="J222" s="335"/>
      <c r="K222" s="25"/>
      <c r="L222" s="25"/>
      <c r="M222" s="25"/>
      <c r="N222" s="25"/>
      <c r="O222" s="25"/>
      <c r="P222" s="25"/>
    </row>
    <row r="223" spans="2:55" s="22" customFormat="1" x14ac:dyDescent="0.2">
      <c r="B223" s="126"/>
      <c r="C223" s="125"/>
      <c r="E223" s="228"/>
      <c r="G223" s="247"/>
      <c r="H223" s="25"/>
      <c r="I223" s="25"/>
      <c r="J223" s="335"/>
      <c r="K223" s="25"/>
      <c r="L223" s="25"/>
      <c r="M223" s="25"/>
      <c r="N223" s="25"/>
      <c r="O223" s="25"/>
      <c r="P223" s="25"/>
    </row>
    <row r="224" spans="2:55" s="22" customFormat="1" x14ac:dyDescent="0.2">
      <c r="B224" s="126"/>
      <c r="C224" s="125"/>
      <c r="E224" s="228"/>
      <c r="G224" s="247"/>
      <c r="H224" s="25"/>
      <c r="I224" s="25"/>
      <c r="J224" s="335"/>
      <c r="K224" s="25"/>
      <c r="L224" s="25"/>
      <c r="M224" s="25"/>
      <c r="N224" s="25"/>
      <c r="O224" s="25"/>
      <c r="P224" s="25"/>
    </row>
    <row r="225" spans="2:16" s="22" customFormat="1" x14ac:dyDescent="0.2">
      <c r="B225" s="126"/>
      <c r="C225" s="125"/>
      <c r="E225" s="228"/>
      <c r="G225" s="247"/>
      <c r="H225" s="25"/>
      <c r="I225" s="25"/>
      <c r="J225" s="335"/>
      <c r="K225" s="25"/>
      <c r="L225" s="25"/>
      <c r="M225" s="25"/>
      <c r="N225" s="25"/>
      <c r="O225" s="25"/>
      <c r="P225" s="25"/>
    </row>
    <row r="226" spans="2:16" s="22" customFormat="1" x14ac:dyDescent="0.2">
      <c r="B226" s="126"/>
      <c r="C226" s="125"/>
      <c r="E226" s="228"/>
      <c r="G226" s="247"/>
      <c r="H226" s="25"/>
      <c r="I226" s="25"/>
      <c r="J226" s="335"/>
      <c r="K226" s="25"/>
      <c r="L226" s="25"/>
      <c r="M226" s="25"/>
      <c r="N226" s="25"/>
      <c r="O226" s="25"/>
      <c r="P226" s="25"/>
    </row>
    <row r="227" spans="2:16" s="22" customFormat="1" x14ac:dyDescent="0.2">
      <c r="B227" s="126"/>
      <c r="C227" s="125"/>
      <c r="E227" s="228"/>
      <c r="G227" s="247"/>
      <c r="H227" s="25"/>
      <c r="I227" s="25"/>
      <c r="J227" s="335"/>
      <c r="K227" s="25"/>
      <c r="L227" s="25"/>
      <c r="M227" s="25"/>
      <c r="N227" s="25"/>
      <c r="O227" s="25"/>
      <c r="P227" s="25"/>
    </row>
    <row r="228" spans="2:16" s="22" customFormat="1" x14ac:dyDescent="0.2">
      <c r="B228" s="126"/>
      <c r="C228" s="125"/>
      <c r="E228" s="228"/>
      <c r="G228" s="247"/>
      <c r="H228" s="25"/>
      <c r="I228" s="25"/>
      <c r="J228" s="335"/>
      <c r="K228" s="25"/>
      <c r="L228" s="25"/>
      <c r="M228" s="25"/>
      <c r="N228" s="25"/>
      <c r="O228" s="25"/>
      <c r="P228" s="25"/>
    </row>
    <row r="229" spans="2:16" s="22" customFormat="1" x14ac:dyDescent="0.2">
      <c r="B229" s="126"/>
      <c r="C229" s="125"/>
      <c r="E229" s="228"/>
      <c r="G229" s="247"/>
      <c r="H229" s="25"/>
      <c r="I229" s="25"/>
      <c r="J229" s="335"/>
      <c r="K229" s="25"/>
      <c r="L229" s="25"/>
      <c r="M229" s="25"/>
      <c r="N229" s="25"/>
      <c r="O229" s="25"/>
      <c r="P229" s="25"/>
    </row>
    <row r="230" spans="2:16" s="22" customFormat="1" x14ac:dyDescent="0.2">
      <c r="B230" s="126"/>
      <c r="C230" s="125"/>
      <c r="E230" s="228"/>
      <c r="G230" s="247"/>
      <c r="H230" s="25"/>
      <c r="I230" s="25"/>
      <c r="J230" s="335"/>
      <c r="K230" s="25"/>
      <c r="L230" s="25"/>
      <c r="M230" s="25"/>
      <c r="N230" s="25"/>
      <c r="O230" s="25"/>
      <c r="P230" s="25"/>
    </row>
    <row r="231" spans="2:16" s="22" customFormat="1" x14ac:dyDescent="0.2">
      <c r="B231" s="126"/>
      <c r="C231" s="125"/>
      <c r="E231" s="228"/>
      <c r="G231" s="247"/>
      <c r="H231" s="25"/>
      <c r="I231" s="25"/>
      <c r="J231" s="335"/>
      <c r="K231" s="25"/>
      <c r="L231" s="25"/>
      <c r="M231" s="25"/>
      <c r="N231" s="25"/>
      <c r="O231" s="25"/>
      <c r="P231" s="25"/>
    </row>
    <row r="232" spans="2:16" s="22" customFormat="1" x14ac:dyDescent="0.2">
      <c r="B232" s="126"/>
      <c r="C232" s="125"/>
      <c r="E232" s="228"/>
      <c r="G232" s="247"/>
      <c r="H232" s="25"/>
      <c r="I232" s="25"/>
      <c r="J232" s="335"/>
      <c r="K232" s="25"/>
      <c r="L232" s="25"/>
      <c r="M232" s="25"/>
      <c r="N232" s="25"/>
      <c r="O232" s="25"/>
      <c r="P232" s="25"/>
    </row>
    <row r="233" spans="2:16" s="22" customFormat="1" x14ac:dyDescent="0.2">
      <c r="B233" s="126"/>
      <c r="C233" s="125"/>
      <c r="E233" s="228"/>
      <c r="G233" s="247"/>
      <c r="H233" s="25"/>
      <c r="I233" s="25"/>
      <c r="J233" s="335"/>
      <c r="K233" s="25"/>
      <c r="L233" s="25"/>
      <c r="M233" s="25"/>
      <c r="N233" s="25"/>
      <c r="O233" s="25"/>
      <c r="P233" s="25"/>
    </row>
    <row r="234" spans="2:16" s="22" customFormat="1" x14ac:dyDescent="0.2">
      <c r="B234" s="126"/>
      <c r="C234" s="125"/>
      <c r="E234" s="228"/>
      <c r="G234" s="247"/>
      <c r="H234" s="25"/>
      <c r="I234" s="25"/>
      <c r="J234" s="335"/>
      <c r="K234" s="25"/>
      <c r="L234" s="25"/>
      <c r="M234" s="25"/>
      <c r="N234" s="25"/>
      <c r="O234" s="25"/>
      <c r="P234" s="25"/>
    </row>
    <row r="235" spans="2:16" s="22" customFormat="1" x14ac:dyDescent="0.2">
      <c r="B235" s="126"/>
      <c r="C235" s="125"/>
      <c r="E235" s="228"/>
      <c r="G235" s="247"/>
      <c r="H235" s="25"/>
      <c r="I235" s="25"/>
      <c r="J235" s="335"/>
      <c r="K235" s="25"/>
      <c r="L235" s="25"/>
      <c r="M235" s="25"/>
      <c r="N235" s="25"/>
      <c r="O235" s="25"/>
      <c r="P235" s="25"/>
    </row>
    <row r="236" spans="2:16" s="22" customFormat="1" x14ac:dyDescent="0.2">
      <c r="B236" s="126"/>
      <c r="C236" s="125"/>
      <c r="E236" s="228"/>
      <c r="G236" s="247"/>
      <c r="H236" s="25"/>
      <c r="I236" s="25"/>
      <c r="J236" s="335"/>
      <c r="K236" s="25"/>
      <c r="L236" s="25"/>
      <c r="M236" s="25"/>
      <c r="N236" s="25"/>
      <c r="O236" s="25"/>
      <c r="P236" s="25"/>
    </row>
    <row r="237" spans="2:16" s="22" customFormat="1" x14ac:dyDescent="0.2">
      <c r="B237" s="126"/>
      <c r="C237" s="125"/>
      <c r="E237" s="228"/>
      <c r="G237" s="247"/>
      <c r="H237" s="25"/>
      <c r="I237" s="25"/>
      <c r="J237" s="335"/>
      <c r="K237" s="25"/>
      <c r="L237" s="25"/>
      <c r="M237" s="25"/>
      <c r="N237" s="25"/>
      <c r="O237" s="25"/>
      <c r="P237" s="25"/>
    </row>
    <row r="238" spans="2:16" s="22" customFormat="1" x14ac:dyDescent="0.2">
      <c r="B238" s="126"/>
      <c r="C238" s="125"/>
      <c r="E238" s="228"/>
      <c r="G238" s="247"/>
      <c r="H238" s="25"/>
      <c r="I238" s="25"/>
      <c r="J238" s="335"/>
      <c r="K238" s="25"/>
      <c r="L238" s="25"/>
      <c r="M238" s="25"/>
      <c r="N238" s="25"/>
      <c r="O238" s="25"/>
      <c r="P238" s="25"/>
    </row>
    <row r="239" spans="2:16" s="22" customFormat="1" x14ac:dyDescent="0.2">
      <c r="B239" s="126"/>
      <c r="C239" s="125"/>
      <c r="E239" s="228"/>
      <c r="G239" s="247"/>
      <c r="H239" s="25"/>
      <c r="I239" s="25"/>
      <c r="J239" s="335"/>
      <c r="K239" s="25"/>
      <c r="L239" s="25"/>
      <c r="M239" s="25"/>
      <c r="N239" s="25"/>
      <c r="O239" s="25"/>
      <c r="P239" s="25"/>
    </row>
    <row r="240" spans="2:16" s="22" customFormat="1" x14ac:dyDescent="0.2">
      <c r="B240" s="126"/>
      <c r="C240" s="125"/>
      <c r="E240" s="228"/>
      <c r="G240" s="247"/>
      <c r="H240" s="25"/>
      <c r="I240" s="25"/>
      <c r="J240" s="335"/>
      <c r="K240" s="25"/>
      <c r="L240" s="25"/>
      <c r="M240" s="25"/>
      <c r="N240" s="25"/>
      <c r="O240" s="25"/>
      <c r="P240" s="25"/>
    </row>
    <row r="241" spans="2:16" s="22" customFormat="1" x14ac:dyDescent="0.2">
      <c r="B241" s="126"/>
      <c r="C241" s="125"/>
      <c r="E241" s="228"/>
      <c r="G241" s="247"/>
      <c r="H241" s="25"/>
      <c r="I241" s="25"/>
      <c r="J241" s="335"/>
      <c r="K241" s="25"/>
      <c r="L241" s="25"/>
      <c r="M241" s="25"/>
      <c r="N241" s="25"/>
      <c r="O241" s="25"/>
      <c r="P241" s="25"/>
    </row>
    <row r="242" spans="2:16" s="22" customFormat="1" x14ac:dyDescent="0.2">
      <c r="B242" s="126"/>
      <c r="C242" s="125"/>
      <c r="E242" s="228"/>
      <c r="G242" s="247"/>
      <c r="H242" s="25"/>
      <c r="I242" s="25"/>
      <c r="J242" s="335"/>
      <c r="K242" s="25"/>
      <c r="L242" s="25"/>
      <c r="M242" s="25"/>
      <c r="N242" s="25"/>
      <c r="O242" s="25"/>
      <c r="P242" s="25"/>
    </row>
    <row r="243" spans="2:16" s="22" customFormat="1" x14ac:dyDescent="0.2">
      <c r="B243" s="126"/>
      <c r="C243" s="125"/>
      <c r="E243" s="228"/>
      <c r="G243" s="247"/>
      <c r="H243" s="25"/>
      <c r="I243" s="25"/>
      <c r="J243" s="335"/>
      <c r="K243" s="25"/>
      <c r="L243" s="25"/>
      <c r="M243" s="25"/>
      <c r="N243" s="25"/>
      <c r="O243" s="25"/>
      <c r="P243" s="25"/>
    </row>
    <row r="244" spans="2:16" s="22" customFormat="1" x14ac:dyDescent="0.2">
      <c r="B244" s="126"/>
      <c r="C244" s="125"/>
      <c r="E244" s="228"/>
      <c r="G244" s="247"/>
      <c r="H244" s="25"/>
      <c r="I244" s="25"/>
      <c r="J244" s="335"/>
      <c r="K244" s="25"/>
      <c r="L244" s="25"/>
      <c r="M244" s="25"/>
      <c r="N244" s="25"/>
      <c r="O244" s="25"/>
      <c r="P244" s="25"/>
    </row>
    <row r="245" spans="2:16" s="22" customFormat="1" x14ac:dyDescent="0.2">
      <c r="B245" s="126"/>
      <c r="C245" s="125"/>
      <c r="E245" s="228"/>
      <c r="G245" s="247"/>
      <c r="H245" s="25"/>
      <c r="I245" s="25"/>
      <c r="J245" s="335"/>
      <c r="K245" s="25"/>
      <c r="L245" s="25"/>
      <c r="M245" s="25"/>
      <c r="N245" s="25"/>
      <c r="O245" s="25"/>
      <c r="P245" s="25"/>
    </row>
    <row r="246" spans="2:16" s="22" customFormat="1" x14ac:dyDescent="0.2">
      <c r="B246" s="126"/>
      <c r="C246" s="125"/>
      <c r="E246" s="228"/>
      <c r="G246" s="247"/>
      <c r="H246" s="25"/>
      <c r="I246" s="25"/>
      <c r="J246" s="335"/>
      <c r="K246" s="25"/>
      <c r="L246" s="25"/>
      <c r="M246" s="25"/>
      <c r="N246" s="25"/>
      <c r="O246" s="25"/>
      <c r="P246" s="25"/>
    </row>
    <row r="247" spans="2:16" s="22" customFormat="1" x14ac:dyDescent="0.2">
      <c r="B247" s="126"/>
      <c r="C247" s="125"/>
      <c r="E247" s="228"/>
      <c r="G247" s="247"/>
      <c r="H247" s="25"/>
      <c r="I247" s="25"/>
      <c r="J247" s="335"/>
      <c r="K247" s="25"/>
      <c r="L247" s="25"/>
      <c r="M247" s="25"/>
      <c r="N247" s="25"/>
      <c r="O247" s="25"/>
      <c r="P247" s="25"/>
    </row>
    <row r="248" spans="2:16" s="22" customFormat="1" x14ac:dyDescent="0.2">
      <c r="B248" s="126"/>
      <c r="C248" s="125"/>
      <c r="E248" s="228"/>
      <c r="G248" s="247"/>
      <c r="H248" s="25"/>
      <c r="I248" s="25"/>
      <c r="J248" s="335"/>
      <c r="K248" s="25"/>
      <c r="L248" s="25"/>
      <c r="M248" s="25"/>
      <c r="N248" s="25"/>
      <c r="O248" s="25"/>
      <c r="P248" s="25"/>
    </row>
    <row r="249" spans="2:16" s="22" customFormat="1" x14ac:dyDescent="0.2">
      <c r="B249" s="126"/>
      <c r="C249" s="125"/>
      <c r="E249" s="228"/>
      <c r="G249" s="247"/>
      <c r="H249" s="25"/>
      <c r="I249" s="25"/>
      <c r="J249" s="335"/>
      <c r="K249" s="25"/>
      <c r="L249" s="25"/>
      <c r="M249" s="25"/>
      <c r="N249" s="25"/>
      <c r="O249" s="25"/>
      <c r="P249" s="25"/>
    </row>
    <row r="250" spans="2:16" s="22" customFormat="1" x14ac:dyDescent="0.2">
      <c r="B250" s="126"/>
      <c r="C250" s="125"/>
      <c r="E250" s="228"/>
      <c r="G250" s="247"/>
      <c r="H250" s="25"/>
      <c r="I250" s="25"/>
      <c r="J250" s="335"/>
      <c r="K250" s="25"/>
      <c r="L250" s="25"/>
      <c r="M250" s="25"/>
      <c r="N250" s="25"/>
      <c r="O250" s="25"/>
      <c r="P250" s="25"/>
    </row>
    <row r="251" spans="2:16" s="22" customFormat="1" x14ac:dyDescent="0.2">
      <c r="B251" s="126"/>
      <c r="C251" s="125"/>
      <c r="E251" s="228"/>
      <c r="G251" s="247"/>
      <c r="H251" s="25"/>
      <c r="I251" s="25"/>
      <c r="J251" s="335"/>
      <c r="K251" s="25"/>
      <c r="L251" s="25"/>
      <c r="M251" s="25"/>
      <c r="N251" s="25"/>
      <c r="O251" s="25"/>
      <c r="P251" s="25"/>
    </row>
    <row r="252" spans="2:16" s="22" customFormat="1" x14ac:dyDescent="0.2">
      <c r="B252" s="126"/>
      <c r="C252" s="125"/>
      <c r="E252" s="228"/>
      <c r="G252" s="247"/>
      <c r="H252" s="25"/>
      <c r="I252" s="25"/>
      <c r="J252" s="335"/>
      <c r="K252" s="25"/>
      <c r="L252" s="25"/>
      <c r="M252" s="25"/>
      <c r="N252" s="25"/>
      <c r="O252" s="25"/>
      <c r="P252" s="25"/>
    </row>
    <row r="253" spans="2:16" s="22" customFormat="1" x14ac:dyDescent="0.2">
      <c r="B253" s="126"/>
      <c r="C253" s="125"/>
      <c r="E253" s="228"/>
      <c r="G253" s="247"/>
      <c r="H253" s="25"/>
      <c r="I253" s="25"/>
      <c r="J253" s="335"/>
      <c r="K253" s="25"/>
      <c r="L253" s="25"/>
      <c r="M253" s="25"/>
      <c r="N253" s="25"/>
      <c r="O253" s="25"/>
      <c r="P253" s="25"/>
    </row>
    <row r="254" spans="2:16" s="22" customFormat="1" x14ac:dyDescent="0.2">
      <c r="B254" s="126"/>
      <c r="C254" s="125"/>
      <c r="E254" s="228"/>
      <c r="G254" s="247"/>
      <c r="H254" s="25"/>
      <c r="I254" s="25"/>
      <c r="J254" s="335"/>
      <c r="K254" s="25"/>
      <c r="L254" s="25"/>
      <c r="M254" s="25"/>
      <c r="N254" s="25"/>
      <c r="O254" s="25"/>
      <c r="P254" s="25"/>
    </row>
    <row r="255" spans="2:16" s="22" customFormat="1" x14ac:dyDescent="0.2">
      <c r="B255" s="126"/>
      <c r="C255" s="125"/>
      <c r="E255" s="228"/>
      <c r="G255" s="247"/>
      <c r="H255" s="25"/>
      <c r="I255" s="25"/>
      <c r="J255" s="335"/>
      <c r="K255" s="25"/>
      <c r="L255" s="25"/>
      <c r="M255" s="25"/>
      <c r="N255" s="25"/>
      <c r="O255" s="25"/>
      <c r="P255" s="25"/>
    </row>
    <row r="256" spans="2:16" s="22" customFormat="1" x14ac:dyDescent="0.2">
      <c r="B256" s="126"/>
      <c r="C256" s="125"/>
      <c r="E256" s="228"/>
      <c r="G256" s="247"/>
      <c r="H256" s="25"/>
      <c r="I256" s="25"/>
      <c r="J256" s="335"/>
      <c r="K256" s="25"/>
      <c r="L256" s="25"/>
      <c r="M256" s="25"/>
      <c r="N256" s="25"/>
      <c r="O256" s="25"/>
      <c r="P256" s="25"/>
    </row>
    <row r="257" spans="2:16" s="22" customFormat="1" x14ac:dyDescent="0.2">
      <c r="B257" s="126"/>
      <c r="C257" s="125"/>
      <c r="E257" s="228"/>
      <c r="G257" s="247"/>
      <c r="H257" s="25"/>
      <c r="I257" s="25"/>
      <c r="J257" s="335"/>
      <c r="K257" s="25"/>
      <c r="L257" s="25"/>
      <c r="M257" s="25"/>
      <c r="N257" s="25"/>
      <c r="O257" s="25"/>
      <c r="P257" s="25"/>
    </row>
    <row r="258" spans="2:16" s="22" customFormat="1" x14ac:dyDescent="0.2">
      <c r="B258" s="126"/>
      <c r="C258" s="125"/>
      <c r="E258" s="228"/>
      <c r="G258" s="247"/>
      <c r="H258" s="25"/>
      <c r="I258" s="25"/>
      <c r="J258" s="335"/>
      <c r="K258" s="25"/>
      <c r="L258" s="25"/>
      <c r="M258" s="25"/>
      <c r="N258" s="25"/>
      <c r="O258" s="25"/>
      <c r="P258" s="25"/>
    </row>
    <row r="259" spans="2:16" s="22" customFormat="1" x14ac:dyDescent="0.2">
      <c r="B259" s="126"/>
      <c r="C259" s="125"/>
      <c r="E259" s="228"/>
      <c r="G259" s="247"/>
      <c r="H259" s="25"/>
      <c r="I259" s="25"/>
      <c r="J259" s="335"/>
      <c r="K259" s="25"/>
      <c r="L259" s="25"/>
      <c r="M259" s="25"/>
      <c r="N259" s="25"/>
      <c r="O259" s="25"/>
      <c r="P259" s="25"/>
    </row>
    <row r="260" spans="2:16" s="22" customFormat="1" x14ac:dyDescent="0.2">
      <c r="B260" s="126"/>
      <c r="C260" s="125"/>
      <c r="E260" s="228"/>
      <c r="G260" s="247"/>
      <c r="H260" s="25"/>
      <c r="I260" s="25"/>
      <c r="J260" s="335"/>
      <c r="K260" s="25"/>
      <c r="L260" s="25"/>
      <c r="M260" s="25"/>
      <c r="N260" s="25"/>
      <c r="O260" s="25"/>
      <c r="P260" s="25"/>
    </row>
    <row r="261" spans="2:16" s="22" customFormat="1" x14ac:dyDescent="0.2">
      <c r="B261" s="126"/>
      <c r="C261" s="125"/>
      <c r="E261" s="228"/>
      <c r="G261" s="247"/>
      <c r="H261" s="25"/>
      <c r="I261" s="25"/>
      <c r="J261" s="335"/>
      <c r="K261" s="25"/>
      <c r="L261" s="25"/>
      <c r="M261" s="25"/>
      <c r="N261" s="25"/>
      <c r="O261" s="25"/>
      <c r="P261" s="25"/>
    </row>
    <row r="262" spans="2:16" s="22" customFormat="1" x14ac:dyDescent="0.2">
      <c r="B262" s="126"/>
      <c r="C262" s="125"/>
      <c r="E262" s="228"/>
      <c r="G262" s="247"/>
      <c r="H262" s="25"/>
      <c r="I262" s="25"/>
      <c r="J262" s="335"/>
      <c r="K262" s="25"/>
      <c r="L262" s="25"/>
      <c r="M262" s="25"/>
      <c r="N262" s="25"/>
      <c r="O262" s="25"/>
      <c r="P262" s="25"/>
    </row>
    <row r="263" spans="2:16" s="22" customFormat="1" x14ac:dyDescent="0.2">
      <c r="B263" s="126"/>
      <c r="C263" s="125"/>
      <c r="E263" s="228"/>
      <c r="G263" s="247"/>
      <c r="H263" s="25"/>
      <c r="I263" s="25"/>
      <c r="J263" s="335"/>
      <c r="K263" s="25"/>
      <c r="L263" s="25"/>
      <c r="M263" s="25"/>
      <c r="N263" s="25"/>
      <c r="O263" s="25"/>
      <c r="P263" s="25"/>
    </row>
    <row r="264" spans="2:16" s="22" customFormat="1" x14ac:dyDescent="0.2">
      <c r="B264" s="126"/>
      <c r="C264" s="125"/>
      <c r="E264" s="228"/>
      <c r="G264" s="247"/>
      <c r="H264" s="25"/>
      <c r="I264" s="25"/>
      <c r="J264" s="335"/>
      <c r="K264" s="25"/>
      <c r="L264" s="25"/>
      <c r="M264" s="25"/>
      <c r="N264" s="25"/>
      <c r="O264" s="25"/>
      <c r="P264" s="25"/>
    </row>
    <row r="265" spans="2:16" s="22" customFormat="1" x14ac:dyDescent="0.2">
      <c r="B265" s="126"/>
      <c r="C265" s="125"/>
      <c r="E265" s="228"/>
      <c r="G265" s="247"/>
      <c r="H265" s="25"/>
      <c r="I265" s="25"/>
      <c r="J265" s="335"/>
      <c r="K265" s="25"/>
      <c r="L265" s="25"/>
      <c r="M265" s="25"/>
      <c r="N265" s="25"/>
      <c r="O265" s="25"/>
      <c r="P265" s="25"/>
    </row>
    <row r="266" spans="2:16" s="22" customFormat="1" x14ac:dyDescent="0.2">
      <c r="B266" s="126"/>
      <c r="C266" s="125"/>
      <c r="E266" s="228"/>
      <c r="G266" s="247"/>
      <c r="H266" s="25"/>
      <c r="I266" s="25"/>
      <c r="J266" s="335"/>
      <c r="K266" s="25"/>
      <c r="L266" s="25"/>
      <c r="M266" s="25"/>
      <c r="N266" s="25"/>
      <c r="O266" s="25"/>
      <c r="P266" s="25"/>
    </row>
    <row r="267" spans="2:16" s="22" customFormat="1" x14ac:dyDescent="0.2">
      <c r="B267" s="126"/>
      <c r="C267" s="125"/>
      <c r="E267" s="228"/>
      <c r="G267" s="247"/>
      <c r="H267" s="25"/>
      <c r="I267" s="25"/>
      <c r="J267" s="335"/>
      <c r="K267" s="25"/>
      <c r="L267" s="25"/>
      <c r="M267" s="25"/>
      <c r="N267" s="25"/>
      <c r="O267" s="25"/>
      <c r="P267" s="25"/>
    </row>
    <row r="268" spans="2:16" s="22" customFormat="1" x14ac:dyDescent="0.2">
      <c r="B268" s="126"/>
      <c r="C268" s="125"/>
      <c r="E268" s="228"/>
      <c r="G268" s="247"/>
      <c r="H268" s="25"/>
      <c r="I268" s="25"/>
      <c r="J268" s="335"/>
      <c r="K268" s="25"/>
      <c r="L268" s="25"/>
      <c r="M268" s="25"/>
      <c r="N268" s="25"/>
      <c r="O268" s="25"/>
      <c r="P268" s="25"/>
    </row>
    <row r="269" spans="2:16" s="22" customFormat="1" x14ac:dyDescent="0.2">
      <c r="B269" s="126"/>
      <c r="C269" s="125"/>
      <c r="E269" s="228"/>
      <c r="G269" s="247"/>
      <c r="H269" s="25"/>
      <c r="I269" s="25"/>
      <c r="J269" s="335"/>
      <c r="K269" s="25"/>
      <c r="L269" s="25"/>
      <c r="M269" s="25"/>
      <c r="N269" s="25"/>
      <c r="O269" s="25"/>
      <c r="P269" s="25"/>
    </row>
    <row r="270" spans="2:16" s="22" customFormat="1" x14ac:dyDescent="0.2">
      <c r="B270" s="126"/>
      <c r="C270" s="125"/>
      <c r="E270" s="228"/>
      <c r="G270" s="247"/>
      <c r="H270" s="25"/>
      <c r="I270" s="25"/>
      <c r="J270" s="335"/>
      <c r="K270" s="25"/>
      <c r="L270" s="25"/>
      <c r="M270" s="25"/>
      <c r="N270" s="25"/>
      <c r="O270" s="25"/>
      <c r="P270" s="25"/>
    </row>
    <row r="271" spans="2:16" s="22" customFormat="1" x14ac:dyDescent="0.2">
      <c r="B271" s="126"/>
      <c r="C271" s="125"/>
      <c r="E271" s="228"/>
      <c r="G271" s="247"/>
      <c r="H271" s="25"/>
      <c r="I271" s="25"/>
      <c r="J271" s="335"/>
      <c r="K271" s="25"/>
      <c r="L271" s="25"/>
      <c r="M271" s="25"/>
      <c r="N271" s="25"/>
      <c r="O271" s="25"/>
      <c r="P271" s="25"/>
    </row>
    <row r="272" spans="2:16" s="22" customFormat="1" x14ac:dyDescent="0.2">
      <c r="B272" s="126"/>
      <c r="C272" s="125"/>
      <c r="E272" s="228"/>
      <c r="G272" s="247"/>
      <c r="H272" s="25"/>
      <c r="I272" s="25"/>
      <c r="J272" s="335"/>
      <c r="K272" s="25"/>
      <c r="L272" s="25"/>
      <c r="M272" s="25"/>
      <c r="N272" s="25"/>
      <c r="O272" s="25"/>
      <c r="P272" s="25"/>
    </row>
    <row r="273" spans="2:16" s="22" customFormat="1" x14ac:dyDescent="0.2">
      <c r="B273" s="126"/>
      <c r="C273" s="125"/>
      <c r="E273" s="228"/>
      <c r="G273" s="247"/>
      <c r="H273" s="25"/>
      <c r="I273" s="25"/>
      <c r="J273" s="335"/>
      <c r="K273" s="25"/>
      <c r="L273" s="25"/>
      <c r="M273" s="25"/>
      <c r="N273" s="25"/>
      <c r="O273" s="25"/>
      <c r="P273" s="25"/>
    </row>
    <row r="274" spans="2:16" s="22" customFormat="1" x14ac:dyDescent="0.2">
      <c r="B274" s="126"/>
      <c r="C274" s="125"/>
      <c r="E274" s="228"/>
      <c r="G274" s="247"/>
      <c r="H274" s="25"/>
      <c r="I274" s="25"/>
      <c r="J274" s="335"/>
      <c r="K274" s="25"/>
      <c r="L274" s="25"/>
      <c r="M274" s="25"/>
      <c r="N274" s="25"/>
      <c r="O274" s="25"/>
      <c r="P274" s="25"/>
    </row>
    <row r="275" spans="2:16" s="22" customFormat="1" x14ac:dyDescent="0.2">
      <c r="B275" s="126"/>
      <c r="C275" s="125"/>
      <c r="E275" s="228"/>
      <c r="G275" s="247"/>
      <c r="H275" s="25"/>
      <c r="I275" s="25"/>
      <c r="J275" s="335"/>
      <c r="K275" s="25"/>
      <c r="L275" s="25"/>
      <c r="M275" s="25"/>
      <c r="N275" s="25"/>
      <c r="O275" s="25"/>
      <c r="P275" s="25"/>
    </row>
    <row r="276" spans="2:16" s="22" customFormat="1" x14ac:dyDescent="0.2">
      <c r="B276" s="126"/>
      <c r="C276" s="125"/>
      <c r="E276" s="228"/>
      <c r="G276" s="247"/>
      <c r="H276" s="25"/>
      <c r="I276" s="25"/>
      <c r="J276" s="335"/>
      <c r="K276" s="25"/>
      <c r="L276" s="25"/>
      <c r="M276" s="25"/>
      <c r="N276" s="25"/>
      <c r="O276" s="25"/>
      <c r="P276" s="25"/>
    </row>
    <row r="277" spans="2:16" s="22" customFormat="1" x14ac:dyDescent="0.2">
      <c r="B277" s="126"/>
      <c r="C277" s="125"/>
      <c r="E277" s="228"/>
      <c r="G277" s="247"/>
      <c r="H277" s="25"/>
      <c r="I277" s="25"/>
      <c r="J277" s="335"/>
      <c r="K277" s="25"/>
      <c r="L277" s="25"/>
      <c r="M277" s="25"/>
      <c r="N277" s="25"/>
      <c r="O277" s="25"/>
      <c r="P277" s="25"/>
    </row>
    <row r="278" spans="2:16" s="22" customFormat="1" x14ac:dyDescent="0.2">
      <c r="B278" s="126"/>
      <c r="C278" s="125"/>
      <c r="E278" s="228"/>
      <c r="G278" s="247"/>
      <c r="H278" s="25"/>
      <c r="I278" s="25"/>
      <c r="J278" s="335"/>
      <c r="K278" s="25"/>
      <c r="L278" s="25"/>
      <c r="M278" s="25"/>
      <c r="N278" s="25"/>
      <c r="O278" s="25"/>
      <c r="P278" s="25"/>
    </row>
    <row r="279" spans="2:16" s="22" customFormat="1" x14ac:dyDescent="0.2">
      <c r="B279" s="126"/>
      <c r="C279" s="125"/>
      <c r="E279" s="228"/>
      <c r="G279" s="247"/>
      <c r="H279" s="25"/>
      <c r="I279" s="25"/>
      <c r="J279" s="335"/>
      <c r="K279" s="25"/>
      <c r="L279" s="25"/>
      <c r="M279" s="25"/>
      <c r="N279" s="25"/>
      <c r="O279" s="25"/>
      <c r="P279" s="25"/>
    </row>
    <row r="280" spans="2:16" s="22" customFormat="1" x14ac:dyDescent="0.2">
      <c r="B280" s="126"/>
      <c r="C280" s="125"/>
      <c r="E280" s="228"/>
      <c r="G280" s="247"/>
      <c r="H280" s="25"/>
      <c r="I280" s="25"/>
      <c r="J280" s="335"/>
      <c r="K280" s="25"/>
      <c r="L280" s="25"/>
      <c r="M280" s="25"/>
      <c r="N280" s="25"/>
      <c r="O280" s="25"/>
      <c r="P280" s="25"/>
    </row>
    <row r="281" spans="2:16" s="22" customFormat="1" x14ac:dyDescent="0.2">
      <c r="B281" s="126"/>
      <c r="C281" s="125"/>
      <c r="E281" s="228"/>
      <c r="G281" s="247"/>
      <c r="H281" s="25"/>
      <c r="I281" s="25"/>
      <c r="J281" s="335"/>
      <c r="K281" s="25"/>
      <c r="L281" s="25"/>
      <c r="M281" s="25"/>
      <c r="N281" s="25"/>
      <c r="O281" s="25"/>
      <c r="P281" s="25"/>
    </row>
    <row r="282" spans="2:16" s="22" customFormat="1" x14ac:dyDescent="0.2">
      <c r="B282" s="126"/>
      <c r="C282" s="125"/>
      <c r="E282" s="228"/>
      <c r="G282" s="247"/>
      <c r="H282" s="25"/>
      <c r="I282" s="25"/>
      <c r="J282" s="335"/>
      <c r="K282" s="25"/>
      <c r="L282" s="25"/>
      <c r="M282" s="25"/>
      <c r="N282" s="25"/>
      <c r="O282" s="25"/>
      <c r="P282" s="25"/>
    </row>
    <row r="283" spans="2:16" s="22" customFormat="1" x14ac:dyDescent="0.2">
      <c r="B283" s="126"/>
      <c r="C283" s="125"/>
      <c r="E283" s="228"/>
      <c r="G283" s="247"/>
      <c r="H283" s="25"/>
      <c r="I283" s="25"/>
      <c r="J283" s="335"/>
      <c r="K283" s="25"/>
      <c r="L283" s="25"/>
      <c r="M283" s="25"/>
      <c r="N283" s="25"/>
      <c r="O283" s="25"/>
      <c r="P283" s="25"/>
    </row>
    <row r="284" spans="2:16" s="22" customFormat="1" x14ac:dyDescent="0.2">
      <c r="B284" s="126"/>
      <c r="C284" s="125"/>
      <c r="E284" s="228"/>
      <c r="G284" s="247"/>
      <c r="H284" s="25"/>
      <c r="I284" s="25"/>
      <c r="J284" s="335"/>
      <c r="K284" s="25"/>
      <c r="L284" s="25"/>
      <c r="M284" s="25"/>
      <c r="N284" s="25"/>
      <c r="O284" s="25"/>
      <c r="P284" s="25"/>
    </row>
    <row r="285" spans="2:16" s="22" customFormat="1" x14ac:dyDescent="0.2">
      <c r="B285" s="126"/>
      <c r="C285" s="125"/>
      <c r="E285" s="228"/>
      <c r="G285" s="247"/>
      <c r="H285" s="25"/>
      <c r="I285" s="25"/>
      <c r="J285" s="335"/>
      <c r="K285" s="25"/>
      <c r="L285" s="25"/>
      <c r="M285" s="25"/>
      <c r="N285" s="25"/>
      <c r="O285" s="25"/>
      <c r="P285" s="25"/>
    </row>
    <row r="286" spans="2:16" s="22" customFormat="1" x14ac:dyDescent="0.2">
      <c r="B286" s="126"/>
      <c r="C286" s="125"/>
      <c r="E286" s="228"/>
      <c r="G286" s="247"/>
      <c r="H286" s="25"/>
      <c r="I286" s="25"/>
      <c r="J286" s="335"/>
      <c r="K286" s="25"/>
      <c r="L286" s="25"/>
      <c r="M286" s="25"/>
      <c r="N286" s="25"/>
      <c r="O286" s="25"/>
      <c r="P286" s="25"/>
    </row>
    <row r="287" spans="2:16" s="22" customFormat="1" x14ac:dyDescent="0.2">
      <c r="B287" s="126"/>
      <c r="C287" s="125"/>
      <c r="E287" s="228"/>
      <c r="G287" s="247"/>
      <c r="H287" s="25"/>
      <c r="I287" s="25"/>
      <c r="J287" s="335"/>
      <c r="K287" s="25"/>
      <c r="L287" s="25"/>
      <c r="M287" s="25"/>
      <c r="N287" s="25"/>
      <c r="O287" s="25"/>
      <c r="P287" s="25"/>
    </row>
    <row r="288" spans="2:16" s="22" customFormat="1" x14ac:dyDescent="0.2">
      <c r="B288" s="126"/>
      <c r="C288" s="125"/>
      <c r="E288" s="228"/>
      <c r="G288" s="247"/>
      <c r="H288" s="25"/>
      <c r="I288" s="25"/>
      <c r="J288" s="335"/>
      <c r="K288" s="25"/>
      <c r="L288" s="25"/>
      <c r="M288" s="25"/>
      <c r="N288" s="25"/>
      <c r="O288" s="25"/>
      <c r="P288" s="25"/>
    </row>
    <row r="289" spans="2:16" s="22" customFormat="1" x14ac:dyDescent="0.2">
      <c r="B289" s="126"/>
      <c r="C289" s="125"/>
      <c r="E289" s="228"/>
      <c r="G289" s="247"/>
      <c r="H289" s="25"/>
      <c r="I289" s="25"/>
      <c r="J289" s="335"/>
      <c r="K289" s="25"/>
      <c r="L289" s="25"/>
      <c r="M289" s="25"/>
      <c r="N289" s="25"/>
      <c r="O289" s="25"/>
      <c r="P289" s="25"/>
    </row>
    <row r="290" spans="2:16" s="22" customFormat="1" x14ac:dyDescent="0.2">
      <c r="B290" s="126"/>
      <c r="C290" s="125"/>
      <c r="E290" s="228"/>
      <c r="G290" s="247"/>
      <c r="H290" s="25"/>
      <c r="I290" s="25"/>
      <c r="J290" s="335"/>
      <c r="K290" s="25"/>
      <c r="L290" s="25"/>
      <c r="M290" s="25"/>
      <c r="N290" s="25"/>
      <c r="O290" s="25"/>
      <c r="P290" s="25"/>
    </row>
    <row r="291" spans="2:16" s="22" customFormat="1" x14ac:dyDescent="0.2">
      <c r="B291" s="126"/>
      <c r="C291" s="125"/>
      <c r="E291" s="228"/>
      <c r="G291" s="247"/>
      <c r="H291" s="25"/>
      <c r="I291" s="25"/>
      <c r="J291" s="335"/>
      <c r="K291" s="25"/>
      <c r="L291" s="25"/>
      <c r="M291" s="25"/>
      <c r="N291" s="25"/>
      <c r="O291" s="25"/>
      <c r="P291" s="25"/>
    </row>
    <row r="292" spans="2:16" s="22" customFormat="1" x14ac:dyDescent="0.2">
      <c r="B292" s="126"/>
      <c r="C292" s="125"/>
      <c r="E292" s="228"/>
      <c r="G292" s="247"/>
      <c r="H292" s="25"/>
      <c r="I292" s="25"/>
      <c r="J292" s="335"/>
      <c r="K292" s="25"/>
      <c r="L292" s="25"/>
      <c r="M292" s="25"/>
      <c r="N292" s="25"/>
      <c r="O292" s="25"/>
      <c r="P292" s="25"/>
    </row>
    <row r="293" spans="2:16" s="22" customFormat="1" x14ac:dyDescent="0.2">
      <c r="B293" s="126"/>
      <c r="C293" s="125"/>
      <c r="E293" s="228"/>
      <c r="G293" s="247"/>
      <c r="H293" s="25"/>
      <c r="I293" s="25"/>
      <c r="J293" s="335"/>
      <c r="K293" s="25"/>
      <c r="L293" s="25"/>
      <c r="M293" s="25"/>
      <c r="N293" s="25"/>
      <c r="O293" s="25"/>
      <c r="P293" s="25"/>
    </row>
    <row r="294" spans="2:16" s="22" customFormat="1" x14ac:dyDescent="0.2">
      <c r="B294" s="126"/>
      <c r="C294" s="125"/>
      <c r="E294" s="228"/>
      <c r="G294" s="247"/>
      <c r="H294" s="25"/>
      <c r="I294" s="25"/>
      <c r="J294" s="335"/>
      <c r="K294" s="25"/>
      <c r="L294" s="25"/>
      <c r="M294" s="25"/>
      <c r="N294" s="25"/>
      <c r="O294" s="25"/>
      <c r="P294" s="25"/>
    </row>
    <row r="295" spans="2:16" s="22" customFormat="1" x14ac:dyDescent="0.2">
      <c r="B295" s="126"/>
      <c r="C295" s="125"/>
      <c r="E295" s="228"/>
      <c r="G295" s="247"/>
      <c r="H295" s="25"/>
      <c r="I295" s="25"/>
      <c r="J295" s="335"/>
      <c r="K295" s="25"/>
      <c r="L295" s="25"/>
      <c r="M295" s="25"/>
      <c r="N295" s="25"/>
      <c r="O295" s="25"/>
      <c r="P295" s="25"/>
    </row>
    <row r="296" spans="2:16" s="22" customFormat="1" x14ac:dyDescent="0.2">
      <c r="B296" s="126"/>
      <c r="C296" s="125"/>
      <c r="E296" s="228"/>
      <c r="G296" s="247"/>
      <c r="H296" s="25"/>
      <c r="I296" s="25"/>
      <c r="J296" s="335"/>
      <c r="K296" s="25"/>
      <c r="L296" s="25"/>
      <c r="M296" s="25"/>
      <c r="N296" s="25"/>
      <c r="O296" s="25"/>
      <c r="P296" s="25"/>
    </row>
    <row r="297" spans="2:16" s="22" customFormat="1" x14ac:dyDescent="0.2">
      <c r="B297" s="126"/>
      <c r="C297" s="125"/>
      <c r="E297" s="228"/>
      <c r="G297" s="247"/>
      <c r="H297" s="25"/>
      <c r="I297" s="25"/>
      <c r="J297" s="335"/>
      <c r="K297" s="25"/>
      <c r="L297" s="25"/>
      <c r="M297" s="25"/>
      <c r="N297" s="25"/>
      <c r="O297" s="25"/>
      <c r="P297" s="25"/>
    </row>
    <row r="298" spans="2:16" s="22" customFormat="1" x14ac:dyDescent="0.2">
      <c r="B298" s="126"/>
      <c r="C298" s="125"/>
      <c r="E298" s="228"/>
      <c r="G298" s="247"/>
      <c r="H298" s="25"/>
      <c r="I298" s="25"/>
      <c r="J298" s="335"/>
      <c r="K298" s="25"/>
      <c r="L298" s="25"/>
      <c r="M298" s="25"/>
      <c r="N298" s="25"/>
      <c r="O298" s="25"/>
      <c r="P298" s="25"/>
    </row>
    <row r="299" spans="2:16" s="22" customFormat="1" x14ac:dyDescent="0.2">
      <c r="B299" s="126"/>
      <c r="C299" s="125"/>
      <c r="E299" s="228"/>
      <c r="G299" s="247"/>
      <c r="H299" s="25"/>
      <c r="I299" s="25"/>
      <c r="J299" s="335"/>
      <c r="K299" s="25"/>
      <c r="L299" s="25"/>
      <c r="M299" s="25"/>
      <c r="N299" s="25"/>
      <c r="O299" s="25"/>
      <c r="P299" s="25"/>
    </row>
    <row r="300" spans="2:16" s="22" customFormat="1" x14ac:dyDescent="0.2">
      <c r="B300" s="126"/>
      <c r="C300" s="125"/>
      <c r="E300" s="228"/>
      <c r="G300" s="247"/>
      <c r="H300" s="25"/>
      <c r="I300" s="25"/>
      <c r="J300" s="335"/>
      <c r="K300" s="25"/>
      <c r="L300" s="25"/>
      <c r="M300" s="25"/>
      <c r="N300" s="25"/>
      <c r="O300" s="25"/>
      <c r="P300" s="25"/>
    </row>
    <row r="301" spans="2:16" s="22" customFormat="1" x14ac:dyDescent="0.2">
      <c r="B301" s="126"/>
      <c r="C301" s="125"/>
      <c r="E301" s="228"/>
      <c r="G301" s="247"/>
      <c r="H301" s="25"/>
      <c r="I301" s="25"/>
      <c r="J301" s="335"/>
      <c r="K301" s="25"/>
      <c r="L301" s="25"/>
      <c r="M301" s="25"/>
      <c r="N301" s="25"/>
      <c r="O301" s="25"/>
      <c r="P301" s="25"/>
    </row>
    <row r="302" spans="2:16" s="22" customFormat="1" x14ac:dyDescent="0.2">
      <c r="B302" s="126"/>
      <c r="C302" s="125"/>
      <c r="E302" s="228"/>
      <c r="G302" s="247"/>
      <c r="H302" s="25"/>
      <c r="I302" s="25"/>
      <c r="J302" s="335"/>
      <c r="K302" s="25"/>
      <c r="L302" s="25"/>
      <c r="M302" s="25"/>
      <c r="N302" s="25"/>
      <c r="O302" s="25"/>
      <c r="P302" s="25"/>
    </row>
    <row r="303" spans="2:16" s="22" customFormat="1" x14ac:dyDescent="0.2">
      <c r="B303" s="126"/>
      <c r="C303" s="125"/>
      <c r="E303" s="228"/>
      <c r="G303" s="247"/>
      <c r="H303" s="25"/>
      <c r="I303" s="25"/>
      <c r="J303" s="335"/>
      <c r="K303" s="25"/>
      <c r="L303" s="25"/>
      <c r="M303" s="25"/>
      <c r="N303" s="25"/>
      <c r="O303" s="25"/>
      <c r="P303" s="25"/>
    </row>
    <row r="304" spans="2:16" s="22" customFormat="1" x14ac:dyDescent="0.2">
      <c r="B304" s="126"/>
      <c r="C304" s="125"/>
      <c r="E304" s="228"/>
      <c r="G304" s="247"/>
      <c r="H304" s="25"/>
      <c r="I304" s="25"/>
      <c r="J304" s="335"/>
      <c r="K304" s="25"/>
      <c r="L304" s="25"/>
      <c r="M304" s="25"/>
      <c r="N304" s="25"/>
      <c r="O304" s="25"/>
      <c r="P304" s="25"/>
    </row>
    <row r="305" spans="2:16" s="22" customFormat="1" x14ac:dyDescent="0.2">
      <c r="B305" s="126"/>
      <c r="C305" s="125"/>
      <c r="E305" s="228"/>
      <c r="G305" s="247"/>
      <c r="H305" s="25"/>
      <c r="I305" s="25"/>
      <c r="J305" s="335"/>
      <c r="K305" s="25"/>
      <c r="L305" s="25"/>
      <c r="M305" s="25"/>
      <c r="N305" s="25"/>
      <c r="O305" s="25"/>
      <c r="P305" s="25"/>
    </row>
    <row r="306" spans="2:16" s="22" customFormat="1" x14ac:dyDescent="0.2">
      <c r="B306" s="126"/>
      <c r="C306" s="125"/>
      <c r="E306" s="228"/>
      <c r="G306" s="247"/>
      <c r="H306" s="25"/>
      <c r="I306" s="25"/>
      <c r="J306" s="335"/>
      <c r="K306" s="25"/>
      <c r="L306" s="25"/>
      <c r="M306" s="25"/>
      <c r="N306" s="25"/>
      <c r="O306" s="25"/>
      <c r="P306" s="25"/>
    </row>
    <row r="307" spans="2:16" s="22" customFormat="1" x14ac:dyDescent="0.2">
      <c r="B307" s="126"/>
      <c r="C307" s="125"/>
      <c r="E307" s="228"/>
      <c r="G307" s="247"/>
      <c r="H307" s="25"/>
      <c r="I307" s="25"/>
      <c r="J307" s="335"/>
      <c r="K307" s="25"/>
      <c r="L307" s="25"/>
      <c r="M307" s="25"/>
      <c r="N307" s="25"/>
      <c r="O307" s="25"/>
      <c r="P307" s="25"/>
    </row>
    <row r="308" spans="2:16" s="22" customFormat="1" x14ac:dyDescent="0.2">
      <c r="B308" s="126"/>
      <c r="C308" s="125"/>
      <c r="E308" s="228"/>
      <c r="G308" s="247"/>
      <c r="H308" s="25"/>
      <c r="I308" s="25"/>
      <c r="J308" s="335"/>
      <c r="K308" s="25"/>
      <c r="L308" s="25"/>
      <c r="M308" s="25"/>
      <c r="N308" s="25"/>
      <c r="O308" s="25"/>
      <c r="P308" s="25"/>
    </row>
    <row r="309" spans="2:16" s="22" customFormat="1" x14ac:dyDescent="0.2">
      <c r="B309" s="126"/>
      <c r="C309" s="125"/>
      <c r="E309" s="228"/>
      <c r="G309" s="247"/>
      <c r="H309" s="25"/>
      <c r="I309" s="25"/>
      <c r="J309" s="335"/>
      <c r="K309" s="25"/>
      <c r="L309" s="25"/>
      <c r="M309" s="25"/>
      <c r="N309" s="25"/>
      <c r="O309" s="25"/>
      <c r="P309" s="25"/>
    </row>
    <row r="310" spans="2:16" s="22" customFormat="1" x14ac:dyDescent="0.2">
      <c r="B310" s="126"/>
      <c r="C310" s="125"/>
      <c r="E310" s="228"/>
      <c r="G310" s="247"/>
      <c r="H310" s="25"/>
      <c r="I310" s="25"/>
      <c r="J310" s="335"/>
      <c r="K310" s="25"/>
      <c r="L310" s="25"/>
      <c r="M310" s="25"/>
      <c r="N310" s="25"/>
      <c r="O310" s="25"/>
      <c r="P310" s="25"/>
    </row>
    <row r="311" spans="2:16" s="22" customFormat="1" x14ac:dyDescent="0.2">
      <c r="B311" s="126"/>
      <c r="C311" s="125"/>
      <c r="E311" s="228"/>
      <c r="G311" s="247"/>
      <c r="H311" s="25"/>
      <c r="I311" s="25"/>
      <c r="J311" s="335"/>
      <c r="K311" s="25"/>
      <c r="L311" s="25"/>
      <c r="M311" s="25"/>
      <c r="N311" s="25"/>
      <c r="O311" s="25"/>
      <c r="P311" s="25"/>
    </row>
    <row r="312" spans="2:16" s="22" customFormat="1" x14ac:dyDescent="0.2">
      <c r="B312" s="126"/>
      <c r="C312" s="125"/>
      <c r="E312" s="228"/>
      <c r="G312" s="247"/>
      <c r="H312" s="25"/>
      <c r="I312" s="25"/>
      <c r="J312" s="335"/>
      <c r="K312" s="25"/>
      <c r="L312" s="25"/>
      <c r="M312" s="25"/>
      <c r="N312" s="25"/>
      <c r="O312" s="25"/>
      <c r="P312" s="25"/>
    </row>
    <row r="313" spans="2:16" s="22" customFormat="1" x14ac:dyDescent="0.2">
      <c r="B313" s="126"/>
      <c r="C313" s="125"/>
      <c r="E313" s="228"/>
      <c r="G313" s="247"/>
      <c r="H313" s="25"/>
      <c r="I313" s="25"/>
      <c r="J313" s="335"/>
      <c r="K313" s="25"/>
      <c r="L313" s="25"/>
      <c r="M313" s="25"/>
      <c r="N313" s="25"/>
      <c r="O313" s="25"/>
      <c r="P313" s="25"/>
    </row>
    <row r="314" spans="2:16" s="22" customFormat="1" x14ac:dyDescent="0.2">
      <c r="B314" s="126"/>
      <c r="C314" s="125"/>
      <c r="E314" s="228"/>
      <c r="G314" s="247"/>
      <c r="H314" s="25"/>
      <c r="I314" s="25"/>
      <c r="J314" s="335"/>
      <c r="K314" s="25"/>
      <c r="L314" s="25"/>
      <c r="M314" s="25"/>
      <c r="N314" s="25"/>
      <c r="O314" s="25"/>
      <c r="P314" s="25"/>
    </row>
    <row r="315" spans="2:16" s="22" customFormat="1" x14ac:dyDescent="0.2">
      <c r="B315" s="126"/>
      <c r="C315" s="125"/>
      <c r="E315" s="228"/>
      <c r="G315" s="247"/>
      <c r="H315" s="25"/>
      <c r="I315" s="25"/>
      <c r="J315" s="335"/>
      <c r="K315" s="25"/>
      <c r="L315" s="25"/>
      <c r="M315" s="25"/>
      <c r="N315" s="25"/>
      <c r="O315" s="25"/>
      <c r="P315" s="25"/>
    </row>
    <row r="316" spans="2:16" s="22" customFormat="1" x14ac:dyDescent="0.2">
      <c r="B316" s="126"/>
      <c r="C316" s="125"/>
      <c r="E316" s="228"/>
      <c r="G316" s="247"/>
      <c r="H316" s="25"/>
      <c r="I316" s="25"/>
      <c r="J316" s="335"/>
      <c r="K316" s="25"/>
      <c r="L316" s="25"/>
      <c r="M316" s="25"/>
      <c r="N316" s="25"/>
      <c r="O316" s="25"/>
      <c r="P316" s="25"/>
    </row>
    <row r="317" spans="2:16" s="22" customFormat="1" x14ac:dyDescent="0.2">
      <c r="B317" s="126"/>
      <c r="C317" s="125"/>
      <c r="E317" s="228"/>
      <c r="G317" s="247"/>
      <c r="H317" s="25"/>
      <c r="I317" s="25"/>
      <c r="J317" s="335"/>
      <c r="K317" s="25"/>
      <c r="L317" s="25"/>
      <c r="M317" s="25"/>
      <c r="N317" s="25"/>
      <c r="O317" s="25"/>
      <c r="P317" s="25"/>
    </row>
    <row r="318" spans="2:16" s="22" customFormat="1" x14ac:dyDescent="0.2">
      <c r="B318" s="126"/>
      <c r="C318" s="125"/>
      <c r="E318" s="228"/>
      <c r="G318" s="247"/>
      <c r="H318" s="25"/>
      <c r="I318" s="25"/>
      <c r="J318" s="335"/>
      <c r="K318" s="25"/>
      <c r="L318" s="25"/>
      <c r="M318" s="25"/>
      <c r="N318" s="25"/>
      <c r="O318" s="25"/>
      <c r="P318" s="25"/>
    </row>
    <row r="319" spans="2:16" s="22" customFormat="1" x14ac:dyDescent="0.2">
      <c r="B319" s="126"/>
      <c r="C319" s="125"/>
      <c r="E319" s="228"/>
      <c r="G319" s="247"/>
      <c r="H319" s="25"/>
      <c r="I319" s="25"/>
      <c r="J319" s="335"/>
      <c r="K319" s="25"/>
      <c r="L319" s="25"/>
      <c r="M319" s="25"/>
      <c r="N319" s="25"/>
      <c r="O319" s="25"/>
      <c r="P319" s="25"/>
    </row>
    <row r="320" spans="2:16" s="22" customFormat="1" x14ac:dyDescent="0.2">
      <c r="B320" s="126"/>
      <c r="C320" s="125"/>
      <c r="E320" s="228"/>
      <c r="G320" s="247"/>
      <c r="H320" s="25"/>
      <c r="I320" s="25"/>
      <c r="J320" s="335"/>
      <c r="K320" s="25"/>
      <c r="L320" s="25"/>
      <c r="M320" s="25"/>
      <c r="N320" s="25"/>
      <c r="O320" s="25"/>
      <c r="P320" s="25"/>
    </row>
    <row r="321" spans="2:16" s="22" customFormat="1" x14ac:dyDescent="0.2">
      <c r="B321" s="126"/>
      <c r="C321" s="125"/>
      <c r="E321" s="228"/>
      <c r="G321" s="247"/>
      <c r="H321" s="25"/>
      <c r="I321" s="25"/>
      <c r="J321" s="335"/>
      <c r="K321" s="25"/>
      <c r="L321" s="25"/>
      <c r="M321" s="25"/>
      <c r="N321" s="25"/>
      <c r="O321" s="25"/>
      <c r="P321" s="25"/>
    </row>
    <row r="322" spans="2:16" s="22" customFormat="1" x14ac:dyDescent="0.2">
      <c r="B322" s="126"/>
      <c r="C322" s="125"/>
      <c r="E322" s="228"/>
      <c r="G322" s="247"/>
      <c r="H322" s="25"/>
      <c r="I322" s="25"/>
      <c r="J322" s="335"/>
      <c r="K322" s="25"/>
      <c r="L322" s="25"/>
      <c r="M322" s="25"/>
      <c r="N322" s="25"/>
      <c r="O322" s="25"/>
      <c r="P322" s="25"/>
    </row>
    <row r="323" spans="2:16" s="22" customFormat="1" x14ac:dyDescent="0.2">
      <c r="B323" s="126"/>
      <c r="C323" s="125"/>
      <c r="E323" s="228"/>
      <c r="G323" s="247"/>
      <c r="H323" s="25"/>
      <c r="I323" s="25"/>
      <c r="J323" s="335"/>
      <c r="K323" s="25"/>
      <c r="L323" s="25"/>
      <c r="M323" s="25"/>
      <c r="N323" s="25"/>
      <c r="O323" s="25"/>
      <c r="P323" s="25"/>
    </row>
    <row r="324" spans="2:16" s="22" customFormat="1" x14ac:dyDescent="0.2">
      <c r="B324" s="126"/>
      <c r="C324" s="125"/>
      <c r="E324" s="228"/>
      <c r="G324" s="247"/>
      <c r="H324" s="25"/>
      <c r="I324" s="25"/>
      <c r="J324" s="335"/>
      <c r="K324" s="25"/>
      <c r="L324" s="25"/>
      <c r="M324" s="25"/>
      <c r="N324" s="25"/>
      <c r="O324" s="25"/>
      <c r="P324" s="25"/>
    </row>
    <row r="325" spans="2:16" s="22" customFormat="1" x14ac:dyDescent="0.2">
      <c r="B325" s="126"/>
      <c r="C325" s="125"/>
      <c r="E325" s="228"/>
      <c r="G325" s="247"/>
      <c r="H325" s="25"/>
      <c r="I325" s="25"/>
      <c r="J325" s="335"/>
      <c r="K325" s="25"/>
      <c r="L325" s="25"/>
      <c r="M325" s="25"/>
      <c r="N325" s="25"/>
      <c r="O325" s="25"/>
      <c r="P325" s="25"/>
    </row>
    <row r="326" spans="2:16" s="22" customFormat="1" x14ac:dyDescent="0.2">
      <c r="B326" s="126"/>
      <c r="C326" s="125"/>
      <c r="E326" s="228"/>
      <c r="G326" s="247"/>
      <c r="H326" s="25"/>
      <c r="I326" s="25"/>
      <c r="J326" s="335"/>
      <c r="K326" s="25"/>
      <c r="L326" s="25"/>
      <c r="M326" s="25"/>
      <c r="N326" s="25"/>
      <c r="O326" s="25"/>
      <c r="P326" s="25"/>
    </row>
    <row r="327" spans="2:16" s="22" customFormat="1" x14ac:dyDescent="0.2">
      <c r="B327" s="126"/>
      <c r="C327" s="125"/>
      <c r="E327" s="228"/>
      <c r="G327" s="247"/>
      <c r="H327" s="25"/>
      <c r="I327" s="25"/>
      <c r="J327" s="335"/>
      <c r="K327" s="25"/>
      <c r="L327" s="25"/>
      <c r="M327" s="25"/>
      <c r="N327" s="25"/>
      <c r="O327" s="25"/>
      <c r="P327" s="25"/>
    </row>
    <row r="328" spans="2:16" s="22" customFormat="1" x14ac:dyDescent="0.2">
      <c r="B328" s="126"/>
      <c r="C328" s="125"/>
      <c r="E328" s="228"/>
      <c r="G328" s="247"/>
      <c r="H328" s="25"/>
      <c r="I328" s="25"/>
      <c r="J328" s="335"/>
      <c r="K328" s="25"/>
      <c r="L328" s="25"/>
      <c r="M328" s="25"/>
      <c r="N328" s="25"/>
      <c r="O328" s="25"/>
      <c r="P328" s="25"/>
    </row>
    <row r="329" spans="2:16" s="22" customFormat="1" x14ac:dyDescent="0.2">
      <c r="B329" s="126"/>
      <c r="C329" s="125"/>
      <c r="E329" s="228"/>
      <c r="G329" s="247"/>
      <c r="H329" s="25"/>
      <c r="I329" s="25"/>
      <c r="J329" s="335"/>
      <c r="K329" s="25"/>
      <c r="L329" s="25"/>
      <c r="M329" s="25"/>
      <c r="N329" s="25"/>
      <c r="O329" s="25"/>
      <c r="P329" s="25"/>
    </row>
    <row r="330" spans="2:16" s="22" customFormat="1" x14ac:dyDescent="0.2">
      <c r="B330" s="126"/>
      <c r="C330" s="125"/>
      <c r="E330" s="228"/>
      <c r="G330" s="247"/>
      <c r="H330" s="25"/>
      <c r="I330" s="25"/>
      <c r="J330" s="335"/>
      <c r="K330" s="25"/>
      <c r="L330" s="25"/>
      <c r="M330" s="25"/>
      <c r="N330" s="25"/>
      <c r="O330" s="25"/>
      <c r="P330" s="25"/>
    </row>
    <row r="331" spans="2:16" s="22" customFormat="1" x14ac:dyDescent="0.2">
      <c r="B331" s="126"/>
      <c r="C331" s="125"/>
      <c r="E331" s="228"/>
      <c r="G331" s="247"/>
      <c r="H331" s="25"/>
      <c r="I331" s="25"/>
      <c r="J331" s="335"/>
      <c r="K331" s="25"/>
      <c r="L331" s="25"/>
      <c r="M331" s="25"/>
      <c r="N331" s="25"/>
      <c r="O331" s="25"/>
      <c r="P331" s="25"/>
    </row>
    <row r="332" spans="2:16" s="22" customFormat="1" x14ac:dyDescent="0.2">
      <c r="B332" s="126"/>
      <c r="C332" s="125"/>
      <c r="E332" s="228"/>
      <c r="G332" s="247"/>
      <c r="H332" s="25"/>
      <c r="I332" s="25"/>
      <c r="J332" s="335"/>
      <c r="K332" s="25"/>
      <c r="L332" s="25"/>
      <c r="M332" s="25"/>
      <c r="N332" s="25"/>
      <c r="O332" s="25"/>
      <c r="P332" s="25"/>
    </row>
    <row r="333" spans="2:16" s="22" customFormat="1" x14ac:dyDescent="0.2">
      <c r="B333" s="126"/>
      <c r="C333" s="125"/>
      <c r="E333" s="228"/>
      <c r="G333" s="247"/>
      <c r="H333" s="25"/>
      <c r="I333" s="25"/>
      <c r="J333" s="335"/>
      <c r="K333" s="25"/>
      <c r="L333" s="25"/>
      <c r="M333" s="25"/>
      <c r="N333" s="25"/>
      <c r="O333" s="25"/>
      <c r="P333" s="25"/>
    </row>
    <row r="334" spans="2:16" s="22" customFormat="1" x14ac:dyDescent="0.2">
      <c r="B334" s="126"/>
      <c r="C334" s="125"/>
      <c r="E334" s="228"/>
      <c r="G334" s="247"/>
      <c r="H334" s="25"/>
      <c r="I334" s="25"/>
      <c r="J334" s="335"/>
      <c r="K334" s="25"/>
      <c r="L334" s="25"/>
      <c r="M334" s="25"/>
      <c r="N334" s="25"/>
      <c r="O334" s="25"/>
      <c r="P334" s="25"/>
    </row>
    <row r="335" spans="2:16" s="22" customFormat="1" x14ac:dyDescent="0.2">
      <c r="B335" s="126"/>
      <c r="C335" s="125"/>
      <c r="E335" s="228"/>
      <c r="G335" s="247"/>
      <c r="H335" s="25"/>
      <c r="I335" s="25"/>
      <c r="J335" s="335"/>
      <c r="K335" s="25"/>
      <c r="L335" s="25"/>
      <c r="M335" s="25"/>
      <c r="N335" s="25"/>
      <c r="O335" s="25"/>
      <c r="P335" s="25"/>
    </row>
    <row r="336" spans="2:16" s="22" customFormat="1" x14ac:dyDescent="0.2">
      <c r="B336" s="126"/>
      <c r="C336" s="125"/>
      <c r="E336" s="228"/>
      <c r="G336" s="247"/>
      <c r="H336" s="25"/>
      <c r="I336" s="25"/>
      <c r="J336" s="335"/>
      <c r="K336" s="25"/>
      <c r="L336" s="25"/>
      <c r="M336" s="25"/>
      <c r="N336" s="25"/>
      <c r="O336" s="25"/>
      <c r="P336" s="25"/>
    </row>
    <row r="337" spans="2:16" s="22" customFormat="1" x14ac:dyDescent="0.2">
      <c r="B337" s="126"/>
      <c r="C337" s="125"/>
      <c r="E337" s="228"/>
      <c r="G337" s="247"/>
      <c r="H337" s="25"/>
      <c r="I337" s="25"/>
      <c r="J337" s="335"/>
      <c r="K337" s="25"/>
      <c r="L337" s="25"/>
      <c r="M337" s="25"/>
      <c r="N337" s="25"/>
      <c r="O337" s="25"/>
      <c r="P337" s="25"/>
    </row>
    <row r="338" spans="2:16" s="22" customFormat="1" x14ac:dyDescent="0.2">
      <c r="B338" s="126"/>
      <c r="C338" s="125"/>
      <c r="E338" s="228"/>
      <c r="G338" s="247"/>
      <c r="H338" s="25"/>
      <c r="I338" s="25"/>
      <c r="J338" s="335"/>
      <c r="K338" s="25"/>
      <c r="L338" s="25"/>
      <c r="M338" s="25"/>
      <c r="N338" s="25"/>
      <c r="O338" s="25"/>
      <c r="P338" s="25"/>
    </row>
    <row r="339" spans="2:16" s="22" customFormat="1" x14ac:dyDescent="0.2">
      <c r="B339" s="126"/>
      <c r="C339" s="125"/>
      <c r="E339" s="228"/>
      <c r="G339" s="247"/>
      <c r="H339" s="25"/>
      <c r="I339" s="25"/>
      <c r="J339" s="335"/>
      <c r="K339" s="25"/>
      <c r="L339" s="25"/>
      <c r="M339" s="25"/>
      <c r="N339" s="25"/>
      <c r="O339" s="25"/>
      <c r="P339" s="25"/>
    </row>
    <row r="340" spans="2:16" s="22" customFormat="1" x14ac:dyDescent="0.2">
      <c r="B340" s="126"/>
      <c r="C340" s="125"/>
      <c r="E340" s="228"/>
      <c r="G340" s="247"/>
      <c r="H340" s="25"/>
      <c r="I340" s="25"/>
      <c r="J340" s="335"/>
      <c r="K340" s="25"/>
      <c r="L340" s="25"/>
      <c r="M340" s="25"/>
      <c r="N340" s="25"/>
      <c r="O340" s="25"/>
      <c r="P340" s="25"/>
    </row>
    <row r="341" spans="2:16" s="22" customFormat="1" x14ac:dyDescent="0.2">
      <c r="B341" s="126"/>
      <c r="C341" s="125"/>
      <c r="E341" s="228"/>
      <c r="G341" s="247"/>
      <c r="H341" s="25"/>
      <c r="I341" s="25"/>
      <c r="J341" s="335"/>
      <c r="K341" s="25"/>
      <c r="L341" s="25"/>
      <c r="M341" s="25"/>
      <c r="N341" s="25"/>
      <c r="O341" s="25"/>
      <c r="P341" s="25"/>
    </row>
    <row r="342" spans="2:16" s="22" customFormat="1" x14ac:dyDescent="0.2">
      <c r="B342" s="126"/>
      <c r="C342" s="125"/>
      <c r="E342" s="228"/>
      <c r="G342" s="247"/>
      <c r="H342" s="25"/>
      <c r="I342" s="25"/>
      <c r="J342" s="335"/>
      <c r="K342" s="25"/>
      <c r="L342" s="25"/>
      <c r="M342" s="25"/>
      <c r="N342" s="25"/>
      <c r="O342" s="25"/>
      <c r="P342" s="25"/>
    </row>
    <row r="343" spans="2:16" s="22" customFormat="1" x14ac:dyDescent="0.2">
      <c r="B343" s="126"/>
      <c r="C343" s="125"/>
      <c r="E343" s="228"/>
      <c r="G343" s="247"/>
      <c r="H343" s="25"/>
      <c r="I343" s="25"/>
      <c r="J343" s="335"/>
      <c r="K343" s="25"/>
      <c r="L343" s="25"/>
      <c r="M343" s="25"/>
      <c r="N343" s="25"/>
      <c r="O343" s="25"/>
      <c r="P343" s="25"/>
    </row>
    <row r="344" spans="2:16" s="22" customFormat="1" x14ac:dyDescent="0.2">
      <c r="B344" s="126"/>
      <c r="C344" s="125"/>
      <c r="E344" s="228"/>
      <c r="G344" s="247"/>
      <c r="H344" s="25"/>
      <c r="I344" s="25"/>
      <c r="J344" s="335"/>
      <c r="K344" s="25"/>
      <c r="L344" s="25"/>
      <c r="M344" s="25"/>
      <c r="N344" s="25"/>
      <c r="O344" s="25"/>
      <c r="P344" s="25"/>
    </row>
    <row r="345" spans="2:16" s="22" customFormat="1" x14ac:dyDescent="0.2">
      <c r="B345" s="126"/>
      <c r="C345" s="125"/>
      <c r="E345" s="228"/>
      <c r="G345" s="247"/>
      <c r="H345" s="25"/>
      <c r="I345" s="25"/>
      <c r="J345" s="335"/>
      <c r="K345" s="25"/>
      <c r="L345" s="25"/>
      <c r="M345" s="25"/>
      <c r="N345" s="25"/>
      <c r="O345" s="25"/>
      <c r="P345" s="25"/>
    </row>
    <row r="346" spans="2:16" s="22" customFormat="1" x14ac:dyDescent="0.2">
      <c r="B346" s="126"/>
      <c r="C346" s="125"/>
      <c r="E346" s="228"/>
      <c r="G346" s="247"/>
      <c r="H346" s="25"/>
      <c r="I346" s="25"/>
      <c r="J346" s="335"/>
      <c r="K346" s="25"/>
      <c r="L346" s="25"/>
      <c r="M346" s="25"/>
      <c r="N346" s="25"/>
      <c r="O346" s="25"/>
      <c r="P346" s="25"/>
    </row>
    <row r="347" spans="2:16" s="22" customFormat="1" x14ac:dyDescent="0.2">
      <c r="B347" s="126"/>
      <c r="C347" s="125"/>
      <c r="E347" s="228"/>
      <c r="G347" s="247"/>
      <c r="H347" s="25"/>
      <c r="I347" s="25"/>
      <c r="J347" s="335"/>
      <c r="K347" s="25"/>
      <c r="L347" s="25"/>
      <c r="M347" s="25"/>
      <c r="N347" s="25"/>
      <c r="O347" s="25"/>
      <c r="P347" s="25"/>
    </row>
    <row r="348" spans="2:16" s="22" customFormat="1" x14ac:dyDescent="0.2">
      <c r="B348" s="126"/>
      <c r="C348" s="125"/>
      <c r="E348" s="228"/>
      <c r="G348" s="247"/>
      <c r="H348" s="25"/>
      <c r="I348" s="25"/>
      <c r="J348" s="335"/>
      <c r="K348" s="25"/>
      <c r="L348" s="25"/>
      <c r="M348" s="25"/>
      <c r="N348" s="25"/>
      <c r="O348" s="25"/>
      <c r="P348" s="25"/>
    </row>
    <row r="349" spans="2:16" s="22" customFormat="1" x14ac:dyDescent="0.2">
      <c r="B349" s="126"/>
      <c r="C349" s="125"/>
      <c r="E349" s="228"/>
      <c r="G349" s="247"/>
      <c r="H349" s="25"/>
      <c r="I349" s="25"/>
      <c r="J349" s="335"/>
      <c r="K349" s="25"/>
      <c r="L349" s="25"/>
      <c r="M349" s="25"/>
      <c r="N349" s="25"/>
      <c r="O349" s="25"/>
      <c r="P349" s="25"/>
    </row>
    <row r="350" spans="2:16" s="22" customFormat="1" x14ac:dyDescent="0.2">
      <c r="B350" s="126"/>
      <c r="C350" s="125"/>
      <c r="E350" s="228"/>
      <c r="G350" s="247"/>
      <c r="H350" s="25"/>
      <c r="I350" s="25"/>
      <c r="J350" s="335"/>
      <c r="K350" s="25"/>
      <c r="L350" s="25"/>
      <c r="M350" s="25"/>
      <c r="N350" s="25"/>
      <c r="O350" s="25"/>
      <c r="P350" s="25"/>
    </row>
    <row r="351" spans="2:16" s="22" customFormat="1" x14ac:dyDescent="0.2">
      <c r="B351" s="126"/>
      <c r="C351" s="125"/>
      <c r="E351" s="228"/>
      <c r="G351" s="247"/>
      <c r="H351" s="25"/>
      <c r="I351" s="25"/>
      <c r="J351" s="335"/>
      <c r="K351" s="25"/>
      <c r="L351" s="25"/>
      <c r="M351" s="25"/>
      <c r="N351" s="25"/>
      <c r="O351" s="25"/>
      <c r="P351" s="25"/>
    </row>
    <row r="352" spans="2:16" s="22" customFormat="1" x14ac:dyDescent="0.2">
      <c r="B352" s="126"/>
      <c r="C352" s="125"/>
      <c r="E352" s="228"/>
      <c r="G352" s="247"/>
      <c r="H352" s="25"/>
      <c r="I352" s="25"/>
      <c r="J352" s="335"/>
      <c r="K352" s="25"/>
      <c r="L352" s="25"/>
      <c r="M352" s="25"/>
      <c r="N352" s="25"/>
      <c r="O352" s="25"/>
      <c r="P352" s="25"/>
    </row>
    <row r="353" spans="2:16" s="22" customFormat="1" x14ac:dyDescent="0.2">
      <c r="B353" s="126"/>
      <c r="C353" s="125"/>
      <c r="E353" s="228"/>
      <c r="G353" s="247"/>
      <c r="H353" s="25"/>
      <c r="I353" s="25"/>
      <c r="J353" s="335"/>
      <c r="K353" s="25"/>
      <c r="L353" s="25"/>
      <c r="M353" s="25"/>
      <c r="N353" s="25"/>
      <c r="O353" s="25"/>
      <c r="P353" s="25"/>
    </row>
    <row r="354" spans="2:16" s="22" customFormat="1" x14ac:dyDescent="0.2">
      <c r="B354" s="126"/>
      <c r="C354" s="125"/>
      <c r="E354" s="228"/>
      <c r="G354" s="247"/>
      <c r="H354" s="25"/>
      <c r="I354" s="25"/>
      <c r="J354" s="335"/>
      <c r="K354" s="25"/>
      <c r="L354" s="25"/>
      <c r="M354" s="25"/>
      <c r="N354" s="25"/>
      <c r="O354" s="25"/>
      <c r="P354" s="25"/>
    </row>
    <row r="355" spans="2:16" s="22" customFormat="1" x14ac:dyDescent="0.2">
      <c r="B355" s="126"/>
      <c r="C355" s="125"/>
      <c r="E355" s="228"/>
      <c r="G355" s="247"/>
      <c r="H355" s="25"/>
      <c r="I355" s="25"/>
      <c r="J355" s="335"/>
      <c r="K355" s="25"/>
      <c r="L355" s="25"/>
      <c r="M355" s="25"/>
      <c r="N355" s="25"/>
      <c r="O355" s="25"/>
      <c r="P355" s="25"/>
    </row>
    <row r="356" spans="2:16" s="22" customFormat="1" x14ac:dyDescent="0.2">
      <c r="B356" s="126"/>
      <c r="C356" s="125"/>
      <c r="E356" s="228"/>
      <c r="G356" s="247"/>
      <c r="H356" s="25"/>
      <c r="I356" s="25"/>
      <c r="J356" s="335"/>
      <c r="K356" s="25"/>
      <c r="L356" s="25"/>
      <c r="M356" s="25"/>
      <c r="N356" s="25"/>
      <c r="O356" s="25"/>
      <c r="P356" s="25"/>
    </row>
    <row r="357" spans="2:16" s="22" customFormat="1" x14ac:dyDescent="0.2">
      <c r="B357" s="126"/>
      <c r="C357" s="125"/>
      <c r="E357" s="228"/>
      <c r="G357" s="247"/>
      <c r="H357" s="25"/>
      <c r="I357" s="25"/>
      <c r="J357" s="335"/>
      <c r="K357" s="25"/>
      <c r="L357" s="25"/>
      <c r="M357" s="25"/>
      <c r="N357" s="25"/>
      <c r="O357" s="25"/>
      <c r="P357" s="25"/>
    </row>
    <row r="358" spans="2:16" s="22" customFormat="1" x14ac:dyDescent="0.2">
      <c r="B358" s="126"/>
      <c r="C358" s="125"/>
      <c r="E358" s="228"/>
      <c r="G358" s="247"/>
      <c r="H358" s="25"/>
      <c r="I358" s="25"/>
      <c r="J358" s="335"/>
      <c r="K358" s="25"/>
      <c r="L358" s="25"/>
      <c r="M358" s="25"/>
      <c r="N358" s="25"/>
      <c r="O358" s="25"/>
      <c r="P358" s="25"/>
    </row>
    <row r="359" spans="2:16" s="22" customFormat="1" x14ac:dyDescent="0.2">
      <c r="B359" s="126"/>
      <c r="C359" s="125"/>
      <c r="E359" s="228"/>
      <c r="G359" s="247"/>
      <c r="H359" s="25"/>
      <c r="I359" s="25"/>
      <c r="J359" s="335"/>
      <c r="K359" s="25"/>
      <c r="L359" s="25"/>
      <c r="M359" s="25"/>
      <c r="N359" s="25"/>
      <c r="O359" s="25"/>
      <c r="P359" s="25"/>
    </row>
    <row r="360" spans="2:16" s="22" customFormat="1" x14ac:dyDescent="0.2">
      <c r="B360" s="126"/>
      <c r="C360" s="125"/>
      <c r="E360" s="228"/>
      <c r="G360" s="247"/>
      <c r="H360" s="25"/>
      <c r="I360" s="25"/>
      <c r="J360" s="335"/>
      <c r="K360" s="25"/>
      <c r="L360" s="25"/>
      <c r="M360" s="25"/>
      <c r="N360" s="25"/>
      <c r="O360" s="25"/>
      <c r="P360" s="25"/>
    </row>
    <row r="361" spans="2:16" s="22" customFormat="1" x14ac:dyDescent="0.2">
      <c r="B361" s="126"/>
      <c r="C361" s="125"/>
      <c r="E361" s="228"/>
      <c r="G361" s="247"/>
      <c r="H361" s="25"/>
      <c r="I361" s="25"/>
      <c r="J361" s="335"/>
      <c r="K361" s="25"/>
      <c r="L361" s="25"/>
      <c r="M361" s="25"/>
      <c r="N361" s="25"/>
      <c r="O361" s="25"/>
      <c r="P361" s="25"/>
    </row>
    <row r="362" spans="2:16" s="22" customFormat="1" x14ac:dyDescent="0.2">
      <c r="B362" s="126"/>
      <c r="C362" s="125"/>
      <c r="E362" s="228"/>
      <c r="G362" s="247"/>
      <c r="H362" s="25"/>
      <c r="I362" s="25"/>
      <c r="J362" s="335"/>
      <c r="K362" s="25"/>
      <c r="L362" s="25"/>
      <c r="M362" s="25"/>
      <c r="N362" s="25"/>
      <c r="O362" s="25"/>
      <c r="P362" s="25"/>
    </row>
    <row r="363" spans="2:16" s="22" customFormat="1" x14ac:dyDescent="0.2">
      <c r="B363" s="126"/>
      <c r="C363" s="125"/>
      <c r="E363" s="228"/>
      <c r="G363" s="247"/>
      <c r="H363" s="25"/>
      <c r="I363" s="25"/>
      <c r="J363" s="335"/>
      <c r="K363" s="25"/>
      <c r="L363" s="25"/>
      <c r="M363" s="25"/>
      <c r="N363" s="25"/>
      <c r="O363" s="25"/>
      <c r="P363" s="25"/>
    </row>
    <row r="364" spans="2:16" s="22" customFormat="1" x14ac:dyDescent="0.2">
      <c r="B364" s="126"/>
      <c r="C364" s="125"/>
      <c r="E364" s="228"/>
      <c r="G364" s="247"/>
      <c r="H364" s="25"/>
      <c r="I364" s="25"/>
      <c r="J364" s="335"/>
      <c r="K364" s="25"/>
      <c r="L364" s="25"/>
      <c r="M364" s="25"/>
      <c r="N364" s="25"/>
      <c r="O364" s="25"/>
      <c r="P364" s="25"/>
    </row>
    <row r="365" spans="2:16" s="22" customFormat="1" x14ac:dyDescent="0.2">
      <c r="B365" s="126"/>
      <c r="C365" s="125"/>
      <c r="E365" s="228"/>
      <c r="G365" s="247"/>
      <c r="H365" s="25"/>
      <c r="I365" s="25"/>
      <c r="J365" s="335"/>
      <c r="K365" s="25"/>
      <c r="L365" s="25"/>
      <c r="M365" s="25"/>
      <c r="N365" s="25"/>
      <c r="O365" s="25"/>
      <c r="P365" s="25"/>
    </row>
    <row r="366" spans="2:16" s="22" customFormat="1" x14ac:dyDescent="0.2">
      <c r="B366" s="126"/>
      <c r="C366" s="125"/>
      <c r="E366" s="228"/>
      <c r="G366" s="247"/>
      <c r="H366" s="25"/>
      <c r="I366" s="25"/>
      <c r="J366" s="335"/>
      <c r="K366" s="25"/>
      <c r="L366" s="25"/>
      <c r="M366" s="25"/>
      <c r="N366" s="25"/>
      <c r="O366" s="25"/>
      <c r="P366" s="25"/>
    </row>
    <row r="367" spans="2:16" s="22" customFormat="1" x14ac:dyDescent="0.2">
      <c r="B367" s="126"/>
      <c r="C367" s="125"/>
      <c r="E367" s="228"/>
      <c r="G367" s="247"/>
      <c r="H367" s="25"/>
      <c r="I367" s="25"/>
      <c r="J367" s="335"/>
      <c r="K367" s="25"/>
      <c r="L367" s="25"/>
      <c r="M367" s="25"/>
      <c r="N367" s="25"/>
      <c r="O367" s="25"/>
      <c r="P367" s="25"/>
    </row>
    <row r="368" spans="2:16" s="22" customFormat="1" x14ac:dyDescent="0.2">
      <c r="B368" s="126"/>
      <c r="C368" s="125"/>
      <c r="E368" s="228"/>
      <c r="G368" s="247"/>
      <c r="H368" s="25"/>
      <c r="I368" s="25"/>
      <c r="J368" s="335"/>
      <c r="K368" s="25"/>
      <c r="L368" s="25"/>
      <c r="M368" s="25"/>
      <c r="N368" s="25"/>
      <c r="O368" s="25"/>
      <c r="P368" s="25"/>
    </row>
    <row r="369" spans="2:16" s="22" customFormat="1" x14ac:dyDescent="0.2">
      <c r="B369" s="126"/>
      <c r="C369" s="125"/>
      <c r="E369" s="228"/>
      <c r="G369" s="247"/>
      <c r="H369" s="25"/>
      <c r="I369" s="25"/>
      <c r="J369" s="335"/>
      <c r="K369" s="25"/>
      <c r="L369" s="25"/>
      <c r="M369" s="25"/>
      <c r="N369" s="25"/>
      <c r="O369" s="25"/>
      <c r="P369" s="25"/>
    </row>
    <row r="370" spans="2:16" s="22" customFormat="1" x14ac:dyDescent="0.2">
      <c r="B370" s="126"/>
      <c r="C370" s="125"/>
      <c r="E370" s="228"/>
      <c r="G370" s="247"/>
      <c r="H370" s="25"/>
      <c r="I370" s="25"/>
      <c r="J370" s="335"/>
      <c r="K370" s="25"/>
      <c r="L370" s="25"/>
      <c r="M370" s="25"/>
      <c r="N370" s="25"/>
      <c r="O370" s="25"/>
      <c r="P370" s="25"/>
    </row>
    <row r="371" spans="2:16" s="22" customFormat="1" x14ac:dyDescent="0.2">
      <c r="B371" s="126"/>
      <c r="C371" s="125"/>
      <c r="E371" s="228"/>
      <c r="G371" s="247"/>
      <c r="H371" s="25"/>
      <c r="I371" s="25"/>
      <c r="J371" s="335"/>
      <c r="K371" s="25"/>
      <c r="L371" s="25"/>
      <c r="M371" s="25"/>
      <c r="N371" s="25"/>
      <c r="O371" s="25"/>
      <c r="P371" s="25"/>
    </row>
    <row r="372" spans="2:16" s="22" customFormat="1" x14ac:dyDescent="0.2">
      <c r="B372" s="126"/>
      <c r="C372" s="125"/>
      <c r="E372" s="228"/>
      <c r="G372" s="247"/>
      <c r="H372" s="25"/>
      <c r="I372" s="25"/>
      <c r="J372" s="335"/>
      <c r="K372" s="25"/>
      <c r="L372" s="25"/>
      <c r="M372" s="25"/>
      <c r="N372" s="25"/>
      <c r="O372" s="25"/>
      <c r="P372" s="25"/>
    </row>
    <row r="373" spans="2:16" s="22" customFormat="1" x14ac:dyDescent="0.2">
      <c r="B373" s="126"/>
      <c r="C373" s="125"/>
      <c r="E373" s="228"/>
      <c r="G373" s="247"/>
      <c r="H373" s="25"/>
      <c r="I373" s="25"/>
      <c r="J373" s="335"/>
      <c r="K373" s="25"/>
      <c r="L373" s="25"/>
      <c r="M373" s="25"/>
      <c r="N373" s="25"/>
      <c r="O373" s="25"/>
      <c r="P373" s="25"/>
    </row>
    <row r="374" spans="2:16" s="22" customFormat="1" x14ac:dyDescent="0.2">
      <c r="B374" s="126"/>
      <c r="C374" s="125"/>
      <c r="E374" s="228"/>
      <c r="G374" s="247"/>
      <c r="H374" s="25"/>
      <c r="I374" s="25"/>
      <c r="J374" s="335"/>
      <c r="K374" s="25"/>
      <c r="L374" s="25"/>
      <c r="M374" s="25"/>
      <c r="N374" s="25"/>
      <c r="O374" s="25"/>
      <c r="P374" s="25"/>
    </row>
    <row r="375" spans="2:16" s="22" customFormat="1" x14ac:dyDescent="0.2">
      <c r="B375" s="126"/>
      <c r="C375" s="125"/>
      <c r="E375" s="228"/>
      <c r="G375" s="247"/>
      <c r="H375" s="25"/>
      <c r="I375" s="25"/>
      <c r="J375" s="335"/>
      <c r="K375" s="25"/>
      <c r="L375" s="25"/>
      <c r="M375" s="25"/>
      <c r="N375" s="25"/>
      <c r="O375" s="25"/>
      <c r="P375" s="25"/>
    </row>
    <row r="376" spans="2:16" s="22" customFormat="1" x14ac:dyDescent="0.2">
      <c r="B376" s="126"/>
      <c r="C376" s="125"/>
      <c r="E376" s="228"/>
      <c r="G376" s="247"/>
      <c r="H376" s="25"/>
      <c r="I376" s="25"/>
      <c r="J376" s="335"/>
      <c r="K376" s="25"/>
      <c r="L376" s="25"/>
      <c r="M376" s="25"/>
      <c r="N376" s="25"/>
      <c r="O376" s="25"/>
      <c r="P376" s="25"/>
    </row>
    <row r="377" spans="2:16" s="22" customFormat="1" x14ac:dyDescent="0.2">
      <c r="B377" s="126"/>
      <c r="C377" s="125"/>
      <c r="E377" s="228"/>
      <c r="G377" s="247"/>
      <c r="H377" s="25"/>
      <c r="I377" s="25"/>
      <c r="J377" s="335"/>
      <c r="K377" s="25"/>
      <c r="L377" s="25"/>
      <c r="M377" s="25"/>
      <c r="N377" s="25"/>
      <c r="O377" s="25"/>
      <c r="P377" s="25"/>
    </row>
    <row r="378" spans="2:16" s="22" customFormat="1" x14ac:dyDescent="0.2">
      <c r="B378" s="126"/>
      <c r="C378" s="125"/>
      <c r="E378" s="228"/>
      <c r="G378" s="247"/>
      <c r="H378" s="25"/>
      <c r="I378" s="25"/>
      <c r="J378" s="335"/>
      <c r="K378" s="25"/>
      <c r="L378" s="25"/>
      <c r="M378" s="25"/>
      <c r="N378" s="25"/>
      <c r="O378" s="25"/>
      <c r="P378" s="25"/>
    </row>
    <row r="379" spans="2:16" s="22" customFormat="1" x14ac:dyDescent="0.2">
      <c r="B379" s="126"/>
      <c r="C379" s="125"/>
      <c r="E379" s="228"/>
      <c r="G379" s="247"/>
      <c r="H379" s="25"/>
      <c r="I379" s="25"/>
      <c r="J379" s="335"/>
      <c r="K379" s="25"/>
      <c r="L379" s="25"/>
      <c r="M379" s="25"/>
      <c r="N379" s="25"/>
      <c r="O379" s="25"/>
      <c r="P379" s="25"/>
    </row>
    <row r="380" spans="2:16" s="22" customFormat="1" x14ac:dyDescent="0.2">
      <c r="B380" s="126"/>
      <c r="C380" s="125"/>
      <c r="E380" s="228"/>
      <c r="G380" s="247"/>
      <c r="H380" s="25"/>
      <c r="I380" s="25"/>
      <c r="J380" s="335"/>
      <c r="K380" s="25"/>
      <c r="L380" s="25"/>
      <c r="M380" s="25"/>
      <c r="N380" s="25"/>
      <c r="O380" s="25"/>
      <c r="P380" s="25"/>
    </row>
    <row r="381" spans="2:16" s="22" customFormat="1" x14ac:dyDescent="0.2">
      <c r="B381" s="126"/>
      <c r="C381" s="125"/>
      <c r="E381" s="228"/>
      <c r="G381" s="247"/>
      <c r="H381" s="25"/>
      <c r="I381" s="25"/>
      <c r="J381" s="335"/>
      <c r="K381" s="25"/>
      <c r="L381" s="25"/>
      <c r="M381" s="25"/>
      <c r="N381" s="25"/>
      <c r="O381" s="25"/>
      <c r="P381" s="25"/>
    </row>
    <row r="382" spans="2:16" s="22" customFormat="1" x14ac:dyDescent="0.2">
      <c r="B382" s="126"/>
      <c r="C382" s="125"/>
      <c r="E382" s="228"/>
      <c r="G382" s="247"/>
      <c r="H382" s="25"/>
      <c r="I382" s="25"/>
      <c r="J382" s="335"/>
      <c r="K382" s="25"/>
      <c r="L382" s="25"/>
      <c r="M382" s="25"/>
      <c r="N382" s="25"/>
      <c r="O382" s="25"/>
      <c r="P382" s="25"/>
    </row>
    <row r="383" spans="2:16" s="22" customFormat="1" x14ac:dyDescent="0.2">
      <c r="B383" s="126"/>
      <c r="C383" s="125"/>
      <c r="E383" s="228"/>
      <c r="G383" s="247"/>
      <c r="H383" s="25"/>
      <c r="I383" s="25"/>
      <c r="J383" s="335"/>
      <c r="K383" s="25"/>
      <c r="L383" s="25"/>
      <c r="M383" s="25"/>
      <c r="N383" s="25"/>
      <c r="O383" s="25"/>
      <c r="P383" s="25"/>
    </row>
    <row r="384" spans="2:16" s="22" customFormat="1" x14ac:dyDescent="0.2">
      <c r="B384" s="126"/>
      <c r="C384" s="125"/>
      <c r="E384" s="228"/>
      <c r="G384" s="247"/>
      <c r="H384" s="25"/>
      <c r="I384" s="25"/>
      <c r="J384" s="335"/>
      <c r="K384" s="25"/>
      <c r="L384" s="25"/>
      <c r="M384" s="25"/>
      <c r="N384" s="25"/>
      <c r="O384" s="25"/>
      <c r="P384" s="25"/>
    </row>
    <row r="385" spans="2:16" s="22" customFormat="1" x14ac:dyDescent="0.2">
      <c r="B385" s="126"/>
      <c r="C385" s="125"/>
      <c r="E385" s="228"/>
      <c r="G385" s="247"/>
      <c r="H385" s="25"/>
      <c r="I385" s="25"/>
      <c r="J385" s="335"/>
      <c r="K385" s="25"/>
      <c r="L385" s="25"/>
      <c r="M385" s="25"/>
      <c r="N385" s="25"/>
      <c r="O385" s="25"/>
      <c r="P385" s="25"/>
    </row>
    <row r="386" spans="2:16" s="22" customFormat="1" x14ac:dyDescent="0.2">
      <c r="B386" s="126"/>
      <c r="C386" s="125"/>
      <c r="E386" s="228"/>
      <c r="G386" s="247"/>
      <c r="H386" s="25"/>
      <c r="I386" s="25"/>
      <c r="J386" s="335"/>
      <c r="K386" s="25"/>
      <c r="L386" s="25"/>
      <c r="M386" s="25"/>
      <c r="N386" s="25"/>
      <c r="O386" s="25"/>
      <c r="P386" s="25"/>
    </row>
    <row r="387" spans="2:16" s="22" customFormat="1" x14ac:dyDescent="0.2">
      <c r="B387" s="126"/>
      <c r="C387" s="125"/>
      <c r="E387" s="228"/>
      <c r="G387" s="247"/>
      <c r="H387" s="25"/>
      <c r="I387" s="25"/>
      <c r="J387" s="335"/>
      <c r="K387" s="25"/>
      <c r="L387" s="25"/>
      <c r="M387" s="25"/>
      <c r="N387" s="25"/>
      <c r="O387" s="25"/>
      <c r="P387" s="25"/>
    </row>
    <row r="388" spans="2:16" s="22" customFormat="1" x14ac:dyDescent="0.2">
      <c r="B388" s="126"/>
      <c r="C388" s="125"/>
      <c r="E388" s="228"/>
      <c r="G388" s="247"/>
      <c r="H388" s="25"/>
      <c r="I388" s="25"/>
      <c r="J388" s="335"/>
      <c r="K388" s="25"/>
      <c r="L388" s="25"/>
      <c r="M388" s="25"/>
      <c r="N388" s="25"/>
      <c r="O388" s="25"/>
      <c r="P388" s="25"/>
    </row>
    <row r="389" spans="2:16" s="22" customFormat="1" x14ac:dyDescent="0.2">
      <c r="B389" s="126"/>
      <c r="C389" s="125"/>
      <c r="E389" s="228"/>
      <c r="G389" s="247"/>
      <c r="H389" s="25"/>
      <c r="I389" s="25"/>
      <c r="J389" s="335"/>
      <c r="K389" s="25"/>
      <c r="L389" s="25"/>
      <c r="M389" s="25"/>
      <c r="N389" s="25"/>
      <c r="O389" s="25"/>
      <c r="P389" s="25"/>
    </row>
    <row r="390" spans="2:16" s="22" customFormat="1" x14ac:dyDescent="0.2">
      <c r="B390" s="126"/>
      <c r="C390" s="125"/>
      <c r="E390" s="228"/>
      <c r="G390" s="247"/>
      <c r="H390" s="25"/>
      <c r="I390" s="25"/>
      <c r="J390" s="335"/>
      <c r="K390" s="25"/>
      <c r="L390" s="25"/>
      <c r="M390" s="25"/>
      <c r="N390" s="25"/>
      <c r="O390" s="25"/>
      <c r="P390" s="25"/>
    </row>
    <row r="391" spans="2:16" s="22" customFormat="1" x14ac:dyDescent="0.2">
      <c r="B391" s="126"/>
      <c r="C391" s="125"/>
      <c r="E391" s="228"/>
      <c r="G391" s="247"/>
      <c r="H391" s="25"/>
      <c r="I391" s="25"/>
      <c r="J391" s="335"/>
      <c r="K391" s="25"/>
      <c r="L391" s="25"/>
      <c r="M391" s="25"/>
      <c r="N391" s="25"/>
      <c r="O391" s="25"/>
      <c r="P391" s="25"/>
    </row>
    <row r="392" spans="2:16" s="22" customFormat="1" x14ac:dyDescent="0.2">
      <c r="B392" s="126"/>
      <c r="C392" s="125"/>
      <c r="E392" s="228"/>
      <c r="G392" s="247"/>
      <c r="H392" s="25"/>
      <c r="I392" s="25"/>
      <c r="J392" s="335"/>
      <c r="K392" s="25"/>
      <c r="L392" s="25"/>
      <c r="M392" s="25"/>
      <c r="N392" s="25"/>
      <c r="O392" s="25"/>
      <c r="P392" s="25"/>
    </row>
    <row r="393" spans="2:16" s="22" customFormat="1" x14ac:dyDescent="0.2">
      <c r="B393" s="126"/>
      <c r="C393" s="125"/>
      <c r="E393" s="228"/>
      <c r="G393" s="247"/>
      <c r="H393" s="25"/>
      <c r="I393" s="25"/>
      <c r="J393" s="335"/>
      <c r="K393" s="25"/>
      <c r="L393" s="25"/>
      <c r="M393" s="25"/>
      <c r="N393" s="25"/>
      <c r="O393" s="25"/>
      <c r="P393" s="25"/>
    </row>
    <row r="394" spans="2:16" s="22" customFormat="1" x14ac:dyDescent="0.2">
      <c r="B394" s="126"/>
      <c r="C394" s="125"/>
      <c r="E394" s="228"/>
      <c r="G394" s="247"/>
      <c r="H394" s="25"/>
      <c r="I394" s="25"/>
      <c r="J394" s="335"/>
      <c r="K394" s="25"/>
      <c r="L394" s="25"/>
      <c r="M394" s="25"/>
      <c r="N394" s="25"/>
      <c r="O394" s="25"/>
      <c r="P394" s="25"/>
    </row>
    <row r="395" spans="2:16" s="22" customFormat="1" x14ac:dyDescent="0.2">
      <c r="B395" s="126"/>
      <c r="C395" s="125"/>
      <c r="E395" s="228"/>
      <c r="G395" s="247"/>
      <c r="H395" s="25"/>
      <c r="I395" s="25"/>
      <c r="J395" s="335"/>
      <c r="K395" s="25"/>
      <c r="L395" s="25"/>
      <c r="M395" s="25"/>
      <c r="N395" s="25"/>
      <c r="O395" s="25"/>
      <c r="P395" s="25"/>
    </row>
    <row r="396" spans="2:16" s="22" customFormat="1" x14ac:dyDescent="0.2">
      <c r="B396" s="126"/>
      <c r="C396" s="125"/>
      <c r="E396" s="228"/>
      <c r="G396" s="247"/>
      <c r="H396" s="25"/>
      <c r="I396" s="25"/>
      <c r="J396" s="335"/>
      <c r="K396" s="25"/>
      <c r="L396" s="25"/>
      <c r="M396" s="25"/>
      <c r="N396" s="25"/>
      <c r="O396" s="25"/>
      <c r="P396" s="25"/>
    </row>
    <row r="397" spans="2:16" s="22" customFormat="1" x14ac:dyDescent="0.2">
      <c r="B397" s="126"/>
      <c r="C397" s="125"/>
      <c r="E397" s="228"/>
      <c r="G397" s="247"/>
      <c r="H397" s="25"/>
      <c r="I397" s="25"/>
      <c r="J397" s="335"/>
      <c r="K397" s="25"/>
      <c r="L397" s="25"/>
      <c r="M397" s="25"/>
      <c r="N397" s="25"/>
      <c r="O397" s="25"/>
      <c r="P397" s="25"/>
    </row>
    <row r="398" spans="2:16" s="22" customFormat="1" x14ac:dyDescent="0.2">
      <c r="B398" s="126"/>
      <c r="C398" s="125"/>
      <c r="E398" s="228"/>
      <c r="G398" s="247"/>
      <c r="H398" s="25"/>
      <c r="I398" s="25"/>
      <c r="J398" s="335"/>
      <c r="K398" s="25"/>
      <c r="L398" s="25"/>
      <c r="M398" s="25"/>
      <c r="N398" s="25"/>
      <c r="O398" s="25"/>
      <c r="P398" s="25"/>
    </row>
    <row r="399" spans="2:16" s="22" customFormat="1" x14ac:dyDescent="0.2">
      <c r="B399" s="126"/>
      <c r="C399" s="125"/>
      <c r="E399" s="228"/>
      <c r="G399" s="247"/>
      <c r="H399" s="25"/>
      <c r="I399" s="25"/>
      <c r="J399" s="335"/>
      <c r="K399" s="25"/>
      <c r="L399" s="25"/>
      <c r="M399" s="25"/>
      <c r="N399" s="25"/>
      <c r="O399" s="25"/>
      <c r="P399" s="25"/>
    </row>
    <row r="400" spans="2:16" s="22" customFormat="1" x14ac:dyDescent="0.2">
      <c r="B400" s="126"/>
      <c r="C400" s="125"/>
      <c r="E400" s="228"/>
      <c r="G400" s="247"/>
      <c r="H400" s="25"/>
      <c r="I400" s="25"/>
      <c r="J400" s="335"/>
      <c r="K400" s="25"/>
      <c r="L400" s="25"/>
      <c r="M400" s="25"/>
      <c r="N400" s="25"/>
      <c r="O400" s="25"/>
      <c r="P400" s="25"/>
    </row>
    <row r="401" spans="2:16" s="22" customFormat="1" x14ac:dyDescent="0.2">
      <c r="B401" s="126"/>
      <c r="C401" s="125"/>
      <c r="E401" s="228"/>
      <c r="G401" s="247"/>
      <c r="H401" s="25"/>
      <c r="I401" s="25"/>
      <c r="J401" s="335"/>
      <c r="K401" s="25"/>
      <c r="L401" s="25"/>
      <c r="M401" s="25"/>
      <c r="N401" s="25"/>
      <c r="O401" s="25"/>
      <c r="P401" s="25"/>
    </row>
    <row r="402" spans="2:16" s="22" customFormat="1" x14ac:dyDescent="0.2">
      <c r="B402" s="126"/>
      <c r="C402" s="125"/>
      <c r="E402" s="228"/>
      <c r="G402" s="247"/>
      <c r="H402" s="25"/>
      <c r="I402" s="25"/>
      <c r="J402" s="335"/>
      <c r="K402" s="25"/>
      <c r="L402" s="25"/>
      <c r="M402" s="25"/>
      <c r="N402" s="25"/>
      <c r="O402" s="25"/>
      <c r="P402" s="25"/>
    </row>
    <row r="403" spans="2:16" s="22" customFormat="1" x14ac:dyDescent="0.2">
      <c r="B403" s="126"/>
      <c r="C403" s="125"/>
      <c r="E403" s="228"/>
      <c r="G403" s="247"/>
      <c r="H403" s="25"/>
      <c r="I403" s="25"/>
      <c r="J403" s="335"/>
      <c r="K403" s="25"/>
      <c r="L403" s="25"/>
      <c r="M403" s="25"/>
      <c r="N403" s="25"/>
      <c r="O403" s="25"/>
      <c r="P403" s="25"/>
    </row>
    <row r="404" spans="2:16" s="22" customFormat="1" x14ac:dyDescent="0.2">
      <c r="B404" s="126"/>
      <c r="C404" s="125"/>
      <c r="E404" s="228"/>
      <c r="G404" s="247"/>
      <c r="H404" s="25"/>
      <c r="I404" s="25"/>
      <c r="J404" s="335"/>
      <c r="K404" s="25"/>
      <c r="L404" s="25"/>
      <c r="M404" s="25"/>
      <c r="N404" s="25"/>
      <c r="O404" s="25"/>
      <c r="P404" s="25"/>
    </row>
    <row r="405" spans="2:16" s="22" customFormat="1" x14ac:dyDescent="0.2">
      <c r="B405" s="126"/>
      <c r="C405" s="125"/>
      <c r="E405" s="228"/>
      <c r="G405" s="247"/>
      <c r="H405" s="25"/>
      <c r="I405" s="25"/>
      <c r="J405" s="335"/>
      <c r="K405" s="25"/>
      <c r="L405" s="25"/>
      <c r="M405" s="25"/>
      <c r="N405" s="25"/>
      <c r="O405" s="25"/>
      <c r="P405" s="25"/>
    </row>
    <row r="406" spans="2:16" s="22" customFormat="1" x14ac:dyDescent="0.2">
      <c r="B406" s="126"/>
      <c r="C406" s="125"/>
      <c r="E406" s="228"/>
      <c r="G406" s="247"/>
      <c r="H406" s="25"/>
      <c r="I406" s="25"/>
      <c r="J406" s="335"/>
      <c r="K406" s="25"/>
      <c r="L406" s="25"/>
      <c r="M406" s="25"/>
      <c r="N406" s="25"/>
      <c r="O406" s="25"/>
      <c r="P406" s="25"/>
    </row>
    <row r="407" spans="2:16" s="22" customFormat="1" x14ac:dyDescent="0.2">
      <c r="B407" s="126"/>
      <c r="C407" s="125"/>
      <c r="E407" s="228"/>
      <c r="G407" s="247"/>
      <c r="H407" s="25"/>
      <c r="I407" s="25"/>
      <c r="J407" s="335"/>
      <c r="K407" s="25"/>
      <c r="L407" s="25"/>
      <c r="M407" s="25"/>
      <c r="N407" s="25"/>
      <c r="O407" s="25"/>
      <c r="P407" s="25"/>
    </row>
    <row r="408" spans="2:16" s="22" customFormat="1" x14ac:dyDescent="0.2">
      <c r="B408" s="126"/>
      <c r="C408" s="125"/>
      <c r="E408" s="228"/>
      <c r="G408" s="247"/>
      <c r="H408" s="25"/>
      <c r="I408" s="25"/>
      <c r="J408" s="335"/>
      <c r="K408" s="25"/>
      <c r="L408" s="25"/>
      <c r="M408" s="25"/>
      <c r="N408" s="25"/>
      <c r="O408" s="25"/>
      <c r="P408" s="25"/>
    </row>
    <row r="409" spans="2:16" s="22" customFormat="1" x14ac:dyDescent="0.2">
      <c r="B409" s="126"/>
      <c r="C409" s="125"/>
      <c r="E409" s="228"/>
      <c r="G409" s="247"/>
      <c r="H409" s="25"/>
      <c r="I409" s="25"/>
      <c r="J409" s="335"/>
      <c r="K409" s="25"/>
      <c r="L409" s="25"/>
      <c r="M409" s="25"/>
      <c r="N409" s="25"/>
      <c r="O409" s="25"/>
      <c r="P409" s="25"/>
    </row>
    <row r="410" spans="2:16" s="22" customFormat="1" x14ac:dyDescent="0.2">
      <c r="B410" s="126"/>
      <c r="C410" s="125"/>
      <c r="E410" s="228"/>
      <c r="G410" s="247"/>
      <c r="H410" s="25"/>
      <c r="I410" s="25"/>
      <c r="J410" s="335"/>
      <c r="K410" s="25"/>
      <c r="L410" s="25"/>
      <c r="M410" s="25"/>
      <c r="N410" s="25"/>
      <c r="O410" s="25"/>
      <c r="P410" s="25"/>
    </row>
    <row r="411" spans="2:16" s="22" customFormat="1" x14ac:dyDescent="0.2">
      <c r="B411" s="126"/>
      <c r="C411" s="125"/>
      <c r="E411" s="228"/>
      <c r="G411" s="247"/>
      <c r="H411" s="25"/>
      <c r="I411" s="25"/>
      <c r="J411" s="335"/>
      <c r="K411" s="25"/>
      <c r="L411" s="25"/>
      <c r="M411" s="25"/>
      <c r="N411" s="25"/>
      <c r="O411" s="25"/>
      <c r="P411" s="25"/>
    </row>
    <row r="412" spans="2:16" s="22" customFormat="1" x14ac:dyDescent="0.2">
      <c r="B412" s="126"/>
      <c r="C412" s="125"/>
      <c r="E412" s="228"/>
      <c r="G412" s="247"/>
      <c r="H412" s="25"/>
      <c r="I412" s="25"/>
      <c r="J412" s="335"/>
      <c r="K412" s="25"/>
      <c r="L412" s="25"/>
      <c r="M412" s="25"/>
      <c r="N412" s="25"/>
      <c r="O412" s="25"/>
      <c r="P412" s="25"/>
    </row>
    <row r="413" spans="2:16" s="22" customFormat="1" x14ac:dyDescent="0.2">
      <c r="B413" s="126"/>
      <c r="C413" s="125"/>
      <c r="E413" s="228"/>
      <c r="G413" s="247"/>
      <c r="H413" s="25"/>
      <c r="I413" s="25"/>
      <c r="J413" s="335"/>
      <c r="K413" s="25"/>
      <c r="L413" s="25"/>
      <c r="M413" s="25"/>
      <c r="N413" s="25"/>
      <c r="O413" s="25"/>
      <c r="P413" s="25"/>
    </row>
    <row r="414" spans="2:16" s="22" customFormat="1" x14ac:dyDescent="0.2">
      <c r="B414" s="126"/>
      <c r="C414" s="125"/>
      <c r="E414" s="228"/>
      <c r="G414" s="247"/>
      <c r="H414" s="25"/>
      <c r="I414" s="25"/>
      <c r="J414" s="335"/>
      <c r="K414" s="25"/>
      <c r="L414" s="25"/>
      <c r="M414" s="25"/>
      <c r="N414" s="25"/>
      <c r="O414" s="25"/>
      <c r="P414" s="25"/>
    </row>
    <row r="415" spans="2:16" s="22" customFormat="1" x14ac:dyDescent="0.2">
      <c r="B415" s="126"/>
      <c r="C415" s="125"/>
      <c r="E415" s="228"/>
      <c r="G415" s="247"/>
      <c r="H415" s="25"/>
      <c r="I415" s="25"/>
      <c r="J415" s="335"/>
      <c r="K415" s="25"/>
      <c r="L415" s="25"/>
      <c r="M415" s="25"/>
      <c r="N415" s="25"/>
      <c r="O415" s="25"/>
      <c r="P415" s="25"/>
    </row>
    <row r="416" spans="2:16" s="22" customFormat="1" x14ac:dyDescent="0.2">
      <c r="B416" s="126"/>
      <c r="C416" s="125"/>
      <c r="E416" s="228"/>
      <c r="G416" s="247"/>
      <c r="H416" s="25"/>
      <c r="I416" s="25"/>
      <c r="J416" s="335"/>
      <c r="K416" s="25"/>
      <c r="L416" s="25"/>
      <c r="M416" s="25"/>
      <c r="N416" s="25"/>
      <c r="O416" s="25"/>
      <c r="P416" s="25"/>
    </row>
    <row r="417" spans="2:16" s="22" customFormat="1" x14ac:dyDescent="0.2">
      <c r="B417" s="126"/>
      <c r="C417" s="125"/>
      <c r="E417" s="228"/>
      <c r="G417" s="247"/>
      <c r="H417" s="25"/>
      <c r="I417" s="25"/>
      <c r="J417" s="335"/>
      <c r="K417" s="25"/>
      <c r="L417" s="25"/>
      <c r="M417" s="25"/>
      <c r="N417" s="25"/>
      <c r="O417" s="25"/>
      <c r="P417" s="25"/>
    </row>
    <row r="418" spans="2:16" s="22" customFormat="1" x14ac:dyDescent="0.2">
      <c r="B418" s="126"/>
      <c r="C418" s="125"/>
      <c r="E418" s="228"/>
      <c r="G418" s="247"/>
      <c r="H418" s="25"/>
      <c r="I418" s="25"/>
      <c r="J418" s="335"/>
      <c r="K418" s="25"/>
      <c r="L418" s="25"/>
      <c r="M418" s="25"/>
      <c r="N418" s="25"/>
      <c r="O418" s="25"/>
      <c r="P418" s="25"/>
    </row>
    <row r="419" spans="2:16" s="22" customFormat="1" x14ac:dyDescent="0.2">
      <c r="B419" s="126"/>
      <c r="C419" s="125"/>
      <c r="E419" s="228"/>
      <c r="G419" s="247"/>
      <c r="H419" s="25"/>
      <c r="I419" s="25"/>
      <c r="J419" s="335"/>
      <c r="K419" s="25"/>
      <c r="L419" s="25"/>
      <c r="M419" s="25"/>
      <c r="N419" s="25"/>
      <c r="O419" s="25"/>
      <c r="P419" s="25"/>
    </row>
    <row r="420" spans="2:16" s="22" customFormat="1" x14ac:dyDescent="0.2">
      <c r="B420" s="126"/>
      <c r="C420" s="125"/>
      <c r="E420" s="228"/>
      <c r="G420" s="247"/>
      <c r="H420" s="25"/>
      <c r="I420" s="25"/>
      <c r="J420" s="335"/>
      <c r="K420" s="25"/>
      <c r="L420" s="25"/>
      <c r="M420" s="25"/>
      <c r="N420" s="25"/>
      <c r="O420" s="25"/>
      <c r="P420" s="25"/>
    </row>
    <row r="421" spans="2:16" s="22" customFormat="1" x14ac:dyDescent="0.2">
      <c r="B421" s="126"/>
      <c r="C421" s="125"/>
      <c r="E421" s="228"/>
      <c r="G421" s="247"/>
      <c r="H421" s="25"/>
      <c r="I421" s="25"/>
      <c r="J421" s="335"/>
      <c r="K421" s="25"/>
      <c r="L421" s="25"/>
      <c r="M421" s="25"/>
      <c r="N421" s="25"/>
      <c r="O421" s="25"/>
      <c r="P421" s="25"/>
    </row>
    <row r="422" spans="2:16" s="22" customFormat="1" x14ac:dyDescent="0.2">
      <c r="B422" s="126"/>
      <c r="C422" s="125"/>
      <c r="E422" s="228"/>
      <c r="G422" s="247"/>
      <c r="H422" s="25"/>
      <c r="I422" s="25"/>
      <c r="J422" s="335"/>
      <c r="K422" s="25"/>
      <c r="L422" s="25"/>
      <c r="M422" s="25"/>
      <c r="N422" s="25"/>
      <c r="O422" s="25"/>
      <c r="P422" s="25"/>
    </row>
    <row r="423" spans="2:16" s="22" customFormat="1" x14ac:dyDescent="0.2">
      <c r="B423" s="126"/>
      <c r="C423" s="125"/>
      <c r="E423" s="228"/>
      <c r="G423" s="247"/>
      <c r="H423" s="25"/>
      <c r="I423" s="25"/>
      <c r="J423" s="335"/>
      <c r="K423" s="25"/>
      <c r="L423" s="25"/>
      <c r="M423" s="25"/>
      <c r="N423" s="25"/>
      <c r="O423" s="25"/>
      <c r="P423" s="25"/>
    </row>
    <row r="424" spans="2:16" s="22" customFormat="1" x14ac:dyDescent="0.2">
      <c r="B424" s="126"/>
      <c r="C424" s="125"/>
      <c r="E424" s="228"/>
      <c r="G424" s="247"/>
      <c r="H424" s="25"/>
      <c r="I424" s="25"/>
      <c r="J424" s="335"/>
      <c r="K424" s="25"/>
      <c r="L424" s="25"/>
      <c r="M424" s="25"/>
      <c r="N424" s="25"/>
      <c r="O424" s="25"/>
      <c r="P424" s="25"/>
    </row>
    <row r="425" spans="2:16" s="22" customFormat="1" x14ac:dyDescent="0.2">
      <c r="B425" s="126"/>
      <c r="C425" s="125"/>
      <c r="E425" s="228"/>
      <c r="G425" s="247"/>
      <c r="H425" s="25"/>
      <c r="I425" s="25"/>
      <c r="J425" s="335"/>
      <c r="K425" s="25"/>
      <c r="L425" s="25"/>
      <c r="M425" s="25"/>
      <c r="N425" s="25"/>
      <c r="O425" s="25"/>
      <c r="P425" s="25"/>
    </row>
    <row r="426" spans="2:16" s="22" customFormat="1" x14ac:dyDescent="0.2">
      <c r="B426" s="126"/>
      <c r="C426" s="125"/>
      <c r="E426" s="228"/>
      <c r="G426" s="247"/>
      <c r="H426" s="25"/>
      <c r="I426" s="25"/>
      <c r="J426" s="335"/>
      <c r="K426" s="25"/>
      <c r="L426" s="25"/>
      <c r="M426" s="25"/>
      <c r="N426" s="25"/>
      <c r="O426" s="25"/>
      <c r="P426" s="25"/>
    </row>
    <row r="427" spans="2:16" s="22" customFormat="1" x14ac:dyDescent="0.2">
      <c r="B427" s="126"/>
      <c r="C427" s="125"/>
      <c r="E427" s="228"/>
      <c r="G427" s="247"/>
      <c r="H427" s="25"/>
      <c r="I427" s="25"/>
      <c r="J427" s="335"/>
      <c r="K427" s="25"/>
      <c r="L427" s="25"/>
      <c r="M427" s="25"/>
      <c r="N427" s="25"/>
      <c r="O427" s="25"/>
      <c r="P427" s="25"/>
    </row>
    <row r="428" spans="2:16" s="22" customFormat="1" x14ac:dyDescent="0.2">
      <c r="B428" s="126"/>
      <c r="C428" s="125"/>
      <c r="E428" s="228"/>
      <c r="G428" s="247"/>
      <c r="H428" s="25"/>
      <c r="I428" s="25"/>
      <c r="J428" s="335"/>
      <c r="K428" s="25"/>
      <c r="L428" s="25"/>
      <c r="M428" s="25"/>
      <c r="N428" s="25"/>
      <c r="O428" s="25"/>
      <c r="P428" s="25"/>
    </row>
    <row r="429" spans="2:16" s="22" customFormat="1" x14ac:dyDescent="0.2">
      <c r="B429" s="126"/>
      <c r="C429" s="125"/>
      <c r="E429" s="228"/>
      <c r="G429" s="247"/>
      <c r="H429" s="25"/>
      <c r="I429" s="25"/>
      <c r="J429" s="335"/>
      <c r="K429" s="25"/>
      <c r="L429" s="25"/>
      <c r="M429" s="25"/>
      <c r="N429" s="25"/>
      <c r="O429" s="25"/>
      <c r="P429" s="25"/>
    </row>
    <row r="430" spans="2:16" s="22" customFormat="1" x14ac:dyDescent="0.2">
      <c r="B430" s="126"/>
      <c r="C430" s="125"/>
      <c r="E430" s="228"/>
      <c r="G430" s="247"/>
      <c r="H430" s="25"/>
      <c r="I430" s="25"/>
      <c r="J430" s="335"/>
      <c r="K430" s="25"/>
      <c r="L430" s="25"/>
      <c r="M430" s="25"/>
      <c r="N430" s="25"/>
      <c r="O430" s="25"/>
      <c r="P430" s="25"/>
    </row>
    <row r="431" spans="2:16" s="22" customFormat="1" x14ac:dyDescent="0.2">
      <c r="B431" s="126"/>
      <c r="C431" s="125"/>
      <c r="E431" s="228"/>
      <c r="G431" s="247"/>
      <c r="H431" s="25"/>
      <c r="I431" s="25"/>
      <c r="J431" s="335"/>
      <c r="K431" s="25"/>
      <c r="L431" s="25"/>
      <c r="M431" s="25"/>
      <c r="N431" s="25"/>
      <c r="O431" s="25"/>
      <c r="P431" s="25"/>
    </row>
    <row r="432" spans="2:16" s="22" customFormat="1" x14ac:dyDescent="0.2">
      <c r="B432" s="126"/>
      <c r="C432" s="125"/>
      <c r="E432" s="228"/>
      <c r="G432" s="247"/>
      <c r="H432" s="25"/>
      <c r="I432" s="25"/>
      <c r="J432" s="335"/>
      <c r="K432" s="25"/>
      <c r="L432" s="25"/>
      <c r="M432" s="25"/>
      <c r="N432" s="25"/>
      <c r="O432" s="25"/>
      <c r="P432" s="25"/>
    </row>
    <row r="433" spans="2:16" s="22" customFormat="1" x14ac:dyDescent="0.2">
      <c r="B433" s="126"/>
      <c r="C433" s="125"/>
      <c r="E433" s="228"/>
      <c r="G433" s="247"/>
      <c r="H433" s="25"/>
      <c r="I433" s="25"/>
      <c r="J433" s="335"/>
      <c r="K433" s="25"/>
      <c r="L433" s="25"/>
      <c r="M433" s="25"/>
      <c r="N433" s="25"/>
      <c r="O433" s="25"/>
      <c r="P433" s="25"/>
    </row>
    <row r="434" spans="2:16" s="22" customFormat="1" x14ac:dyDescent="0.2">
      <c r="B434" s="126"/>
      <c r="C434" s="125"/>
      <c r="E434" s="228"/>
      <c r="G434" s="247"/>
      <c r="H434" s="25"/>
      <c r="I434" s="25"/>
      <c r="J434" s="335"/>
      <c r="K434" s="25"/>
      <c r="L434" s="25"/>
      <c r="M434" s="25"/>
      <c r="N434" s="25"/>
      <c r="O434" s="25"/>
      <c r="P434" s="25"/>
    </row>
    <row r="435" spans="2:16" s="22" customFormat="1" x14ac:dyDescent="0.2">
      <c r="B435" s="126"/>
      <c r="C435" s="125"/>
      <c r="E435" s="228"/>
      <c r="G435" s="247"/>
      <c r="H435" s="25"/>
      <c r="I435" s="25"/>
      <c r="J435" s="335"/>
      <c r="K435" s="25"/>
      <c r="L435" s="25"/>
      <c r="M435" s="25"/>
      <c r="N435" s="25"/>
      <c r="O435" s="25"/>
      <c r="P435" s="25"/>
    </row>
    <row r="436" spans="2:16" s="22" customFormat="1" x14ac:dyDescent="0.2">
      <c r="B436" s="126"/>
      <c r="C436" s="125"/>
      <c r="E436" s="228"/>
      <c r="G436" s="247"/>
      <c r="H436" s="25"/>
      <c r="I436" s="25"/>
      <c r="J436" s="335"/>
      <c r="K436" s="25"/>
      <c r="L436" s="25"/>
      <c r="M436" s="25"/>
      <c r="N436" s="25"/>
      <c r="O436" s="25"/>
      <c r="P436" s="25"/>
    </row>
    <row r="437" spans="2:16" s="22" customFormat="1" x14ac:dyDescent="0.2">
      <c r="B437" s="126"/>
      <c r="C437" s="125"/>
      <c r="E437" s="228"/>
      <c r="G437" s="247"/>
      <c r="H437" s="25"/>
      <c r="I437" s="25"/>
      <c r="J437" s="335"/>
      <c r="K437" s="25"/>
      <c r="L437" s="25"/>
      <c r="M437" s="25"/>
      <c r="N437" s="25"/>
      <c r="O437" s="25"/>
      <c r="P437" s="25"/>
    </row>
    <row r="438" spans="2:16" s="22" customFormat="1" x14ac:dyDescent="0.2">
      <c r="B438" s="126"/>
      <c r="C438" s="125"/>
      <c r="E438" s="228"/>
      <c r="G438" s="247"/>
      <c r="H438" s="25"/>
      <c r="I438" s="25"/>
      <c r="J438" s="335"/>
      <c r="K438" s="25"/>
      <c r="L438" s="25"/>
      <c r="M438" s="25"/>
      <c r="N438" s="25"/>
      <c r="O438" s="25"/>
      <c r="P438" s="25"/>
    </row>
    <row r="439" spans="2:16" s="22" customFormat="1" x14ac:dyDescent="0.2">
      <c r="B439" s="126"/>
      <c r="C439" s="125"/>
      <c r="E439" s="228"/>
      <c r="G439" s="247"/>
      <c r="H439" s="25"/>
      <c r="I439" s="25"/>
      <c r="J439" s="335"/>
      <c r="K439" s="25"/>
      <c r="L439" s="25"/>
      <c r="M439" s="25"/>
      <c r="N439" s="25"/>
      <c r="O439" s="25"/>
      <c r="P439" s="25"/>
    </row>
    <row r="440" spans="2:16" s="22" customFormat="1" x14ac:dyDescent="0.2">
      <c r="B440" s="126"/>
      <c r="C440" s="125"/>
      <c r="E440" s="228"/>
      <c r="G440" s="247"/>
      <c r="H440" s="25"/>
      <c r="I440" s="25"/>
      <c r="J440" s="335"/>
      <c r="K440" s="25"/>
      <c r="L440" s="25"/>
      <c r="M440" s="25"/>
      <c r="N440" s="25"/>
      <c r="O440" s="25"/>
      <c r="P440" s="25"/>
    </row>
    <row r="441" spans="2:16" s="22" customFormat="1" x14ac:dyDescent="0.2">
      <c r="B441" s="126"/>
      <c r="C441" s="125"/>
      <c r="E441" s="228"/>
      <c r="G441" s="247"/>
      <c r="H441" s="25"/>
      <c r="I441" s="25"/>
      <c r="J441" s="335"/>
      <c r="K441" s="25"/>
      <c r="L441" s="25"/>
      <c r="M441" s="25"/>
      <c r="N441" s="25"/>
      <c r="O441" s="25"/>
      <c r="P441" s="25"/>
    </row>
    <row r="442" spans="2:16" s="22" customFormat="1" x14ac:dyDescent="0.2">
      <c r="B442" s="126"/>
      <c r="C442" s="125"/>
      <c r="E442" s="228"/>
      <c r="G442" s="247"/>
      <c r="H442" s="25"/>
      <c r="I442" s="25"/>
      <c r="J442" s="335"/>
      <c r="K442" s="25"/>
      <c r="L442" s="25"/>
      <c r="M442" s="25"/>
      <c r="N442" s="25"/>
      <c r="O442" s="25"/>
      <c r="P442" s="25"/>
    </row>
    <row r="443" spans="2:16" s="22" customFormat="1" x14ac:dyDescent="0.2">
      <c r="B443" s="126"/>
      <c r="C443" s="125"/>
      <c r="E443" s="228"/>
      <c r="G443" s="247"/>
      <c r="H443" s="25"/>
      <c r="I443" s="25"/>
      <c r="J443" s="335"/>
      <c r="K443" s="25"/>
      <c r="L443" s="25"/>
      <c r="M443" s="25"/>
      <c r="N443" s="25"/>
      <c r="O443" s="25"/>
      <c r="P443" s="25"/>
    </row>
    <row r="444" spans="2:16" s="22" customFormat="1" x14ac:dyDescent="0.2">
      <c r="B444" s="126"/>
      <c r="C444" s="125"/>
      <c r="E444" s="228"/>
      <c r="G444" s="247"/>
      <c r="H444" s="25"/>
      <c r="I444" s="25"/>
      <c r="J444" s="335"/>
      <c r="K444" s="25"/>
      <c r="L444" s="25"/>
      <c r="M444" s="25"/>
      <c r="N444" s="25"/>
      <c r="O444" s="25"/>
      <c r="P444" s="25"/>
    </row>
    <row r="445" spans="2:16" s="22" customFormat="1" x14ac:dyDescent="0.2">
      <c r="B445" s="126"/>
      <c r="C445" s="125"/>
      <c r="E445" s="228"/>
      <c r="G445" s="247"/>
      <c r="H445" s="25"/>
      <c r="I445" s="25"/>
      <c r="J445" s="335"/>
      <c r="K445" s="25"/>
      <c r="L445" s="25"/>
      <c r="M445" s="25"/>
      <c r="N445" s="25"/>
      <c r="O445" s="25"/>
      <c r="P445" s="25"/>
    </row>
    <row r="446" spans="2:16" s="22" customFormat="1" x14ac:dyDescent="0.2">
      <c r="B446" s="126"/>
      <c r="C446" s="125"/>
      <c r="E446" s="228"/>
      <c r="G446" s="247"/>
      <c r="H446" s="25"/>
      <c r="I446" s="25"/>
      <c r="J446" s="335"/>
      <c r="K446" s="25"/>
      <c r="L446" s="25"/>
      <c r="M446" s="25"/>
      <c r="N446" s="25"/>
      <c r="O446" s="25"/>
      <c r="P446" s="25"/>
    </row>
    <row r="447" spans="2:16" s="22" customFormat="1" x14ac:dyDescent="0.2">
      <c r="B447" s="126"/>
      <c r="C447" s="125"/>
      <c r="E447" s="228"/>
      <c r="G447" s="247"/>
      <c r="H447" s="25"/>
      <c r="I447" s="25"/>
      <c r="J447" s="335"/>
      <c r="K447" s="25"/>
      <c r="L447" s="25"/>
      <c r="M447" s="25"/>
      <c r="N447" s="25"/>
      <c r="O447" s="25"/>
      <c r="P447" s="25"/>
    </row>
    <row r="448" spans="2:16" s="22" customFormat="1" x14ac:dyDescent="0.2">
      <c r="B448" s="126"/>
      <c r="C448" s="125"/>
      <c r="E448" s="228"/>
      <c r="G448" s="247"/>
      <c r="H448" s="25"/>
      <c r="I448" s="25"/>
      <c r="J448" s="335"/>
      <c r="K448" s="25"/>
      <c r="L448" s="25"/>
      <c r="M448" s="25"/>
      <c r="N448" s="25"/>
      <c r="O448" s="25"/>
      <c r="P448" s="25"/>
    </row>
    <row r="449" spans="2:16" s="22" customFormat="1" x14ac:dyDescent="0.2">
      <c r="B449" s="126"/>
      <c r="C449" s="125"/>
      <c r="E449" s="228"/>
      <c r="G449" s="247"/>
      <c r="H449" s="25"/>
      <c r="I449" s="25"/>
      <c r="J449" s="335"/>
      <c r="K449" s="25"/>
      <c r="L449" s="25"/>
      <c r="M449" s="25"/>
      <c r="N449" s="25"/>
      <c r="O449" s="25"/>
      <c r="P449" s="25"/>
    </row>
    <row r="450" spans="2:16" s="22" customFormat="1" x14ac:dyDescent="0.2">
      <c r="B450" s="126"/>
      <c r="C450" s="125"/>
      <c r="E450" s="228"/>
      <c r="G450" s="247"/>
      <c r="H450" s="25"/>
      <c r="I450" s="25"/>
      <c r="J450" s="335"/>
      <c r="K450" s="25"/>
      <c r="L450" s="25"/>
      <c r="M450" s="25"/>
      <c r="N450" s="25"/>
      <c r="O450" s="25"/>
      <c r="P450" s="25"/>
    </row>
    <row r="451" spans="2:16" s="22" customFormat="1" x14ac:dyDescent="0.2">
      <c r="B451" s="126"/>
      <c r="C451" s="125"/>
      <c r="E451" s="228"/>
      <c r="G451" s="247"/>
      <c r="H451" s="25"/>
      <c r="I451" s="25"/>
      <c r="J451" s="335"/>
      <c r="K451" s="25"/>
      <c r="L451" s="25"/>
      <c r="M451" s="25"/>
      <c r="N451" s="25"/>
      <c r="O451" s="25"/>
      <c r="P451" s="25"/>
    </row>
    <row r="452" spans="2:16" s="22" customFormat="1" x14ac:dyDescent="0.2">
      <c r="B452" s="126"/>
      <c r="C452" s="125"/>
      <c r="E452" s="228"/>
      <c r="G452" s="247"/>
      <c r="H452" s="25"/>
      <c r="I452" s="25"/>
      <c r="J452" s="335"/>
      <c r="K452" s="25"/>
      <c r="L452" s="25"/>
      <c r="M452" s="25"/>
      <c r="N452" s="25"/>
      <c r="O452" s="25"/>
      <c r="P452" s="25"/>
    </row>
    <row r="453" spans="2:16" s="22" customFormat="1" x14ac:dyDescent="0.2">
      <c r="B453" s="126"/>
      <c r="C453" s="125"/>
      <c r="E453" s="228"/>
      <c r="G453" s="247"/>
      <c r="H453" s="25"/>
      <c r="I453" s="25"/>
      <c r="J453" s="335"/>
      <c r="K453" s="25"/>
      <c r="L453" s="25"/>
      <c r="M453" s="25"/>
      <c r="N453" s="25"/>
      <c r="O453" s="25"/>
      <c r="P453" s="25"/>
    </row>
    <row r="454" spans="2:16" s="22" customFormat="1" x14ac:dyDescent="0.2">
      <c r="B454" s="126"/>
      <c r="C454" s="125"/>
      <c r="E454" s="228"/>
      <c r="G454" s="247"/>
      <c r="H454" s="25"/>
      <c r="I454" s="25"/>
      <c r="J454" s="335"/>
      <c r="K454" s="25"/>
      <c r="L454" s="25"/>
      <c r="M454" s="25"/>
      <c r="N454" s="25"/>
      <c r="O454" s="25"/>
      <c r="P454" s="25"/>
    </row>
    <row r="455" spans="2:16" s="22" customFormat="1" x14ac:dyDescent="0.2">
      <c r="B455" s="126"/>
      <c r="C455" s="125"/>
      <c r="E455" s="228"/>
      <c r="G455" s="247"/>
      <c r="H455" s="25"/>
      <c r="I455" s="25"/>
      <c r="J455" s="335"/>
      <c r="K455" s="25"/>
      <c r="L455" s="25"/>
      <c r="M455" s="25"/>
      <c r="N455" s="25"/>
      <c r="O455" s="25"/>
      <c r="P455" s="25"/>
    </row>
    <row r="456" spans="2:16" s="22" customFormat="1" x14ac:dyDescent="0.2">
      <c r="B456" s="126"/>
      <c r="C456" s="125"/>
      <c r="E456" s="228"/>
      <c r="G456" s="247"/>
      <c r="H456" s="25"/>
      <c r="I456" s="25"/>
      <c r="J456" s="335"/>
      <c r="K456" s="25"/>
      <c r="L456" s="25"/>
      <c r="M456" s="25"/>
      <c r="N456" s="25"/>
      <c r="O456" s="25"/>
      <c r="P456" s="25"/>
    </row>
    <row r="457" spans="2:16" s="22" customFormat="1" x14ac:dyDescent="0.2">
      <c r="B457" s="126"/>
      <c r="C457" s="125"/>
      <c r="E457" s="228"/>
      <c r="G457" s="247"/>
      <c r="H457" s="25"/>
      <c r="I457" s="25"/>
      <c r="J457" s="335"/>
      <c r="K457" s="25"/>
      <c r="L457" s="25"/>
      <c r="M457" s="25"/>
      <c r="N457" s="25"/>
      <c r="O457" s="25"/>
      <c r="P457" s="25"/>
    </row>
    <row r="458" spans="2:16" s="22" customFormat="1" x14ac:dyDescent="0.2">
      <c r="B458" s="126"/>
      <c r="C458" s="125"/>
      <c r="E458" s="228"/>
      <c r="G458" s="247"/>
      <c r="H458" s="25"/>
      <c r="I458" s="25"/>
      <c r="J458" s="335"/>
      <c r="K458" s="25"/>
      <c r="L458" s="25"/>
      <c r="M458" s="25"/>
      <c r="N458" s="25"/>
      <c r="O458" s="25"/>
      <c r="P458" s="25"/>
    </row>
    <row r="459" spans="2:16" s="22" customFormat="1" x14ac:dyDescent="0.2">
      <c r="B459" s="126"/>
      <c r="C459" s="125"/>
      <c r="E459" s="228"/>
      <c r="G459" s="247"/>
      <c r="H459" s="25"/>
      <c r="I459" s="25"/>
      <c r="J459" s="335"/>
      <c r="K459" s="25"/>
      <c r="L459" s="25"/>
      <c r="M459" s="25"/>
      <c r="N459" s="25"/>
      <c r="O459" s="25"/>
      <c r="P459" s="25"/>
    </row>
    <row r="460" spans="2:16" s="22" customFormat="1" x14ac:dyDescent="0.2">
      <c r="B460" s="126"/>
      <c r="C460" s="125"/>
      <c r="E460" s="228"/>
      <c r="G460" s="247"/>
      <c r="H460" s="25"/>
      <c r="I460" s="25"/>
      <c r="J460" s="335"/>
      <c r="K460" s="25"/>
      <c r="L460" s="25"/>
      <c r="M460" s="25"/>
      <c r="N460" s="25"/>
      <c r="O460" s="25"/>
      <c r="P460" s="25"/>
    </row>
    <row r="461" spans="2:16" s="22" customFormat="1" x14ac:dyDescent="0.2">
      <c r="B461" s="126"/>
      <c r="C461" s="125"/>
      <c r="E461" s="228"/>
      <c r="G461" s="247"/>
      <c r="H461" s="25"/>
      <c r="I461" s="25"/>
      <c r="J461" s="335"/>
      <c r="K461" s="25"/>
      <c r="L461" s="25"/>
      <c r="M461" s="25"/>
      <c r="N461" s="25"/>
      <c r="O461" s="25"/>
      <c r="P461" s="25"/>
    </row>
    <row r="462" spans="2:16" s="22" customFormat="1" x14ac:dyDescent="0.2">
      <c r="B462" s="126"/>
      <c r="C462" s="125"/>
      <c r="E462" s="228"/>
      <c r="G462" s="247"/>
      <c r="H462" s="25"/>
      <c r="I462" s="25"/>
      <c r="J462" s="335"/>
      <c r="K462" s="25"/>
      <c r="L462" s="25"/>
      <c r="M462" s="25"/>
      <c r="N462" s="25"/>
      <c r="O462" s="25"/>
      <c r="P462" s="25"/>
    </row>
    <row r="463" spans="2:16" s="22" customFormat="1" x14ac:dyDescent="0.2">
      <c r="B463" s="126"/>
      <c r="C463" s="125"/>
      <c r="E463" s="228"/>
      <c r="G463" s="247"/>
      <c r="H463" s="25"/>
      <c r="I463" s="25"/>
      <c r="J463" s="335"/>
      <c r="K463" s="25"/>
      <c r="L463" s="25"/>
      <c r="M463" s="25"/>
      <c r="N463" s="25"/>
      <c r="O463" s="25"/>
      <c r="P463" s="25"/>
    </row>
    <row r="464" spans="2:16" s="22" customFormat="1" x14ac:dyDescent="0.2">
      <c r="B464" s="126"/>
      <c r="C464" s="125"/>
      <c r="E464" s="228"/>
      <c r="G464" s="247"/>
      <c r="H464" s="25"/>
      <c r="I464" s="25"/>
      <c r="J464" s="335"/>
      <c r="K464" s="25"/>
      <c r="L464" s="25"/>
      <c r="M464" s="25"/>
      <c r="N464" s="25"/>
      <c r="O464" s="25"/>
      <c r="P464" s="25"/>
    </row>
    <row r="465" spans="2:16" s="22" customFormat="1" x14ac:dyDescent="0.2">
      <c r="B465" s="126"/>
      <c r="C465" s="125"/>
      <c r="E465" s="228"/>
      <c r="G465" s="247"/>
      <c r="H465" s="25"/>
      <c r="I465" s="25"/>
      <c r="J465" s="335"/>
      <c r="K465" s="25"/>
      <c r="L465" s="25"/>
      <c r="M465" s="25"/>
      <c r="N465" s="25"/>
      <c r="O465" s="25"/>
      <c r="P465" s="25"/>
    </row>
    <row r="466" spans="2:16" s="22" customFormat="1" x14ac:dyDescent="0.2">
      <c r="B466" s="126"/>
      <c r="C466" s="125"/>
      <c r="E466" s="228"/>
      <c r="G466" s="247"/>
      <c r="H466" s="25"/>
      <c r="I466" s="25"/>
      <c r="J466" s="335"/>
      <c r="K466" s="25"/>
      <c r="L466" s="25"/>
      <c r="M466" s="25"/>
      <c r="N466" s="25"/>
      <c r="O466" s="25"/>
      <c r="P466" s="25"/>
    </row>
    <row r="467" spans="2:16" s="22" customFormat="1" x14ac:dyDescent="0.2">
      <c r="B467" s="126"/>
      <c r="C467" s="125"/>
      <c r="E467" s="228"/>
      <c r="G467" s="247"/>
      <c r="H467" s="25"/>
      <c r="I467" s="25"/>
      <c r="J467" s="335"/>
      <c r="K467" s="25"/>
      <c r="L467" s="25"/>
      <c r="M467" s="25"/>
      <c r="N467" s="25"/>
      <c r="O467" s="25"/>
      <c r="P467" s="25"/>
    </row>
    <row r="468" spans="2:16" s="22" customFormat="1" x14ac:dyDescent="0.2">
      <c r="B468" s="126"/>
      <c r="C468" s="125"/>
      <c r="E468" s="228"/>
      <c r="G468" s="247"/>
      <c r="H468" s="25"/>
      <c r="I468" s="25"/>
      <c r="J468" s="335"/>
      <c r="K468" s="25"/>
      <c r="L468" s="25"/>
      <c r="M468" s="25"/>
      <c r="N468" s="25"/>
      <c r="O468" s="25"/>
      <c r="P468" s="25"/>
    </row>
    <row r="469" spans="2:16" s="22" customFormat="1" x14ac:dyDescent="0.2">
      <c r="B469" s="126"/>
      <c r="C469" s="125"/>
      <c r="E469" s="228"/>
      <c r="G469" s="247"/>
      <c r="H469" s="25"/>
      <c r="I469" s="25"/>
      <c r="J469" s="335"/>
      <c r="K469" s="25"/>
      <c r="L469" s="25"/>
      <c r="M469" s="25"/>
      <c r="N469" s="25"/>
      <c r="O469" s="25"/>
      <c r="P469" s="25"/>
    </row>
    <row r="470" spans="2:16" s="22" customFormat="1" x14ac:dyDescent="0.2">
      <c r="B470" s="126"/>
      <c r="C470" s="125"/>
      <c r="E470" s="228"/>
      <c r="G470" s="247"/>
      <c r="H470" s="25"/>
      <c r="I470" s="25"/>
      <c r="J470" s="335"/>
      <c r="K470" s="25"/>
      <c r="L470" s="25"/>
      <c r="M470" s="25"/>
      <c r="N470" s="25"/>
      <c r="O470" s="25"/>
      <c r="P470" s="25"/>
    </row>
    <row r="471" spans="2:16" s="22" customFormat="1" x14ac:dyDescent="0.2">
      <c r="B471" s="126"/>
      <c r="C471" s="125"/>
      <c r="E471" s="228"/>
      <c r="G471" s="247"/>
      <c r="H471" s="25"/>
      <c r="I471" s="25"/>
      <c r="J471" s="335"/>
      <c r="K471" s="25"/>
      <c r="L471" s="25"/>
      <c r="M471" s="25"/>
      <c r="N471" s="25"/>
      <c r="O471" s="25"/>
      <c r="P471" s="25"/>
    </row>
    <row r="472" spans="2:16" s="22" customFormat="1" x14ac:dyDescent="0.2">
      <c r="B472" s="126"/>
      <c r="C472" s="125"/>
      <c r="E472" s="228"/>
      <c r="G472" s="247"/>
      <c r="H472" s="25"/>
      <c r="I472" s="25"/>
      <c r="J472" s="335"/>
      <c r="K472" s="25"/>
      <c r="L472" s="25"/>
      <c r="M472" s="25"/>
      <c r="N472" s="25"/>
      <c r="O472" s="25"/>
      <c r="P472" s="25"/>
    </row>
    <row r="473" spans="2:16" s="22" customFormat="1" x14ac:dyDescent="0.2">
      <c r="B473" s="126"/>
      <c r="C473" s="125"/>
      <c r="E473" s="228"/>
      <c r="G473" s="247"/>
      <c r="H473" s="25"/>
      <c r="I473" s="25"/>
      <c r="J473" s="335"/>
      <c r="K473" s="25"/>
      <c r="L473" s="25"/>
      <c r="M473" s="25"/>
      <c r="N473" s="25"/>
      <c r="O473" s="25"/>
      <c r="P473" s="25"/>
    </row>
    <row r="474" spans="2:16" s="22" customFormat="1" x14ac:dyDescent="0.2">
      <c r="B474" s="126"/>
      <c r="C474" s="125"/>
      <c r="E474" s="228"/>
      <c r="G474" s="247"/>
      <c r="H474" s="25"/>
      <c r="I474" s="25"/>
      <c r="J474" s="335"/>
      <c r="K474" s="25"/>
      <c r="L474" s="25"/>
      <c r="M474" s="25"/>
      <c r="N474" s="25"/>
      <c r="O474" s="25"/>
      <c r="P474" s="25"/>
    </row>
    <row r="475" spans="2:16" s="22" customFormat="1" x14ac:dyDescent="0.2">
      <c r="B475" s="126"/>
      <c r="C475" s="125"/>
      <c r="E475" s="228"/>
      <c r="G475" s="247"/>
      <c r="H475" s="25"/>
      <c r="I475" s="25"/>
      <c r="J475" s="335"/>
      <c r="K475" s="25"/>
      <c r="L475" s="25"/>
      <c r="M475" s="25"/>
      <c r="N475" s="25"/>
      <c r="O475" s="25"/>
      <c r="P475" s="25"/>
    </row>
    <row r="476" spans="2:16" s="22" customFormat="1" x14ac:dyDescent="0.2">
      <c r="B476" s="126"/>
      <c r="C476" s="125"/>
      <c r="E476" s="228"/>
      <c r="G476" s="247"/>
      <c r="H476" s="25"/>
      <c r="I476" s="25"/>
      <c r="J476" s="335"/>
      <c r="K476" s="25"/>
      <c r="L476" s="25"/>
      <c r="M476" s="25"/>
      <c r="N476" s="25"/>
      <c r="O476" s="25"/>
      <c r="P476" s="25"/>
    </row>
    <row r="477" spans="2:16" s="22" customFormat="1" x14ac:dyDescent="0.2">
      <c r="B477" s="126"/>
      <c r="C477" s="125"/>
      <c r="E477" s="228"/>
      <c r="G477" s="247"/>
      <c r="H477" s="25"/>
      <c r="I477" s="25"/>
      <c r="J477" s="335"/>
      <c r="K477" s="25"/>
      <c r="L477" s="25"/>
      <c r="M477" s="25"/>
      <c r="N477" s="25"/>
      <c r="O477" s="25"/>
      <c r="P477" s="25"/>
    </row>
    <row r="478" spans="2:16" s="22" customFormat="1" x14ac:dyDescent="0.2">
      <c r="B478" s="126"/>
      <c r="C478" s="125"/>
      <c r="E478" s="228"/>
      <c r="G478" s="247"/>
      <c r="H478" s="25"/>
      <c r="I478" s="25"/>
      <c r="J478" s="335"/>
      <c r="K478" s="25"/>
      <c r="L478" s="25"/>
      <c r="M478" s="25"/>
      <c r="N478" s="25"/>
      <c r="O478" s="25"/>
      <c r="P478" s="25"/>
    </row>
    <row r="479" spans="2:16" s="22" customFormat="1" x14ac:dyDescent="0.2">
      <c r="B479" s="126"/>
      <c r="C479" s="125"/>
      <c r="E479" s="228"/>
      <c r="G479" s="247"/>
      <c r="H479" s="25"/>
      <c r="I479" s="25"/>
      <c r="J479" s="335"/>
      <c r="K479" s="25"/>
      <c r="L479" s="25"/>
      <c r="M479" s="25"/>
      <c r="N479" s="25"/>
      <c r="O479" s="25"/>
      <c r="P479" s="25"/>
    </row>
    <row r="480" spans="2:16" s="22" customFormat="1" x14ac:dyDescent="0.2">
      <c r="B480" s="126"/>
      <c r="C480" s="125"/>
      <c r="E480" s="228"/>
      <c r="G480" s="247"/>
      <c r="H480" s="25"/>
      <c r="I480" s="25"/>
      <c r="J480" s="335"/>
      <c r="K480" s="25"/>
      <c r="L480" s="25"/>
      <c r="M480" s="25"/>
      <c r="N480" s="25"/>
      <c r="O480" s="25"/>
      <c r="P480" s="25"/>
    </row>
    <row r="481" spans="2:16" s="22" customFormat="1" x14ac:dyDescent="0.2">
      <c r="B481" s="126"/>
      <c r="C481" s="125"/>
      <c r="E481" s="228"/>
      <c r="G481" s="247"/>
      <c r="H481" s="25"/>
      <c r="I481" s="25"/>
      <c r="J481" s="335"/>
      <c r="K481" s="25"/>
      <c r="L481" s="25"/>
      <c r="M481" s="25"/>
      <c r="N481" s="25"/>
      <c r="O481" s="25"/>
      <c r="P481" s="25"/>
    </row>
    <row r="482" spans="2:16" s="22" customFormat="1" x14ac:dyDescent="0.2">
      <c r="B482" s="126"/>
      <c r="C482" s="125"/>
      <c r="E482" s="228"/>
      <c r="G482" s="247"/>
      <c r="H482" s="25"/>
      <c r="I482" s="25"/>
      <c r="J482" s="335"/>
      <c r="K482" s="25"/>
      <c r="L482" s="25"/>
      <c r="M482" s="25"/>
      <c r="N482" s="25"/>
      <c r="O482" s="25"/>
      <c r="P482" s="25"/>
    </row>
    <row r="483" spans="2:16" s="22" customFormat="1" x14ac:dyDescent="0.2">
      <c r="B483" s="126"/>
      <c r="C483" s="125"/>
      <c r="E483" s="228"/>
      <c r="G483" s="247"/>
      <c r="H483" s="25"/>
      <c r="I483" s="25"/>
      <c r="J483" s="335"/>
      <c r="K483" s="25"/>
      <c r="L483" s="25"/>
      <c r="M483" s="25"/>
      <c r="N483" s="25"/>
      <c r="O483" s="25"/>
      <c r="P483" s="25"/>
    </row>
    <row r="484" spans="2:16" s="22" customFormat="1" x14ac:dyDescent="0.2">
      <c r="B484" s="126"/>
      <c r="C484" s="125"/>
      <c r="E484" s="228"/>
      <c r="G484" s="247"/>
      <c r="H484" s="25"/>
      <c r="I484" s="25"/>
      <c r="J484" s="335"/>
      <c r="K484" s="25"/>
      <c r="L484" s="25"/>
      <c r="M484" s="25"/>
      <c r="N484" s="25"/>
      <c r="O484" s="25"/>
      <c r="P484" s="25"/>
    </row>
    <row r="485" spans="2:16" s="22" customFormat="1" x14ac:dyDescent="0.2">
      <c r="B485" s="126"/>
      <c r="C485" s="125"/>
      <c r="E485" s="228"/>
      <c r="G485" s="247"/>
      <c r="H485" s="25"/>
      <c r="I485" s="25"/>
      <c r="J485" s="335"/>
      <c r="K485" s="25"/>
      <c r="L485" s="25"/>
      <c r="M485" s="25"/>
      <c r="N485" s="25"/>
      <c r="O485" s="25"/>
      <c r="P485" s="25"/>
    </row>
    <row r="486" spans="2:16" s="22" customFormat="1" x14ac:dyDescent="0.2">
      <c r="B486" s="126"/>
      <c r="C486" s="125"/>
      <c r="E486" s="228"/>
      <c r="G486" s="247"/>
      <c r="H486" s="25"/>
      <c r="I486" s="25"/>
      <c r="J486" s="335"/>
      <c r="K486" s="25"/>
      <c r="L486" s="25"/>
      <c r="M486" s="25"/>
      <c r="N486" s="25"/>
      <c r="O486" s="25"/>
      <c r="P486" s="25"/>
    </row>
    <row r="487" spans="2:16" s="22" customFormat="1" x14ac:dyDescent="0.2">
      <c r="B487" s="126"/>
      <c r="C487" s="125"/>
      <c r="E487" s="228"/>
      <c r="G487" s="247"/>
      <c r="H487" s="25"/>
      <c r="I487" s="25"/>
      <c r="J487" s="335"/>
      <c r="K487" s="25"/>
      <c r="L487" s="25"/>
      <c r="M487" s="25"/>
      <c r="N487" s="25"/>
      <c r="O487" s="25"/>
      <c r="P487" s="25"/>
    </row>
    <row r="488" spans="2:16" s="22" customFormat="1" x14ac:dyDescent="0.2">
      <c r="B488" s="126"/>
      <c r="C488" s="125"/>
      <c r="E488" s="228"/>
      <c r="G488" s="247"/>
      <c r="H488" s="25"/>
      <c r="I488" s="25"/>
      <c r="J488" s="335"/>
      <c r="K488" s="25"/>
      <c r="L488" s="25"/>
      <c r="M488" s="25"/>
      <c r="N488" s="25"/>
      <c r="O488" s="25"/>
      <c r="P488" s="25"/>
    </row>
    <row r="489" spans="2:16" s="22" customFormat="1" x14ac:dyDescent="0.2">
      <c r="B489" s="126"/>
      <c r="C489" s="125"/>
      <c r="E489" s="228"/>
      <c r="G489" s="247"/>
      <c r="H489" s="25"/>
      <c r="I489" s="25"/>
      <c r="J489" s="335"/>
      <c r="K489" s="25"/>
      <c r="L489" s="25"/>
      <c r="M489" s="25"/>
      <c r="N489" s="25"/>
      <c r="O489" s="25"/>
      <c r="P489" s="25"/>
    </row>
    <row r="490" spans="2:16" s="22" customFormat="1" x14ac:dyDescent="0.2">
      <c r="B490" s="126"/>
      <c r="C490" s="125"/>
      <c r="E490" s="228"/>
      <c r="G490" s="247"/>
      <c r="H490" s="25"/>
      <c r="I490" s="25"/>
      <c r="J490" s="335"/>
      <c r="K490" s="25"/>
      <c r="L490" s="25"/>
      <c r="M490" s="25"/>
      <c r="N490" s="25"/>
      <c r="O490" s="25"/>
      <c r="P490" s="25"/>
    </row>
    <row r="491" spans="2:16" s="22" customFormat="1" x14ac:dyDescent="0.2">
      <c r="B491" s="126"/>
      <c r="C491" s="125"/>
      <c r="E491" s="228"/>
      <c r="G491" s="247"/>
      <c r="H491" s="25"/>
      <c r="I491" s="25"/>
      <c r="J491" s="335"/>
      <c r="K491" s="25"/>
      <c r="L491" s="25"/>
      <c r="M491" s="25"/>
      <c r="N491" s="25"/>
      <c r="O491" s="25"/>
      <c r="P491" s="25"/>
    </row>
    <row r="492" spans="2:16" s="22" customFormat="1" x14ac:dyDescent="0.2">
      <c r="B492" s="126"/>
      <c r="C492" s="125"/>
      <c r="E492" s="228"/>
      <c r="G492" s="247"/>
      <c r="H492" s="25"/>
      <c r="I492" s="25"/>
      <c r="J492" s="335"/>
      <c r="K492" s="25"/>
      <c r="L492" s="25"/>
      <c r="M492" s="25"/>
      <c r="N492" s="25"/>
      <c r="O492" s="25"/>
      <c r="P492" s="25"/>
    </row>
    <row r="493" spans="2:16" s="22" customFormat="1" x14ac:dyDescent="0.2">
      <c r="B493" s="126"/>
      <c r="C493" s="125"/>
      <c r="E493" s="228"/>
      <c r="G493" s="247"/>
      <c r="H493" s="25"/>
      <c r="I493" s="25"/>
      <c r="J493" s="335"/>
      <c r="K493" s="25"/>
      <c r="L493" s="25"/>
      <c r="M493" s="25"/>
      <c r="N493" s="25"/>
      <c r="O493" s="25"/>
      <c r="P493" s="25"/>
    </row>
    <row r="494" spans="2:16" s="22" customFormat="1" x14ac:dyDescent="0.2">
      <c r="B494" s="126"/>
      <c r="C494" s="125"/>
      <c r="E494" s="228"/>
      <c r="G494" s="247"/>
      <c r="H494" s="25"/>
      <c r="I494" s="25"/>
      <c r="J494" s="335"/>
      <c r="K494" s="25"/>
      <c r="L494" s="25"/>
      <c r="M494" s="25"/>
      <c r="N494" s="25"/>
      <c r="O494" s="25"/>
      <c r="P494" s="25"/>
    </row>
    <row r="495" spans="2:16" s="22" customFormat="1" x14ac:dyDescent="0.2">
      <c r="B495" s="126"/>
      <c r="C495" s="125"/>
      <c r="E495" s="228"/>
      <c r="G495" s="247"/>
      <c r="H495" s="25"/>
      <c r="I495" s="25"/>
      <c r="J495" s="335"/>
      <c r="K495" s="25"/>
      <c r="L495" s="25"/>
      <c r="M495" s="25"/>
      <c r="N495" s="25"/>
      <c r="O495" s="25"/>
      <c r="P495" s="25"/>
    </row>
    <row r="496" spans="2:16" s="22" customFormat="1" x14ac:dyDescent="0.2">
      <c r="B496" s="126"/>
      <c r="C496" s="125"/>
      <c r="E496" s="228"/>
      <c r="G496" s="247"/>
      <c r="H496" s="25"/>
      <c r="I496" s="25"/>
      <c r="J496" s="335"/>
      <c r="K496" s="25"/>
      <c r="L496" s="25"/>
      <c r="M496" s="25"/>
      <c r="N496" s="25"/>
      <c r="O496" s="25"/>
      <c r="P496" s="25"/>
    </row>
    <row r="497" spans="2:16" s="22" customFormat="1" x14ac:dyDescent="0.2">
      <c r="B497" s="126"/>
      <c r="C497" s="125"/>
      <c r="E497" s="228"/>
      <c r="G497" s="247"/>
      <c r="H497" s="25"/>
      <c r="I497" s="25"/>
      <c r="J497" s="335"/>
      <c r="K497" s="25"/>
      <c r="L497" s="25"/>
      <c r="M497" s="25"/>
      <c r="N497" s="25"/>
      <c r="O497" s="25"/>
      <c r="P497" s="25"/>
    </row>
    <row r="498" spans="2:16" s="22" customFormat="1" x14ac:dyDescent="0.2">
      <c r="B498" s="126"/>
      <c r="C498" s="125"/>
      <c r="E498" s="228"/>
      <c r="G498" s="247"/>
      <c r="H498" s="25"/>
      <c r="I498" s="25"/>
      <c r="J498" s="335"/>
      <c r="K498" s="25"/>
      <c r="L498" s="25"/>
      <c r="M498" s="25"/>
      <c r="N498" s="25"/>
      <c r="O498" s="25"/>
      <c r="P498" s="25"/>
    </row>
    <row r="499" spans="2:16" s="22" customFormat="1" x14ac:dyDescent="0.2">
      <c r="B499" s="126"/>
      <c r="C499" s="125"/>
      <c r="E499" s="228"/>
      <c r="G499" s="247"/>
      <c r="H499" s="25"/>
      <c r="I499" s="25"/>
      <c r="J499" s="335"/>
      <c r="K499" s="25"/>
      <c r="L499" s="25"/>
      <c r="M499" s="25"/>
      <c r="N499" s="25"/>
      <c r="O499" s="25"/>
      <c r="P499" s="25"/>
    </row>
    <row r="500" spans="2:16" s="22" customFormat="1" x14ac:dyDescent="0.2">
      <c r="B500" s="126"/>
      <c r="C500" s="125"/>
      <c r="E500" s="228"/>
      <c r="G500" s="247"/>
      <c r="H500" s="25"/>
      <c r="I500" s="25"/>
      <c r="J500" s="335"/>
      <c r="K500" s="25"/>
      <c r="L500" s="25"/>
      <c r="M500" s="25"/>
      <c r="N500" s="25"/>
      <c r="O500" s="25"/>
      <c r="P500" s="25"/>
    </row>
    <row r="501" spans="2:16" s="22" customFormat="1" x14ac:dyDescent="0.2">
      <c r="B501" s="126"/>
      <c r="C501" s="125"/>
      <c r="E501" s="228"/>
      <c r="G501" s="247"/>
      <c r="H501" s="25"/>
      <c r="I501" s="25"/>
      <c r="J501" s="335"/>
      <c r="K501" s="25"/>
      <c r="L501" s="25"/>
      <c r="M501" s="25"/>
      <c r="N501" s="25"/>
      <c r="O501" s="25"/>
      <c r="P501" s="25"/>
    </row>
    <row r="502" spans="2:16" s="22" customFormat="1" x14ac:dyDescent="0.2">
      <c r="B502" s="126"/>
      <c r="C502" s="125"/>
      <c r="E502" s="228"/>
      <c r="G502" s="247"/>
      <c r="H502" s="25"/>
      <c r="I502" s="25"/>
      <c r="J502" s="335"/>
      <c r="K502" s="25"/>
      <c r="L502" s="25"/>
      <c r="M502" s="25"/>
      <c r="N502" s="25"/>
      <c r="O502" s="25"/>
      <c r="P502" s="25"/>
    </row>
    <row r="503" spans="2:16" s="22" customFormat="1" x14ac:dyDescent="0.2">
      <c r="B503" s="126"/>
      <c r="C503" s="125"/>
      <c r="E503" s="228"/>
      <c r="G503" s="247"/>
      <c r="H503" s="25"/>
      <c r="I503" s="25"/>
      <c r="J503" s="335"/>
      <c r="K503" s="25"/>
      <c r="L503" s="25"/>
      <c r="M503" s="25"/>
      <c r="N503" s="25"/>
      <c r="O503" s="25"/>
      <c r="P503" s="25"/>
    </row>
    <row r="504" spans="2:16" s="22" customFormat="1" x14ac:dyDescent="0.2">
      <c r="B504" s="126"/>
      <c r="C504" s="125"/>
      <c r="E504" s="228"/>
      <c r="G504" s="247"/>
      <c r="H504" s="25"/>
      <c r="I504" s="25"/>
      <c r="J504" s="335"/>
      <c r="K504" s="25"/>
      <c r="L504" s="25"/>
      <c r="M504" s="25"/>
      <c r="N504" s="25"/>
      <c r="O504" s="25"/>
      <c r="P504" s="25"/>
    </row>
    <row r="505" spans="2:16" s="22" customFormat="1" x14ac:dyDescent="0.2">
      <c r="B505" s="126"/>
      <c r="C505" s="125"/>
      <c r="E505" s="228"/>
      <c r="G505" s="247"/>
      <c r="H505" s="25"/>
      <c r="I505" s="25"/>
      <c r="J505" s="335"/>
      <c r="K505" s="25"/>
      <c r="L505" s="25"/>
      <c r="M505" s="25"/>
      <c r="N505" s="25"/>
      <c r="O505" s="25"/>
      <c r="P505" s="25"/>
    </row>
    <row r="506" spans="2:16" s="22" customFormat="1" x14ac:dyDescent="0.2">
      <c r="B506" s="126"/>
      <c r="C506" s="125"/>
      <c r="E506" s="228"/>
      <c r="G506" s="247"/>
      <c r="H506" s="25"/>
      <c r="I506" s="25"/>
      <c r="J506" s="335"/>
      <c r="K506" s="25"/>
      <c r="L506" s="25"/>
      <c r="M506" s="25"/>
      <c r="N506" s="25"/>
      <c r="O506" s="25"/>
      <c r="P506" s="25"/>
    </row>
    <row r="507" spans="2:16" s="22" customFormat="1" x14ac:dyDescent="0.2">
      <c r="B507" s="126"/>
      <c r="C507" s="125"/>
      <c r="E507" s="228"/>
      <c r="G507" s="247"/>
      <c r="H507" s="25"/>
      <c r="I507" s="25"/>
      <c r="J507" s="335"/>
      <c r="K507" s="25"/>
      <c r="L507" s="25"/>
      <c r="M507" s="25"/>
      <c r="N507" s="25"/>
      <c r="O507" s="25"/>
      <c r="P507" s="25"/>
    </row>
    <row r="508" spans="2:16" s="22" customFormat="1" x14ac:dyDescent="0.2">
      <c r="B508" s="126"/>
      <c r="C508" s="125"/>
      <c r="E508" s="228"/>
      <c r="G508" s="247"/>
      <c r="H508" s="25"/>
      <c r="I508" s="25"/>
      <c r="J508" s="335"/>
      <c r="K508" s="25"/>
      <c r="L508" s="25"/>
      <c r="M508" s="25"/>
      <c r="N508" s="25"/>
      <c r="O508" s="25"/>
      <c r="P508" s="25"/>
    </row>
    <row r="509" spans="2:16" s="22" customFormat="1" x14ac:dyDescent="0.2">
      <c r="B509" s="126"/>
      <c r="C509" s="125"/>
      <c r="E509" s="228"/>
      <c r="G509" s="247"/>
      <c r="H509" s="25"/>
      <c r="I509" s="25"/>
      <c r="J509" s="335"/>
      <c r="K509" s="25"/>
      <c r="L509" s="25"/>
      <c r="M509" s="25"/>
      <c r="N509" s="25"/>
      <c r="O509" s="25"/>
      <c r="P509" s="25"/>
    </row>
    <row r="510" spans="2:16" s="22" customFormat="1" x14ac:dyDescent="0.2">
      <c r="B510" s="126"/>
      <c r="C510" s="125"/>
      <c r="E510" s="228"/>
      <c r="G510" s="247"/>
      <c r="H510" s="25"/>
      <c r="I510" s="25"/>
      <c r="J510" s="335"/>
      <c r="K510" s="25"/>
      <c r="L510" s="25"/>
      <c r="M510" s="25"/>
      <c r="N510" s="25"/>
      <c r="O510" s="25"/>
      <c r="P510" s="25"/>
    </row>
    <row r="511" spans="2:16" s="22" customFormat="1" x14ac:dyDescent="0.2">
      <c r="B511" s="126"/>
      <c r="C511" s="125"/>
      <c r="E511" s="228"/>
      <c r="G511" s="247"/>
      <c r="H511" s="25"/>
      <c r="I511" s="25"/>
      <c r="J511" s="335"/>
      <c r="K511" s="25"/>
      <c r="L511" s="25"/>
      <c r="M511" s="25"/>
      <c r="N511" s="25"/>
      <c r="O511" s="25"/>
      <c r="P511" s="25"/>
    </row>
    <row r="512" spans="2:16" s="22" customFormat="1" x14ac:dyDescent="0.2">
      <c r="B512" s="126"/>
      <c r="C512" s="125"/>
      <c r="E512" s="228"/>
      <c r="G512" s="247"/>
      <c r="H512" s="25"/>
      <c r="I512" s="25"/>
      <c r="J512" s="335"/>
      <c r="K512" s="25"/>
      <c r="L512" s="25"/>
      <c r="M512" s="25"/>
      <c r="N512" s="25"/>
      <c r="O512" s="25"/>
      <c r="P512" s="25"/>
    </row>
    <row r="513" spans="2:16" s="22" customFormat="1" x14ac:dyDescent="0.2">
      <c r="B513" s="126"/>
      <c r="C513" s="125"/>
      <c r="E513" s="228"/>
      <c r="G513" s="247"/>
      <c r="H513" s="25"/>
      <c r="I513" s="25"/>
      <c r="J513" s="335"/>
      <c r="K513" s="25"/>
      <c r="L513" s="25"/>
      <c r="M513" s="25"/>
      <c r="N513" s="25"/>
      <c r="O513" s="25"/>
      <c r="P513" s="25"/>
    </row>
    <row r="514" spans="2:16" s="22" customFormat="1" x14ac:dyDescent="0.2">
      <c r="B514" s="126"/>
      <c r="C514" s="125"/>
      <c r="E514" s="228"/>
      <c r="G514" s="247"/>
      <c r="H514" s="25"/>
      <c r="I514" s="25"/>
      <c r="J514" s="335"/>
      <c r="K514" s="25"/>
      <c r="L514" s="25"/>
      <c r="M514" s="25"/>
      <c r="N514" s="25"/>
      <c r="O514" s="25"/>
      <c r="P514" s="25"/>
    </row>
    <row r="515" spans="2:16" s="22" customFormat="1" x14ac:dyDescent="0.2">
      <c r="B515" s="126"/>
      <c r="C515" s="125"/>
      <c r="E515" s="228"/>
      <c r="G515" s="247"/>
      <c r="H515" s="25"/>
      <c r="I515" s="25"/>
      <c r="J515" s="335"/>
      <c r="K515" s="25"/>
      <c r="L515" s="25"/>
      <c r="M515" s="25"/>
      <c r="N515" s="25"/>
      <c r="O515" s="25"/>
      <c r="P515" s="25"/>
    </row>
    <row r="516" spans="2:16" s="22" customFormat="1" x14ac:dyDescent="0.2">
      <c r="B516" s="126"/>
      <c r="C516" s="125"/>
      <c r="E516" s="228"/>
      <c r="G516" s="247"/>
      <c r="H516" s="25"/>
      <c r="I516" s="25"/>
      <c r="J516" s="335"/>
      <c r="K516" s="25"/>
      <c r="L516" s="25"/>
      <c r="M516" s="25"/>
      <c r="N516" s="25"/>
      <c r="O516" s="25"/>
      <c r="P516" s="25"/>
    </row>
    <row r="517" spans="2:16" s="22" customFormat="1" x14ac:dyDescent="0.2">
      <c r="B517" s="126"/>
      <c r="C517" s="125"/>
      <c r="E517" s="228"/>
      <c r="G517" s="247"/>
      <c r="H517" s="25"/>
      <c r="I517" s="25"/>
      <c r="J517" s="335"/>
      <c r="K517" s="25"/>
      <c r="L517" s="25"/>
      <c r="M517" s="25"/>
      <c r="N517" s="25"/>
      <c r="O517" s="25"/>
      <c r="P517" s="25"/>
    </row>
    <row r="518" spans="2:16" s="22" customFormat="1" x14ac:dyDescent="0.2">
      <c r="B518" s="126"/>
      <c r="C518" s="125"/>
      <c r="E518" s="228"/>
      <c r="G518" s="247"/>
      <c r="H518" s="25"/>
      <c r="I518" s="25"/>
      <c r="J518" s="335"/>
      <c r="K518" s="25"/>
      <c r="L518" s="25"/>
      <c r="M518" s="25"/>
      <c r="N518" s="25"/>
      <c r="O518" s="25"/>
      <c r="P518" s="25"/>
    </row>
    <row r="519" spans="2:16" s="22" customFormat="1" x14ac:dyDescent="0.2">
      <c r="B519" s="126"/>
      <c r="C519" s="125"/>
      <c r="E519" s="228"/>
      <c r="G519" s="247"/>
      <c r="H519" s="25"/>
      <c r="I519" s="25"/>
      <c r="J519" s="335"/>
      <c r="K519" s="25"/>
      <c r="L519" s="25"/>
      <c r="M519" s="25"/>
      <c r="N519" s="25"/>
      <c r="O519" s="25"/>
      <c r="P519" s="25"/>
    </row>
    <row r="520" spans="2:16" s="22" customFormat="1" x14ac:dyDescent="0.2">
      <c r="B520" s="126"/>
      <c r="C520" s="125"/>
      <c r="E520" s="228"/>
      <c r="G520" s="247"/>
      <c r="H520" s="25"/>
      <c r="I520" s="25"/>
      <c r="J520" s="335"/>
      <c r="K520" s="25"/>
      <c r="L520" s="25"/>
      <c r="M520" s="25"/>
      <c r="N520" s="25"/>
      <c r="O520" s="25"/>
      <c r="P520" s="25"/>
    </row>
    <row r="521" spans="2:16" s="22" customFormat="1" x14ac:dyDescent="0.2">
      <c r="B521" s="126"/>
      <c r="C521" s="125"/>
      <c r="E521" s="228"/>
      <c r="G521" s="247"/>
      <c r="H521" s="25"/>
      <c r="I521" s="25"/>
      <c r="J521" s="335"/>
      <c r="K521" s="25"/>
      <c r="L521" s="25"/>
      <c r="M521" s="25"/>
      <c r="N521" s="25"/>
      <c r="O521" s="25"/>
      <c r="P521" s="25"/>
    </row>
    <row r="522" spans="2:16" s="22" customFormat="1" x14ac:dyDescent="0.2">
      <c r="B522" s="126"/>
      <c r="C522" s="125"/>
      <c r="E522" s="228"/>
      <c r="G522" s="247"/>
      <c r="H522" s="25"/>
      <c r="I522" s="25"/>
      <c r="J522" s="335"/>
      <c r="K522" s="25"/>
      <c r="L522" s="25"/>
      <c r="M522" s="25"/>
      <c r="N522" s="25"/>
      <c r="O522" s="25"/>
      <c r="P522" s="25"/>
    </row>
    <row r="523" spans="2:16" s="22" customFormat="1" x14ac:dyDescent="0.2">
      <c r="B523" s="126"/>
      <c r="C523" s="125"/>
      <c r="E523" s="228"/>
      <c r="G523" s="247"/>
      <c r="H523" s="25"/>
      <c r="I523" s="25"/>
      <c r="J523" s="335"/>
      <c r="K523" s="25"/>
      <c r="L523" s="25"/>
      <c r="M523" s="25"/>
      <c r="N523" s="25"/>
      <c r="O523" s="25"/>
      <c r="P523" s="25"/>
    </row>
    <row r="524" spans="2:16" s="22" customFormat="1" x14ac:dyDescent="0.2">
      <c r="B524" s="126"/>
      <c r="C524" s="125"/>
      <c r="E524" s="228"/>
      <c r="G524" s="247"/>
      <c r="H524" s="25"/>
      <c r="I524" s="25"/>
      <c r="J524" s="335"/>
      <c r="K524" s="25"/>
      <c r="L524" s="25"/>
      <c r="M524" s="25"/>
      <c r="N524" s="25"/>
      <c r="O524" s="25"/>
      <c r="P524" s="25"/>
    </row>
    <row r="525" spans="2:16" s="22" customFormat="1" x14ac:dyDescent="0.2">
      <c r="B525" s="126"/>
      <c r="C525" s="125"/>
      <c r="E525" s="228"/>
      <c r="G525" s="247"/>
      <c r="H525" s="25"/>
      <c r="I525" s="25"/>
      <c r="J525" s="335"/>
      <c r="K525" s="25"/>
      <c r="L525" s="25"/>
      <c r="M525" s="25"/>
      <c r="N525" s="25"/>
      <c r="O525" s="25"/>
      <c r="P525" s="25"/>
    </row>
    <row r="526" spans="2:16" s="22" customFormat="1" x14ac:dyDescent="0.2">
      <c r="B526" s="126"/>
      <c r="C526" s="125"/>
      <c r="E526" s="228"/>
      <c r="G526" s="247"/>
      <c r="H526" s="25"/>
      <c r="I526" s="25"/>
      <c r="J526" s="335"/>
      <c r="K526" s="25"/>
      <c r="L526" s="25"/>
      <c r="M526" s="25"/>
      <c r="N526" s="25"/>
      <c r="O526" s="25"/>
      <c r="P526" s="25"/>
    </row>
    <row r="527" spans="2:16" s="22" customFormat="1" x14ac:dyDescent="0.2">
      <c r="B527" s="126"/>
      <c r="C527" s="125"/>
      <c r="E527" s="228"/>
      <c r="G527" s="247"/>
      <c r="H527" s="25"/>
      <c r="I527" s="25"/>
      <c r="J527" s="335"/>
      <c r="K527" s="25"/>
      <c r="L527" s="25"/>
      <c r="M527" s="25"/>
      <c r="N527" s="25"/>
      <c r="O527" s="25"/>
      <c r="P527" s="25"/>
    </row>
    <row r="528" spans="2:16" s="22" customFormat="1" x14ac:dyDescent="0.2">
      <c r="B528" s="126"/>
      <c r="C528" s="125"/>
      <c r="E528" s="228"/>
      <c r="G528" s="247"/>
      <c r="H528" s="25"/>
      <c r="I528" s="25"/>
      <c r="J528" s="335"/>
      <c r="K528" s="25"/>
      <c r="L528" s="25"/>
      <c r="M528" s="25"/>
      <c r="N528" s="25"/>
      <c r="O528" s="25"/>
      <c r="P528" s="25"/>
    </row>
    <row r="529" spans="2:16" s="22" customFormat="1" x14ac:dyDescent="0.2">
      <c r="B529" s="126"/>
      <c r="C529" s="125"/>
      <c r="E529" s="228"/>
      <c r="G529" s="247"/>
      <c r="H529" s="25"/>
      <c r="I529" s="25"/>
      <c r="J529" s="335"/>
      <c r="K529" s="25"/>
      <c r="L529" s="25"/>
      <c r="M529" s="25"/>
      <c r="N529" s="25"/>
      <c r="O529" s="25"/>
      <c r="P529" s="25"/>
    </row>
    <row r="530" spans="2:16" s="22" customFormat="1" x14ac:dyDescent="0.2">
      <c r="B530" s="126"/>
      <c r="C530" s="125"/>
      <c r="E530" s="228"/>
      <c r="G530" s="247"/>
      <c r="H530" s="25"/>
      <c r="I530" s="25"/>
      <c r="J530" s="335"/>
      <c r="K530" s="25"/>
      <c r="L530" s="25"/>
      <c r="M530" s="25"/>
      <c r="N530" s="25"/>
      <c r="O530" s="25"/>
      <c r="P530" s="25"/>
    </row>
    <row r="531" spans="2:16" s="22" customFormat="1" x14ac:dyDescent="0.2">
      <c r="B531" s="126"/>
      <c r="C531" s="128"/>
      <c r="E531" s="228"/>
      <c r="G531" s="247"/>
      <c r="H531" s="25"/>
      <c r="I531" s="25"/>
      <c r="J531" s="335"/>
      <c r="K531" s="25"/>
      <c r="L531" s="25"/>
      <c r="M531" s="25"/>
      <c r="N531" s="25"/>
      <c r="O531" s="25"/>
      <c r="P531" s="25"/>
    </row>
    <row r="532" spans="2:16" s="22" customFormat="1" x14ac:dyDescent="0.2">
      <c r="B532" s="126"/>
      <c r="C532" s="128"/>
      <c r="E532" s="228"/>
      <c r="G532" s="247"/>
      <c r="H532" s="25"/>
      <c r="I532" s="25"/>
      <c r="J532" s="335"/>
      <c r="K532" s="25"/>
      <c r="L532" s="25"/>
      <c r="M532" s="25"/>
      <c r="N532" s="25"/>
      <c r="O532" s="25"/>
      <c r="P532" s="25"/>
    </row>
    <row r="533" spans="2:16" s="22" customFormat="1" x14ac:dyDescent="0.2">
      <c r="B533" s="126"/>
      <c r="C533" s="128"/>
      <c r="E533" s="228"/>
      <c r="G533" s="247"/>
      <c r="H533" s="25"/>
      <c r="I533" s="25"/>
      <c r="J533" s="335"/>
      <c r="K533" s="25"/>
      <c r="L533" s="25"/>
      <c r="M533" s="25"/>
      <c r="N533" s="25"/>
      <c r="O533" s="25"/>
      <c r="P533" s="25"/>
    </row>
    <row r="534" spans="2:16" s="22" customFormat="1" x14ac:dyDescent="0.2">
      <c r="B534" s="126"/>
      <c r="C534" s="128"/>
      <c r="E534" s="228"/>
      <c r="G534" s="247"/>
      <c r="H534" s="25"/>
      <c r="I534" s="25"/>
      <c r="J534" s="335"/>
      <c r="K534" s="25"/>
      <c r="L534" s="25"/>
      <c r="M534" s="25"/>
      <c r="N534" s="25"/>
      <c r="O534" s="25"/>
      <c r="P534" s="25"/>
    </row>
    <row r="535" spans="2:16" s="22" customFormat="1" x14ac:dyDescent="0.2">
      <c r="B535" s="126"/>
      <c r="C535" s="128"/>
      <c r="E535" s="228"/>
      <c r="G535" s="247"/>
      <c r="H535" s="25"/>
      <c r="I535" s="25"/>
      <c r="J535" s="335"/>
      <c r="K535" s="25"/>
      <c r="L535" s="25"/>
      <c r="M535" s="25"/>
      <c r="N535" s="25"/>
      <c r="O535" s="25"/>
      <c r="P535" s="25"/>
    </row>
  </sheetData>
  <sheetProtection algorithmName="SHA-512" hashValue="LKEqRSA4B2loloxkdX5LCWReMYZ2mOlpNtcTMqZff5p+TRSI7EFyfT97mu5YMjFRlwmpJo4AN0eLf8QKDf78rg==" saltValue="QVv+ww5vXtGbsAUqszwhSg==" spinCount="100000" sheet="1" objects="1" scenarios="1"/>
  <phoneticPr fontId="15" type="noConversion"/>
  <conditionalFormatting sqref="K6">
    <cfRule type="expression" dxfId="47" priority="14">
      <formula>ABS(I6)&gt;5%</formula>
    </cfRule>
  </conditionalFormatting>
  <conditionalFormatting sqref="K21">
    <cfRule type="expression" dxfId="46" priority="13">
      <formula>ABS(I21)&gt;5%</formula>
    </cfRule>
  </conditionalFormatting>
  <conditionalFormatting sqref="K27">
    <cfRule type="expression" dxfId="45" priority="12">
      <formula>ABS(I27)&gt;5%</formula>
    </cfRule>
  </conditionalFormatting>
  <conditionalFormatting sqref="K30">
    <cfRule type="expression" dxfId="44" priority="11">
      <formula>ABS(I30)&gt;5%</formula>
    </cfRule>
  </conditionalFormatting>
  <conditionalFormatting sqref="K41">
    <cfRule type="expression" dxfId="43" priority="10">
      <formula>ABS(I41)&gt;5%</formula>
    </cfRule>
  </conditionalFormatting>
  <conditionalFormatting sqref="K45">
    <cfRule type="expression" dxfId="42" priority="9">
      <formula>ABS(I45)&gt;5%</formula>
    </cfRule>
  </conditionalFormatting>
  <conditionalFormatting sqref="K54">
    <cfRule type="expression" dxfId="41" priority="8">
      <formula>ABS(I54)&gt;5%</formula>
    </cfRule>
  </conditionalFormatting>
  <conditionalFormatting sqref="K85">
    <cfRule type="expression" dxfId="40" priority="7">
      <formula>ABS(I85)&gt;5%</formula>
    </cfRule>
  </conditionalFormatting>
  <conditionalFormatting sqref="K90">
    <cfRule type="expression" dxfId="39" priority="6">
      <formula>ABS(I90)&gt;5%</formula>
    </cfRule>
  </conditionalFormatting>
  <conditionalFormatting sqref="K155">
    <cfRule type="expression" dxfId="38" priority="5">
      <formula>ABS(I155)&gt;5%</formula>
    </cfRule>
  </conditionalFormatting>
  <conditionalFormatting sqref="K160">
    <cfRule type="expression" dxfId="37" priority="4">
      <formula>ABS(I160)&gt;5%</formula>
    </cfRule>
  </conditionalFormatting>
  <conditionalFormatting sqref="M7 M9:M11 H23 M23 H25:H26 M25:M26 H28:H29 M28:M29 H32:H40 M32:M40 H42:H44 M42:M44 H46:H53 M46:M53 H57:H70 M57:M70 H72:H75 M72:M75 H77:H82 M77:M82 H86:H89 M86:M89 H92:H100 M92:M100 H102:H107 M102:M107 H109:H131 M109:M131 H133:H144 M133:M144 H146:H154 M146:M154 H156:H159 M156:M159 H161:H170 M161:M170">
    <cfRule type="expression" dxfId="36" priority="3">
      <formula>$G$1="No"</formula>
    </cfRule>
  </conditionalFormatting>
  <pageMargins left="0.25" right="0.25" top="0.25" bottom="0.25" header="0.25" footer="0.25"/>
  <pageSetup paperSize="9" scale="58" fitToHeight="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BC535"/>
  <sheetViews>
    <sheetView showGridLines="0" zoomScale="85" zoomScaleNormal="85" workbookViewId="0">
      <pane xSplit="6" ySplit="4" topLeftCell="G5" activePane="bottomRight" state="frozen"/>
      <selection activeCell="J23" sqref="J23"/>
      <selection pane="topRight" activeCell="J23" sqref="J23"/>
      <selection pane="bottomLeft" activeCell="J23" sqref="J23"/>
      <selection pane="bottomRight" activeCell="F23" sqref="F23"/>
    </sheetView>
  </sheetViews>
  <sheetFormatPr defaultColWidth="7.109375" defaultRowHeight="11.25" outlineLevelRow="1" outlineLevelCol="1" x14ac:dyDescent="0.2"/>
  <cols>
    <col min="1" max="1" width="9.109375" style="19" hidden="1" customWidth="1" outlineLevel="1"/>
    <col min="2" max="2" width="7.77734375" style="129" hidden="1" customWidth="1" outlineLevel="1"/>
    <col min="3" max="3" width="7.88671875" style="128" hidden="1" customWidth="1" outlineLevel="1"/>
    <col min="4" max="4" width="10.77734375" style="19" hidden="1" customWidth="1" outlineLevel="1"/>
    <col min="5" max="5" width="4.77734375" style="214" customWidth="1" collapsed="1"/>
    <col min="6" max="6" width="53.77734375" style="19" customWidth="1"/>
    <col min="7" max="7" width="10" style="248" customWidth="1"/>
    <col min="8" max="8" width="8.77734375" style="20" customWidth="1"/>
    <col min="9" max="9" width="8.33203125" style="20" customWidth="1"/>
    <col min="10" max="10" width="8.77734375" style="336" customWidth="1"/>
    <col min="11" max="11" width="25.77734375" style="20" customWidth="1"/>
    <col min="12" max="12" width="1.77734375" style="20" customWidth="1"/>
    <col min="13" max="13" width="8.77734375" style="20" customWidth="1"/>
    <col min="14" max="14" width="8.33203125" style="20" customWidth="1"/>
    <col min="15" max="15" width="8.77734375" style="20" customWidth="1"/>
    <col min="16" max="16" width="33.109375" style="20" customWidth="1"/>
    <col min="17" max="55" width="7.109375" style="22"/>
    <col min="56" max="16384" width="7.109375" style="19"/>
  </cols>
  <sheetData>
    <row r="1" spans="1:55" s="2" customFormat="1" ht="18.75" x14ac:dyDescent="0.2">
      <c r="B1" s="130"/>
      <c r="C1" s="26"/>
      <c r="D1" s="27"/>
      <c r="E1" s="207" t="s">
        <v>173</v>
      </c>
      <c r="G1" s="242">
        <f>'Exec Summary'!D9</f>
        <v>0</v>
      </c>
      <c r="J1" s="327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</row>
    <row r="2" spans="1:55" s="2" customFormat="1" ht="18.75" x14ac:dyDescent="0.2">
      <c r="B2" s="130"/>
      <c r="C2" s="26"/>
      <c r="D2" s="27"/>
      <c r="E2" s="215" t="s">
        <v>1060</v>
      </c>
      <c r="G2" s="243"/>
      <c r="H2" s="176" t="s">
        <v>1540</v>
      </c>
      <c r="I2" s="176"/>
      <c r="J2" s="328"/>
      <c r="K2" s="176"/>
      <c r="L2" s="178"/>
      <c r="M2" s="176"/>
      <c r="N2" s="176"/>
      <c r="O2" s="176"/>
      <c r="P2" s="178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</row>
    <row r="3" spans="1:55" s="371" customFormat="1" ht="30" x14ac:dyDescent="0.2">
      <c r="B3" s="170" t="s">
        <v>158</v>
      </c>
      <c r="C3" s="372" t="s">
        <v>223</v>
      </c>
      <c r="D3" s="373"/>
      <c r="E3" s="374" t="s">
        <v>159</v>
      </c>
      <c r="F3" s="375" t="s">
        <v>160</v>
      </c>
      <c r="G3" s="376" t="s">
        <v>172</v>
      </c>
      <c r="H3" s="364" t="s">
        <v>1541</v>
      </c>
      <c r="I3" s="377" t="s">
        <v>179</v>
      </c>
      <c r="J3" s="337" t="s">
        <v>174</v>
      </c>
      <c r="K3" s="379" t="s">
        <v>1194</v>
      </c>
      <c r="L3" s="364"/>
      <c r="M3" s="364" t="s">
        <v>1539</v>
      </c>
      <c r="N3" s="377" t="s">
        <v>179</v>
      </c>
      <c r="O3" s="364" t="s">
        <v>174</v>
      </c>
      <c r="P3" s="364" t="s">
        <v>1288</v>
      </c>
      <c r="Q3" s="378"/>
      <c r="R3" s="378"/>
      <c r="S3" s="378"/>
      <c r="T3" s="378"/>
      <c r="U3" s="378"/>
      <c r="V3" s="378"/>
      <c r="W3" s="378"/>
      <c r="X3" s="378"/>
      <c r="Y3" s="378"/>
      <c r="Z3" s="378"/>
      <c r="AA3" s="378"/>
      <c r="AB3" s="378"/>
      <c r="AC3" s="378"/>
      <c r="AD3" s="378"/>
      <c r="AE3" s="378"/>
      <c r="AF3" s="378"/>
      <c r="AG3" s="378"/>
      <c r="AH3" s="378"/>
      <c r="AI3" s="378"/>
      <c r="AJ3" s="378"/>
      <c r="AK3" s="378"/>
      <c r="AL3" s="378"/>
      <c r="AM3" s="378"/>
      <c r="AN3" s="378"/>
      <c r="AO3" s="378"/>
      <c r="AP3" s="378"/>
      <c r="AQ3" s="378"/>
      <c r="AR3" s="378"/>
      <c r="AS3" s="378"/>
      <c r="AT3" s="378"/>
      <c r="AU3" s="378"/>
      <c r="AV3" s="378"/>
      <c r="AW3" s="378"/>
      <c r="AX3" s="378"/>
      <c r="AY3" s="378"/>
      <c r="AZ3" s="378"/>
      <c r="BA3" s="378"/>
      <c r="BB3" s="378"/>
      <c r="BC3" s="378"/>
    </row>
    <row r="4" spans="1:55" s="44" customFormat="1" ht="15" x14ac:dyDescent="0.25">
      <c r="B4" s="171"/>
      <c r="C4" s="45"/>
      <c r="D4" s="46"/>
      <c r="E4" s="217"/>
      <c r="F4" s="46"/>
      <c r="G4" s="47" t="s">
        <v>31</v>
      </c>
      <c r="H4" s="47" t="s">
        <v>1538</v>
      </c>
      <c r="I4" s="47" t="s">
        <v>883</v>
      </c>
      <c r="J4" s="329" t="s">
        <v>1053</v>
      </c>
      <c r="K4" s="48"/>
      <c r="L4" s="48"/>
      <c r="M4" s="47" t="s">
        <v>1542</v>
      </c>
      <c r="N4" s="47" t="s">
        <v>881</v>
      </c>
      <c r="O4" s="47" t="s">
        <v>1054</v>
      </c>
      <c r="P4" s="4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</row>
    <row r="5" spans="1:55" s="2" customFormat="1" ht="15" customHeight="1" x14ac:dyDescent="0.2">
      <c r="A5" s="130"/>
      <c r="B5" s="162"/>
      <c r="C5" s="49">
        <v>1001</v>
      </c>
      <c r="D5" s="50" t="s">
        <v>31</v>
      </c>
      <c r="E5" s="218">
        <v>1</v>
      </c>
      <c r="F5" s="50" t="s">
        <v>1500</v>
      </c>
      <c r="G5" s="51">
        <f>G6</f>
        <v>0</v>
      </c>
      <c r="H5" s="51">
        <f>H6</f>
        <v>0</v>
      </c>
      <c r="I5" s="52">
        <f>IF(J5=0,0,IF(G5=0,"&gt;100%",J5/G5))</f>
        <v>0</v>
      </c>
      <c r="J5" s="465">
        <f t="shared" ref="J5:J6" si="0">H5-G5</f>
        <v>0</v>
      </c>
      <c r="K5" s="51"/>
      <c r="L5" s="51"/>
      <c r="M5" s="51">
        <f>M6</f>
        <v>0</v>
      </c>
      <c r="N5" s="52">
        <f>IF(O5=0,0,IF(H5=0,"&gt;100%",O5/H5))</f>
        <v>0</v>
      </c>
      <c r="O5" s="465">
        <f>M5-H5</f>
        <v>0</v>
      </c>
      <c r="P5" s="51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</row>
    <row r="6" spans="1:55" s="2" customFormat="1" ht="15" customHeight="1" x14ac:dyDescent="0.2">
      <c r="A6" s="130"/>
      <c r="B6" s="163"/>
      <c r="C6" s="53">
        <v>1002</v>
      </c>
      <c r="D6" s="54">
        <v>0</v>
      </c>
      <c r="E6" s="219">
        <v>2</v>
      </c>
      <c r="F6" s="55" t="s">
        <v>124</v>
      </c>
      <c r="G6" s="56">
        <f>SUM(G7:G8,G12:G19)</f>
        <v>0</v>
      </c>
      <c r="H6" s="88">
        <f>SUM(H7:H8,H12:H19)</f>
        <v>0</v>
      </c>
      <c r="I6" s="57">
        <f>IF(J6=0,0,IF(G6=0,"&gt;100%",J6/G6))</f>
        <v>0</v>
      </c>
      <c r="J6" s="466">
        <f t="shared" si="0"/>
        <v>0</v>
      </c>
      <c r="K6" s="56"/>
      <c r="L6" s="56"/>
      <c r="M6" s="88">
        <f>SUM(M7:M8,M12:M19)</f>
        <v>0</v>
      </c>
      <c r="N6" s="57">
        <f>IF(O6=0,0,IF(H6=0,"&gt;100%",O6/H6))</f>
        <v>0</v>
      </c>
      <c r="O6" s="466">
        <f>M6-H6</f>
        <v>0</v>
      </c>
      <c r="P6" s="56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</row>
    <row r="7" spans="1:55" s="2" customFormat="1" ht="15" customHeight="1" outlineLevel="1" x14ac:dyDescent="0.2">
      <c r="A7" s="2">
        <v>5</v>
      </c>
      <c r="B7" s="164">
        <v>6001</v>
      </c>
      <c r="C7" s="58" t="s">
        <v>224</v>
      </c>
      <c r="D7" s="59">
        <v>0.1</v>
      </c>
      <c r="E7" s="220">
        <v>3</v>
      </c>
      <c r="F7" s="61" t="s">
        <v>911</v>
      </c>
      <c r="G7" s="75">
        <f>IF('Exec Summary'!$D$9="yes",NORM!M7,0)</f>
        <v>0</v>
      </c>
      <c r="H7" s="503"/>
      <c r="I7" s="64"/>
      <c r="J7" s="467"/>
      <c r="K7" s="65"/>
      <c r="L7" s="66"/>
      <c r="M7" s="503"/>
      <c r="N7" s="64"/>
      <c r="O7" s="467"/>
      <c r="P7" s="66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</row>
    <row r="8" spans="1:55" s="2" customFormat="1" ht="15" customHeight="1" outlineLevel="1" x14ac:dyDescent="0.2">
      <c r="A8" s="2">
        <v>6</v>
      </c>
      <c r="B8" s="164">
        <v>6002</v>
      </c>
      <c r="C8" s="58" t="s">
        <v>225</v>
      </c>
      <c r="D8" s="59">
        <v>0.2</v>
      </c>
      <c r="E8" s="220">
        <v>3</v>
      </c>
      <c r="F8" s="61" t="s">
        <v>1456</v>
      </c>
      <c r="G8" s="75">
        <f>IF('Exec Summary'!$D$9="yes",NORM!M8,0)</f>
        <v>0</v>
      </c>
      <c r="H8" s="67">
        <f>SUM(H9:H11)</f>
        <v>0</v>
      </c>
      <c r="I8" s="68"/>
      <c r="J8" s="468"/>
      <c r="K8" s="65"/>
      <c r="L8" s="62"/>
      <c r="M8" s="67">
        <f>SUM(M9:M11)</f>
        <v>0</v>
      </c>
      <c r="N8" s="68"/>
      <c r="O8" s="468"/>
      <c r="P8" s="62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</row>
    <row r="9" spans="1:55" s="2" customFormat="1" ht="15" customHeight="1" outlineLevel="1" x14ac:dyDescent="0.2">
      <c r="A9" s="2">
        <v>7</v>
      </c>
      <c r="B9" s="164"/>
      <c r="C9" s="58" t="s">
        <v>226</v>
      </c>
      <c r="D9" s="59">
        <v>1</v>
      </c>
      <c r="E9" s="220">
        <v>4</v>
      </c>
      <c r="F9" s="69" t="s">
        <v>1501</v>
      </c>
      <c r="G9" s="75">
        <f>IF('Exec Summary'!$D$9="yes",NORM!M9,0)</f>
        <v>0</v>
      </c>
      <c r="H9" s="70"/>
      <c r="I9" s="71"/>
      <c r="J9" s="469"/>
      <c r="K9" s="65"/>
      <c r="L9" s="73"/>
      <c r="M9" s="70"/>
      <c r="N9" s="71"/>
      <c r="O9" s="469"/>
      <c r="P9" s="73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</row>
    <row r="10" spans="1:55" s="2" customFormat="1" ht="15" customHeight="1" outlineLevel="1" x14ac:dyDescent="0.2">
      <c r="A10" s="2">
        <v>8</v>
      </c>
      <c r="B10" s="165"/>
      <c r="C10" s="58" t="s">
        <v>227</v>
      </c>
      <c r="D10" s="59">
        <v>2</v>
      </c>
      <c r="E10" s="220">
        <v>4</v>
      </c>
      <c r="F10" s="69" t="s">
        <v>914</v>
      </c>
      <c r="G10" s="75">
        <f>IF('Exec Summary'!$D$9="yes",NORM!M10,0)</f>
        <v>0</v>
      </c>
      <c r="H10" s="74"/>
      <c r="I10" s="64"/>
      <c r="J10" s="467"/>
      <c r="K10" s="65"/>
      <c r="L10" s="75"/>
      <c r="M10" s="74"/>
      <c r="N10" s="64"/>
      <c r="O10" s="467"/>
      <c r="P10" s="7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</row>
    <row r="11" spans="1:55" s="2" customFormat="1" ht="15" customHeight="1" outlineLevel="1" x14ac:dyDescent="0.2">
      <c r="A11" s="2">
        <v>9</v>
      </c>
      <c r="B11" s="165"/>
      <c r="C11" s="58" t="s">
        <v>228</v>
      </c>
      <c r="D11" s="59">
        <v>3</v>
      </c>
      <c r="E11" s="220">
        <v>4</v>
      </c>
      <c r="F11" s="69" t="s">
        <v>915</v>
      </c>
      <c r="G11" s="75">
        <f>IF('Exec Summary'!$D$9="yes",NORM!M11,0)</f>
        <v>0</v>
      </c>
      <c r="H11" s="76"/>
      <c r="I11" s="64"/>
      <c r="J11" s="467"/>
      <c r="K11" s="65"/>
      <c r="L11" s="77"/>
      <c r="M11" s="76"/>
      <c r="N11" s="64"/>
      <c r="O11" s="467"/>
      <c r="P11" s="77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</row>
    <row r="12" spans="1:55" s="2" customFormat="1" ht="15" customHeight="1" outlineLevel="1" x14ac:dyDescent="0.2">
      <c r="A12" s="2">
        <v>10</v>
      </c>
      <c r="B12" s="165">
        <v>6003</v>
      </c>
      <c r="C12" s="58" t="s">
        <v>229</v>
      </c>
      <c r="D12" s="59">
        <v>0.3</v>
      </c>
      <c r="E12" s="220">
        <v>3</v>
      </c>
      <c r="F12" s="259" t="s">
        <v>916</v>
      </c>
      <c r="G12" s="75">
        <f>IF('Exec Summary'!$D$9="yes",NORM!M12,0)</f>
        <v>0</v>
      </c>
      <c r="H12" s="72"/>
      <c r="I12" s="64"/>
      <c r="J12" s="467"/>
      <c r="K12" s="65"/>
      <c r="L12" s="72"/>
      <c r="M12" s="72"/>
      <c r="N12" s="64"/>
      <c r="O12" s="467"/>
      <c r="P12" s="72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</row>
    <row r="13" spans="1:55" s="2" customFormat="1" ht="15" customHeight="1" outlineLevel="1" x14ac:dyDescent="0.2">
      <c r="A13" s="2">
        <v>11</v>
      </c>
      <c r="B13" s="165">
        <v>6004</v>
      </c>
      <c r="C13" s="58" t="s">
        <v>230</v>
      </c>
      <c r="D13" s="59">
        <v>0.4</v>
      </c>
      <c r="E13" s="220">
        <v>3</v>
      </c>
      <c r="F13" s="259" t="s">
        <v>917</v>
      </c>
      <c r="G13" s="75">
        <f>IF('Exec Summary'!$D$9="yes",NORM!M13,0)</f>
        <v>0</v>
      </c>
      <c r="H13" s="72"/>
      <c r="I13" s="64"/>
      <c r="J13" s="467"/>
      <c r="K13" s="65"/>
      <c r="L13" s="65"/>
      <c r="M13" s="72"/>
      <c r="N13" s="64"/>
      <c r="O13" s="467"/>
      <c r="P13" s="6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</row>
    <row r="14" spans="1:55" s="2" customFormat="1" ht="15" customHeight="1" outlineLevel="1" x14ac:dyDescent="0.2">
      <c r="A14" s="2">
        <v>12</v>
      </c>
      <c r="B14" s="165">
        <v>6005</v>
      </c>
      <c r="C14" s="58" t="s">
        <v>231</v>
      </c>
      <c r="D14" s="59">
        <v>0.5</v>
      </c>
      <c r="E14" s="220">
        <v>3</v>
      </c>
      <c r="F14" s="259" t="s">
        <v>918</v>
      </c>
      <c r="G14" s="75">
        <f>IF('Exec Summary'!$D$9="yes",NORM!M14,0)</f>
        <v>0</v>
      </c>
      <c r="H14" s="72"/>
      <c r="I14" s="64"/>
      <c r="J14" s="467"/>
      <c r="K14" s="65"/>
      <c r="L14" s="65"/>
      <c r="M14" s="72"/>
      <c r="N14" s="64"/>
      <c r="O14" s="467"/>
      <c r="P14" s="6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</row>
    <row r="15" spans="1:55" s="2" customFormat="1" ht="15" customHeight="1" outlineLevel="1" x14ac:dyDescent="0.2">
      <c r="A15" s="2">
        <v>13</v>
      </c>
      <c r="B15" s="165">
        <v>6006</v>
      </c>
      <c r="C15" s="58" t="s">
        <v>232</v>
      </c>
      <c r="D15" s="59">
        <v>0.6</v>
      </c>
      <c r="E15" s="220">
        <v>3</v>
      </c>
      <c r="F15" s="259" t="s">
        <v>919</v>
      </c>
      <c r="G15" s="75">
        <f>IF('Exec Summary'!$D$9="yes",NORM!M15,0)</f>
        <v>0</v>
      </c>
      <c r="H15" s="72"/>
      <c r="I15" s="64"/>
      <c r="J15" s="467"/>
      <c r="K15" s="65"/>
      <c r="L15" s="65"/>
      <c r="M15" s="72"/>
      <c r="N15" s="64"/>
      <c r="O15" s="467"/>
      <c r="P15" s="6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</row>
    <row r="16" spans="1:55" s="2" customFormat="1" ht="15" customHeight="1" outlineLevel="1" x14ac:dyDescent="0.2">
      <c r="A16" s="2">
        <v>14</v>
      </c>
      <c r="B16" s="165">
        <v>6007</v>
      </c>
      <c r="C16" s="58" t="s">
        <v>233</v>
      </c>
      <c r="D16" s="59">
        <v>0.7</v>
      </c>
      <c r="E16" s="220">
        <v>3</v>
      </c>
      <c r="F16" s="259" t="s">
        <v>920</v>
      </c>
      <c r="G16" s="75">
        <f>IF('Exec Summary'!$D$9="yes",NORM!M16,0)</f>
        <v>0</v>
      </c>
      <c r="H16" s="72"/>
      <c r="I16" s="80"/>
      <c r="J16" s="470"/>
      <c r="K16" s="65"/>
      <c r="L16" s="81"/>
      <c r="M16" s="72"/>
      <c r="N16" s="80"/>
      <c r="O16" s="470"/>
      <c r="P16" s="81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</row>
    <row r="17" spans="1:55" s="2" customFormat="1" ht="15" customHeight="1" outlineLevel="1" x14ac:dyDescent="0.2">
      <c r="A17" s="2">
        <v>15</v>
      </c>
      <c r="B17" s="165" t="s">
        <v>167</v>
      </c>
      <c r="C17" s="58" t="s">
        <v>234</v>
      </c>
      <c r="D17" s="59">
        <v>0.8</v>
      </c>
      <c r="E17" s="220">
        <v>3</v>
      </c>
      <c r="F17" s="259" t="s">
        <v>165</v>
      </c>
      <c r="G17" s="75">
        <f>IF('Exec Summary'!$D$9="yes",NORM!M17,0)</f>
        <v>0</v>
      </c>
      <c r="H17" s="81"/>
      <c r="I17" s="80"/>
      <c r="J17" s="470"/>
      <c r="K17" s="65"/>
      <c r="L17" s="81"/>
      <c r="M17" s="81"/>
      <c r="N17" s="80"/>
      <c r="O17" s="470"/>
      <c r="P17" s="81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</row>
    <row r="18" spans="1:55" s="2" customFormat="1" ht="15" customHeight="1" outlineLevel="1" x14ac:dyDescent="0.2">
      <c r="A18" s="2">
        <v>16</v>
      </c>
      <c r="B18" s="165" t="s">
        <v>151</v>
      </c>
      <c r="C18" s="58" t="s">
        <v>235</v>
      </c>
      <c r="D18" s="59">
        <v>0.9</v>
      </c>
      <c r="E18" s="220">
        <v>3</v>
      </c>
      <c r="F18" s="259" t="s">
        <v>1502</v>
      </c>
      <c r="G18" s="75">
        <f>IF('Exec Summary'!$D$9="yes",NORM!M18,0)</f>
        <v>0</v>
      </c>
      <c r="H18" s="81"/>
      <c r="I18" s="80"/>
      <c r="J18" s="470"/>
      <c r="K18" s="65"/>
      <c r="L18" s="81"/>
      <c r="M18" s="81"/>
      <c r="N18" s="80"/>
      <c r="O18" s="470"/>
      <c r="P18" s="81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</row>
    <row r="19" spans="1:55" s="2" customFormat="1" ht="15" customHeight="1" outlineLevel="1" x14ac:dyDescent="0.2">
      <c r="A19" s="2">
        <v>17</v>
      </c>
      <c r="B19" s="165" t="s">
        <v>68</v>
      </c>
      <c r="C19" s="58" t="s">
        <v>236</v>
      </c>
      <c r="D19" s="82">
        <v>0.1</v>
      </c>
      <c r="E19" s="220">
        <v>3</v>
      </c>
      <c r="F19" s="259" t="s">
        <v>922</v>
      </c>
      <c r="G19" s="75">
        <f>IF('Exec Summary'!$D$9="yes",NORM!M19,0)</f>
        <v>0</v>
      </c>
      <c r="H19" s="83"/>
      <c r="I19" s="84"/>
      <c r="J19" s="471"/>
      <c r="K19" s="65"/>
      <c r="L19" s="83"/>
      <c r="M19" s="83"/>
      <c r="N19" s="84"/>
      <c r="O19" s="471"/>
      <c r="P19" s="83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</row>
    <row r="20" spans="1:55" s="2" customFormat="1" ht="15" customHeight="1" x14ac:dyDescent="0.2">
      <c r="A20" s="2">
        <v>18</v>
      </c>
      <c r="B20" s="162"/>
      <c r="C20" s="49" t="s">
        <v>237</v>
      </c>
      <c r="D20" s="50" t="s">
        <v>44</v>
      </c>
      <c r="E20" s="221">
        <v>1</v>
      </c>
      <c r="F20" s="85" t="s">
        <v>1503</v>
      </c>
      <c r="G20" s="86">
        <f>SUM(G21,G27,G30,G41,G45,G54)</f>
        <v>0</v>
      </c>
      <c r="H20" s="86">
        <f>SUM(H21,H27,H30,H41,H45,H54)</f>
        <v>0</v>
      </c>
      <c r="I20" s="87">
        <f>IF(J20=0,0,IF(G20=0,"&gt;100%",J20/G20))</f>
        <v>0</v>
      </c>
      <c r="J20" s="472">
        <f t="shared" ref="J20:J21" si="1">H20-G20</f>
        <v>0</v>
      </c>
      <c r="K20" s="86"/>
      <c r="L20" s="86"/>
      <c r="M20" s="86">
        <f>SUM(M21,M27,M30,M41,M45,M54)</f>
        <v>0</v>
      </c>
      <c r="N20" s="87">
        <f>IF(O20=0,0,IF(H20=0,"&gt;100%",O20/H20))</f>
        <v>0</v>
      </c>
      <c r="O20" s="472">
        <f>M20-H20</f>
        <v>0</v>
      </c>
      <c r="P20" s="86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</row>
    <row r="21" spans="1:55" s="2" customFormat="1" ht="15" customHeight="1" x14ac:dyDescent="0.2">
      <c r="A21" s="2">
        <v>19</v>
      </c>
      <c r="B21" s="163"/>
      <c r="C21" s="53" t="s">
        <v>238</v>
      </c>
      <c r="D21" s="54">
        <v>1</v>
      </c>
      <c r="E21" s="219">
        <v>2</v>
      </c>
      <c r="F21" s="55" t="s">
        <v>1504</v>
      </c>
      <c r="G21" s="88">
        <f>SUM(G22,G25:G26)</f>
        <v>0</v>
      </c>
      <c r="H21" s="88">
        <f>SUM(H22,H25:H26)</f>
        <v>0</v>
      </c>
      <c r="I21" s="57">
        <f>IF(J21=0,0,IF(G21=0,"&gt;100%",J21/G21))</f>
        <v>0</v>
      </c>
      <c r="J21" s="466">
        <f t="shared" si="1"/>
        <v>0</v>
      </c>
      <c r="K21" s="56"/>
      <c r="L21" s="88"/>
      <c r="M21" s="88">
        <f>SUM(M22,M25:M26)</f>
        <v>0</v>
      </c>
      <c r="N21" s="57">
        <f>IF(O21=0,0,IF(H21=0,"&gt;100%",O21/H21))</f>
        <v>0</v>
      </c>
      <c r="O21" s="466">
        <f>M21-H21</f>
        <v>0</v>
      </c>
      <c r="P21" s="88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</row>
    <row r="22" spans="1:55" s="2" customFormat="1" ht="15" customHeight="1" outlineLevel="1" x14ac:dyDescent="0.2">
      <c r="A22" s="2">
        <v>20</v>
      </c>
      <c r="B22" s="164"/>
      <c r="C22" s="58" t="s">
        <v>239</v>
      </c>
      <c r="D22" s="59">
        <v>1.1000000000000001</v>
      </c>
      <c r="E22" s="220">
        <v>3</v>
      </c>
      <c r="F22" s="61" t="s">
        <v>1451</v>
      </c>
      <c r="G22" s="75">
        <f>IF('Exec Summary'!$D$9="yes",NORM!M22,0)</f>
        <v>0</v>
      </c>
      <c r="H22" s="89">
        <f>SUM(H23:H24)</f>
        <v>0</v>
      </c>
      <c r="I22" s="71"/>
      <c r="J22" s="469"/>
      <c r="K22" s="65"/>
      <c r="L22" s="73"/>
      <c r="M22" s="89">
        <f>SUM(M23:M24)</f>
        <v>0</v>
      </c>
      <c r="N22" s="71"/>
      <c r="O22" s="469"/>
      <c r="P22" s="73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</row>
    <row r="23" spans="1:55" s="2" customFormat="1" ht="15" customHeight="1" outlineLevel="1" x14ac:dyDescent="0.2">
      <c r="A23" s="2">
        <v>21</v>
      </c>
      <c r="B23" s="164" t="s">
        <v>168</v>
      </c>
      <c r="C23" s="58" t="s">
        <v>240</v>
      </c>
      <c r="D23" s="59" t="s">
        <v>169</v>
      </c>
      <c r="E23" s="220">
        <v>4</v>
      </c>
      <c r="F23" s="61" t="s">
        <v>1452</v>
      </c>
      <c r="G23" s="75">
        <f>IF('Exec Summary'!$D$9="yes",NORM!M23,0)</f>
        <v>0</v>
      </c>
      <c r="H23" s="70"/>
      <c r="I23" s="64"/>
      <c r="J23" s="467"/>
      <c r="K23" s="65"/>
      <c r="L23" s="73"/>
      <c r="M23" s="70"/>
      <c r="N23" s="64"/>
      <c r="O23" s="467"/>
      <c r="P23" s="73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</row>
    <row r="24" spans="1:55" s="2" customFormat="1" ht="15" customHeight="1" outlineLevel="1" x14ac:dyDescent="0.2">
      <c r="A24" s="2">
        <v>22</v>
      </c>
      <c r="B24" s="164" t="s">
        <v>168</v>
      </c>
      <c r="C24" s="58" t="s">
        <v>241</v>
      </c>
      <c r="D24" s="59" t="s">
        <v>170</v>
      </c>
      <c r="E24" s="220">
        <v>4</v>
      </c>
      <c r="F24" s="259" t="s">
        <v>1453</v>
      </c>
      <c r="G24" s="75">
        <f>IF('Exec Summary'!$D$9="yes",NORM!M24,0)</f>
        <v>0</v>
      </c>
      <c r="H24" s="90"/>
      <c r="I24" s="64"/>
      <c r="J24" s="470"/>
      <c r="K24" s="65"/>
      <c r="L24" s="77"/>
      <c r="M24" s="90"/>
      <c r="N24" s="64"/>
      <c r="O24" s="470"/>
      <c r="P24" s="77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</row>
    <row r="25" spans="1:55" s="2" customFormat="1" ht="15" customHeight="1" outlineLevel="1" x14ac:dyDescent="0.2">
      <c r="A25" s="2">
        <v>23</v>
      </c>
      <c r="B25" s="164">
        <v>1120</v>
      </c>
      <c r="C25" s="58" t="s">
        <v>242</v>
      </c>
      <c r="D25" s="59">
        <v>1.2</v>
      </c>
      <c r="E25" s="220">
        <v>3</v>
      </c>
      <c r="F25" s="61" t="s">
        <v>1454</v>
      </c>
      <c r="G25" s="75">
        <f>IF('Exec Summary'!$D$9="yes",NORM!M25,0)</f>
        <v>0</v>
      </c>
      <c r="H25" s="78"/>
      <c r="I25" s="64"/>
      <c r="J25" s="467"/>
      <c r="K25" s="65"/>
      <c r="L25" s="72"/>
      <c r="M25" s="78"/>
      <c r="N25" s="64"/>
      <c r="O25" s="467"/>
      <c r="P25" s="72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</row>
    <row r="26" spans="1:55" s="2" customFormat="1" ht="15" customHeight="1" outlineLevel="1" x14ac:dyDescent="0.2">
      <c r="A26" s="2">
        <v>24</v>
      </c>
      <c r="B26" s="164">
        <v>1130</v>
      </c>
      <c r="C26" s="58" t="s">
        <v>243</v>
      </c>
      <c r="D26" s="59">
        <v>1.3</v>
      </c>
      <c r="E26" s="220">
        <v>3</v>
      </c>
      <c r="F26" s="61" t="s">
        <v>1505</v>
      </c>
      <c r="G26" s="75">
        <f>IF('Exec Summary'!$D$9="yes",NORM!M26,0)</f>
        <v>0</v>
      </c>
      <c r="H26" s="63"/>
      <c r="I26" s="91"/>
      <c r="J26" s="473"/>
      <c r="K26" s="65"/>
      <c r="L26" s="66"/>
      <c r="M26" s="63"/>
      <c r="N26" s="91"/>
      <c r="O26" s="473"/>
      <c r="P26" s="66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</row>
    <row r="27" spans="1:55" s="2" customFormat="1" ht="15" customHeight="1" x14ac:dyDescent="0.2">
      <c r="A27" s="2">
        <v>25</v>
      </c>
      <c r="B27" s="163"/>
      <c r="C27" s="53" t="s">
        <v>244</v>
      </c>
      <c r="D27" s="54">
        <v>2</v>
      </c>
      <c r="E27" s="222">
        <v>2</v>
      </c>
      <c r="F27" s="92" t="s">
        <v>1506</v>
      </c>
      <c r="G27" s="93">
        <f>SUM(G28:G29)</f>
        <v>0</v>
      </c>
      <c r="H27" s="93">
        <f>SUM(H28:H29)</f>
        <v>0</v>
      </c>
      <c r="I27" s="142">
        <f>IF(J27=0,0,IF(G27=0,"&gt;100%",J27/G27))</f>
        <v>0</v>
      </c>
      <c r="J27" s="474">
        <f t="shared" ref="J27" si="2">H27-G27</f>
        <v>0</v>
      </c>
      <c r="K27" s="56"/>
      <c r="L27" s="93"/>
      <c r="M27" s="93">
        <f>SUM(M28:M29)</f>
        <v>0</v>
      </c>
      <c r="N27" s="142">
        <f>IF(O27=0,0,IF(H27=0,"&gt;100%",O27/H27))</f>
        <v>0</v>
      </c>
      <c r="O27" s="474">
        <f>M27-H27</f>
        <v>0</v>
      </c>
      <c r="P27" s="93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</row>
    <row r="28" spans="1:55" s="2" customFormat="1" ht="15" customHeight="1" outlineLevel="1" x14ac:dyDescent="0.2">
      <c r="A28" s="2">
        <v>26</v>
      </c>
      <c r="B28" s="164">
        <v>1210</v>
      </c>
      <c r="C28" s="58" t="s">
        <v>245</v>
      </c>
      <c r="D28" s="59">
        <v>2.1</v>
      </c>
      <c r="E28" s="220">
        <v>3</v>
      </c>
      <c r="F28" s="61" t="s">
        <v>1507</v>
      </c>
      <c r="G28" s="75">
        <f>IF('Exec Summary'!$D$9="yes",NORM!M28,0)</f>
        <v>0</v>
      </c>
      <c r="H28" s="78"/>
      <c r="I28" s="71"/>
      <c r="J28" s="469"/>
      <c r="K28" s="65"/>
      <c r="L28" s="72"/>
      <c r="M28" s="78"/>
      <c r="N28" s="71"/>
      <c r="O28" s="469"/>
      <c r="P28" s="72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</row>
    <row r="29" spans="1:55" s="2" customFormat="1" ht="15" customHeight="1" outlineLevel="1" x14ac:dyDescent="0.2">
      <c r="A29" s="2">
        <v>27</v>
      </c>
      <c r="B29" s="164">
        <v>1220</v>
      </c>
      <c r="C29" s="58" t="s">
        <v>246</v>
      </c>
      <c r="D29" s="59">
        <v>2.2000000000000002</v>
      </c>
      <c r="E29" s="220">
        <v>3</v>
      </c>
      <c r="F29" s="61" t="s">
        <v>1508</v>
      </c>
      <c r="G29" s="75">
        <f>IF('Exec Summary'!$D$9="yes",NORM!M29,0)</f>
        <v>0</v>
      </c>
      <c r="H29" s="63"/>
      <c r="I29" s="91"/>
      <c r="J29" s="473"/>
      <c r="K29" s="65"/>
      <c r="L29" s="66"/>
      <c r="M29" s="63"/>
      <c r="N29" s="91"/>
      <c r="O29" s="473"/>
      <c r="P29" s="66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</row>
    <row r="30" spans="1:55" s="2" customFormat="1" ht="15" customHeight="1" x14ac:dyDescent="0.2">
      <c r="A30" s="2">
        <v>28</v>
      </c>
      <c r="B30" s="163"/>
      <c r="C30" s="53" t="s">
        <v>247</v>
      </c>
      <c r="D30" s="54">
        <v>3</v>
      </c>
      <c r="E30" s="222">
        <v>2</v>
      </c>
      <c r="F30" s="92" t="s">
        <v>1509</v>
      </c>
      <c r="G30" s="93">
        <f>SUM(G31,G36:G40)</f>
        <v>0</v>
      </c>
      <c r="H30" s="93">
        <f>SUM(H31,H36:H40)</f>
        <v>0</v>
      </c>
      <c r="I30" s="142">
        <f>IF(J30=0,0,IF(G30=0,"&gt;100%",J30/G30))</f>
        <v>0</v>
      </c>
      <c r="J30" s="474">
        <f t="shared" ref="J30" si="3">H30-G30</f>
        <v>0</v>
      </c>
      <c r="K30" s="56"/>
      <c r="L30" s="93"/>
      <c r="M30" s="93">
        <f>SUM(M31,M36:M40)</f>
        <v>0</v>
      </c>
      <c r="N30" s="142">
        <f>IF(O30=0,0,IF(H30=0,"&gt;100%",O30/H30))</f>
        <v>0</v>
      </c>
      <c r="O30" s="474">
        <f>M30-H30</f>
        <v>0</v>
      </c>
      <c r="P30" s="93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</row>
    <row r="31" spans="1:55" s="2" customFormat="1" ht="15" customHeight="1" outlineLevel="1" x14ac:dyDescent="0.2">
      <c r="A31" s="2">
        <v>29</v>
      </c>
      <c r="B31" s="164"/>
      <c r="C31" s="58" t="s">
        <v>248</v>
      </c>
      <c r="D31" s="59">
        <v>3.1</v>
      </c>
      <c r="E31" s="220">
        <v>3</v>
      </c>
      <c r="F31" s="61" t="s">
        <v>1439</v>
      </c>
      <c r="G31" s="75">
        <f>IF('Exec Summary'!$D$9="yes",NORM!M31,0)</f>
        <v>0</v>
      </c>
      <c r="H31" s="67">
        <f>SUM(H32:H35)</f>
        <v>0</v>
      </c>
      <c r="I31" s="68"/>
      <c r="J31" s="468"/>
      <c r="K31" s="65"/>
      <c r="L31" s="62"/>
      <c r="M31" s="67">
        <f>SUM(M32:M35)</f>
        <v>0</v>
      </c>
      <c r="N31" s="68"/>
      <c r="O31" s="468"/>
      <c r="P31" s="62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</row>
    <row r="32" spans="1:55" s="2" customFormat="1" ht="15" customHeight="1" outlineLevel="1" x14ac:dyDescent="0.2">
      <c r="A32" s="2">
        <v>30</v>
      </c>
      <c r="B32" s="164">
        <v>1311</v>
      </c>
      <c r="C32" s="58" t="s">
        <v>249</v>
      </c>
      <c r="D32" s="59" t="s">
        <v>32</v>
      </c>
      <c r="E32" s="220">
        <v>4</v>
      </c>
      <c r="F32" s="69" t="s">
        <v>1440</v>
      </c>
      <c r="G32" s="75">
        <f>IF('Exec Summary'!$D$9="yes",NORM!M32,0)</f>
        <v>0</v>
      </c>
      <c r="H32" s="70"/>
      <c r="I32" s="71"/>
      <c r="J32" s="469"/>
      <c r="K32" s="65"/>
      <c r="L32" s="73"/>
      <c r="M32" s="70"/>
      <c r="N32" s="71"/>
      <c r="O32" s="469"/>
      <c r="P32" s="73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</row>
    <row r="33" spans="1:55" s="2" customFormat="1" ht="15" customHeight="1" outlineLevel="1" x14ac:dyDescent="0.2">
      <c r="A33" s="2">
        <v>31</v>
      </c>
      <c r="B33" s="164">
        <v>1312</v>
      </c>
      <c r="C33" s="58" t="s">
        <v>250</v>
      </c>
      <c r="D33" s="59" t="s">
        <v>33</v>
      </c>
      <c r="E33" s="220">
        <v>4</v>
      </c>
      <c r="F33" s="69" t="s">
        <v>1441</v>
      </c>
      <c r="G33" s="75">
        <f>IF('Exec Summary'!$D$9="yes",NORM!M33,0)</f>
        <v>0</v>
      </c>
      <c r="H33" s="74"/>
      <c r="I33" s="64"/>
      <c r="J33" s="467"/>
      <c r="K33" s="65"/>
      <c r="L33" s="75"/>
      <c r="M33" s="74"/>
      <c r="N33" s="64"/>
      <c r="O33" s="467"/>
      <c r="P33" s="75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</row>
    <row r="34" spans="1:55" s="2" customFormat="1" ht="15" customHeight="1" outlineLevel="1" x14ac:dyDescent="0.2">
      <c r="A34" s="2">
        <v>32</v>
      </c>
      <c r="B34" s="164">
        <v>1313</v>
      </c>
      <c r="C34" s="58" t="s">
        <v>251</v>
      </c>
      <c r="D34" s="59" t="s">
        <v>34</v>
      </c>
      <c r="E34" s="220">
        <v>4</v>
      </c>
      <c r="F34" s="69" t="s">
        <v>1442</v>
      </c>
      <c r="G34" s="75">
        <f>IF('Exec Summary'!$D$9="yes",NORM!M34,0)</f>
        <v>0</v>
      </c>
      <c r="H34" s="74"/>
      <c r="I34" s="64"/>
      <c r="J34" s="467"/>
      <c r="K34" s="65"/>
      <c r="L34" s="75"/>
      <c r="M34" s="74"/>
      <c r="N34" s="64"/>
      <c r="O34" s="467"/>
      <c r="P34" s="75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</row>
    <row r="35" spans="1:55" s="2" customFormat="1" ht="15" customHeight="1" outlineLevel="1" x14ac:dyDescent="0.2">
      <c r="A35" s="2">
        <v>33</v>
      </c>
      <c r="B35" s="164">
        <v>1314</v>
      </c>
      <c r="C35" s="58" t="s">
        <v>252</v>
      </c>
      <c r="D35" s="59" t="s">
        <v>35</v>
      </c>
      <c r="E35" s="220">
        <v>4</v>
      </c>
      <c r="F35" s="69" t="s">
        <v>1443</v>
      </c>
      <c r="G35" s="75">
        <f>IF('Exec Summary'!$D$9="yes",NORM!M35,0)</f>
        <v>0</v>
      </c>
      <c r="H35" s="76"/>
      <c r="I35" s="64"/>
      <c r="J35" s="467"/>
      <c r="K35" s="65"/>
      <c r="L35" s="77"/>
      <c r="M35" s="76"/>
      <c r="N35" s="64"/>
      <c r="O35" s="467"/>
      <c r="P35" s="77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</row>
    <row r="36" spans="1:55" s="2" customFormat="1" ht="15" customHeight="1" outlineLevel="1" x14ac:dyDescent="0.2">
      <c r="A36" s="2">
        <v>34</v>
      </c>
      <c r="B36" s="165">
        <v>1320</v>
      </c>
      <c r="C36" s="58" t="s">
        <v>253</v>
      </c>
      <c r="D36" s="59">
        <v>3.2</v>
      </c>
      <c r="E36" s="220">
        <v>3</v>
      </c>
      <c r="F36" s="61" t="s">
        <v>1444</v>
      </c>
      <c r="G36" s="75">
        <f>IF('Exec Summary'!$D$9="yes",NORM!M36,0)</f>
        <v>0</v>
      </c>
      <c r="H36" s="78"/>
      <c r="I36" s="64"/>
      <c r="J36" s="467"/>
      <c r="K36" s="65"/>
      <c r="L36" s="72"/>
      <c r="M36" s="78"/>
      <c r="N36" s="64"/>
      <c r="O36" s="467"/>
      <c r="P36" s="72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</row>
    <row r="37" spans="1:55" s="2" customFormat="1" ht="15" customHeight="1" outlineLevel="1" x14ac:dyDescent="0.2">
      <c r="A37" s="2">
        <v>35</v>
      </c>
      <c r="B37" s="165">
        <v>1330</v>
      </c>
      <c r="C37" s="58" t="s">
        <v>254</v>
      </c>
      <c r="D37" s="59">
        <v>3.3</v>
      </c>
      <c r="E37" s="220">
        <v>3</v>
      </c>
      <c r="F37" s="61" t="s">
        <v>1445</v>
      </c>
      <c r="G37" s="75">
        <f>IF('Exec Summary'!$D$9="yes",NORM!M37,0)</f>
        <v>0</v>
      </c>
      <c r="H37" s="79"/>
      <c r="I37" s="64"/>
      <c r="J37" s="467"/>
      <c r="K37" s="65"/>
      <c r="L37" s="65"/>
      <c r="M37" s="79"/>
      <c r="N37" s="64"/>
      <c r="O37" s="467"/>
      <c r="P37" s="65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</row>
    <row r="38" spans="1:55" s="2" customFormat="1" ht="15" customHeight="1" outlineLevel="1" x14ac:dyDescent="0.2">
      <c r="A38" s="2">
        <v>36</v>
      </c>
      <c r="B38" s="165">
        <v>1340</v>
      </c>
      <c r="C38" s="58" t="s">
        <v>255</v>
      </c>
      <c r="D38" s="59">
        <v>3.4</v>
      </c>
      <c r="E38" s="220">
        <v>3</v>
      </c>
      <c r="F38" s="61" t="s">
        <v>1446</v>
      </c>
      <c r="G38" s="75">
        <f>IF('Exec Summary'!$D$9="yes",NORM!M38,0)</f>
        <v>0</v>
      </c>
      <c r="H38" s="79"/>
      <c r="I38" s="64"/>
      <c r="J38" s="467"/>
      <c r="K38" s="65"/>
      <c r="L38" s="65"/>
      <c r="M38" s="79"/>
      <c r="N38" s="64"/>
      <c r="O38" s="467"/>
      <c r="P38" s="65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</row>
    <row r="39" spans="1:55" s="2" customFormat="1" ht="15" customHeight="1" outlineLevel="1" x14ac:dyDescent="0.2">
      <c r="A39" s="2">
        <v>37</v>
      </c>
      <c r="B39" s="165">
        <v>1350</v>
      </c>
      <c r="C39" s="58" t="s">
        <v>256</v>
      </c>
      <c r="D39" s="59">
        <v>3.5</v>
      </c>
      <c r="E39" s="220">
        <v>3</v>
      </c>
      <c r="F39" s="61" t="s">
        <v>1447</v>
      </c>
      <c r="G39" s="75">
        <f>IF('Exec Summary'!$D$9="yes",NORM!M39,0)</f>
        <v>0</v>
      </c>
      <c r="H39" s="79"/>
      <c r="I39" s="64"/>
      <c r="J39" s="467"/>
      <c r="K39" s="65"/>
      <c r="L39" s="65"/>
      <c r="M39" s="79"/>
      <c r="N39" s="64"/>
      <c r="O39" s="467"/>
      <c r="P39" s="65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</row>
    <row r="40" spans="1:55" s="2" customFormat="1" ht="15" customHeight="1" outlineLevel="1" x14ac:dyDescent="0.2">
      <c r="A40" s="2">
        <v>38</v>
      </c>
      <c r="B40" s="165">
        <v>1360</v>
      </c>
      <c r="C40" s="58" t="s">
        <v>257</v>
      </c>
      <c r="D40" s="59">
        <v>3.6</v>
      </c>
      <c r="E40" s="220">
        <v>3</v>
      </c>
      <c r="F40" s="61" t="s">
        <v>1448</v>
      </c>
      <c r="G40" s="75">
        <f>IF('Exec Summary'!$D$9="yes",NORM!M40,0)</f>
        <v>0</v>
      </c>
      <c r="H40" s="63"/>
      <c r="I40" s="91"/>
      <c r="J40" s="473"/>
      <c r="K40" s="65"/>
      <c r="L40" s="66"/>
      <c r="M40" s="63"/>
      <c r="N40" s="91"/>
      <c r="O40" s="473"/>
      <c r="P40" s="66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</row>
    <row r="41" spans="1:55" s="2" customFormat="1" ht="15" customHeight="1" x14ac:dyDescent="0.2">
      <c r="A41" s="2">
        <v>39</v>
      </c>
      <c r="B41" s="163"/>
      <c r="C41" s="53" t="s">
        <v>258</v>
      </c>
      <c r="D41" s="54">
        <v>4</v>
      </c>
      <c r="E41" s="222">
        <v>2</v>
      </c>
      <c r="F41" s="92" t="s">
        <v>1510</v>
      </c>
      <c r="G41" s="93">
        <f>SUM(G42:G44)</f>
        <v>0</v>
      </c>
      <c r="H41" s="93">
        <f>SUM(H42:H44)</f>
        <v>0</v>
      </c>
      <c r="I41" s="142">
        <f>IF(J41=0,0,IF(G41=0,"&gt;100%",J41/G41))</f>
        <v>0</v>
      </c>
      <c r="J41" s="474">
        <f t="shared" ref="J41" si="4">H41-G41</f>
        <v>0</v>
      </c>
      <c r="K41" s="56"/>
      <c r="L41" s="93"/>
      <c r="M41" s="93">
        <f>SUM(M42:M44)</f>
        <v>0</v>
      </c>
      <c r="N41" s="142">
        <f>IF(O41=0,0,IF(H41=0,"&gt;100%",O41/H41))</f>
        <v>0</v>
      </c>
      <c r="O41" s="474">
        <f>M41-H41</f>
        <v>0</v>
      </c>
      <c r="P41" s="93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</row>
    <row r="42" spans="1:55" s="2" customFormat="1" ht="15" customHeight="1" outlineLevel="1" x14ac:dyDescent="0.2">
      <c r="A42" s="2">
        <v>40</v>
      </c>
      <c r="B42" s="164">
        <v>1410</v>
      </c>
      <c r="C42" s="58" t="s">
        <v>259</v>
      </c>
      <c r="D42" s="59">
        <v>4.0999999999999996</v>
      </c>
      <c r="E42" s="220">
        <v>3</v>
      </c>
      <c r="F42" s="61" t="s">
        <v>1436</v>
      </c>
      <c r="G42" s="75">
        <f>IF('Exec Summary'!$D$9="yes",NORM!M42,0)</f>
        <v>0</v>
      </c>
      <c r="H42" s="78"/>
      <c r="I42" s="71"/>
      <c r="J42" s="469"/>
      <c r="K42" s="65"/>
      <c r="L42" s="72"/>
      <c r="M42" s="78"/>
      <c r="N42" s="71"/>
      <c r="O42" s="469"/>
      <c r="P42" s="72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</row>
    <row r="43" spans="1:55" s="2" customFormat="1" ht="15" customHeight="1" outlineLevel="1" x14ac:dyDescent="0.2">
      <c r="A43" s="2">
        <v>41</v>
      </c>
      <c r="B43" s="164">
        <v>1420</v>
      </c>
      <c r="C43" s="58" t="s">
        <v>260</v>
      </c>
      <c r="D43" s="59">
        <v>4.2</v>
      </c>
      <c r="E43" s="220">
        <v>3</v>
      </c>
      <c r="F43" s="61" t="s">
        <v>1437</v>
      </c>
      <c r="G43" s="75">
        <f>IF('Exec Summary'!$D$9="yes",NORM!M43,0)</f>
        <v>0</v>
      </c>
      <c r="H43" s="79"/>
      <c r="I43" s="64"/>
      <c r="J43" s="467"/>
      <c r="K43" s="65"/>
      <c r="L43" s="65"/>
      <c r="M43" s="79"/>
      <c r="N43" s="64"/>
      <c r="O43" s="467"/>
      <c r="P43" s="65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</row>
    <row r="44" spans="1:55" s="2" customFormat="1" ht="15" customHeight="1" outlineLevel="1" x14ac:dyDescent="0.2">
      <c r="A44" s="2">
        <v>42</v>
      </c>
      <c r="B44" s="164">
        <v>1430</v>
      </c>
      <c r="C44" s="58" t="s">
        <v>261</v>
      </c>
      <c r="D44" s="59">
        <v>4.3</v>
      </c>
      <c r="E44" s="220">
        <v>3</v>
      </c>
      <c r="F44" s="61" t="s">
        <v>1438</v>
      </c>
      <c r="G44" s="75">
        <f>IF('Exec Summary'!$D$9="yes",NORM!M44,0)</f>
        <v>0</v>
      </c>
      <c r="H44" s="63"/>
      <c r="I44" s="91"/>
      <c r="J44" s="473"/>
      <c r="K44" s="65"/>
      <c r="L44" s="66"/>
      <c r="M44" s="63"/>
      <c r="N44" s="91"/>
      <c r="O44" s="473"/>
      <c r="P44" s="66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</row>
    <row r="45" spans="1:55" s="2" customFormat="1" ht="15" customHeight="1" x14ac:dyDescent="0.2">
      <c r="A45" s="2">
        <v>43</v>
      </c>
      <c r="B45" s="163"/>
      <c r="C45" s="53" t="s">
        <v>262</v>
      </c>
      <c r="D45" s="54">
        <v>5</v>
      </c>
      <c r="E45" s="222">
        <v>2</v>
      </c>
      <c r="F45" s="92" t="s">
        <v>1511</v>
      </c>
      <c r="G45" s="93">
        <f>SUM(G46:G53)</f>
        <v>0</v>
      </c>
      <c r="H45" s="93">
        <f>SUM(H46:H53)</f>
        <v>0</v>
      </c>
      <c r="I45" s="142">
        <f>IF(J45=0,0,IF(G45=0,"&gt;100%",J45/G45))</f>
        <v>0</v>
      </c>
      <c r="J45" s="474">
        <f t="shared" ref="J45" si="5">H45-G45</f>
        <v>0</v>
      </c>
      <c r="K45" s="56"/>
      <c r="L45" s="93"/>
      <c r="M45" s="93">
        <f>SUM(M46:M53)</f>
        <v>0</v>
      </c>
      <c r="N45" s="142">
        <f>IF(O45=0,0,IF(H45=0,"&gt;100%",O45/H45))</f>
        <v>0</v>
      </c>
      <c r="O45" s="474">
        <f>M45-H45</f>
        <v>0</v>
      </c>
      <c r="P45" s="93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</row>
    <row r="46" spans="1:55" s="2" customFormat="1" ht="15" customHeight="1" outlineLevel="1" x14ac:dyDescent="0.2">
      <c r="A46" s="2">
        <v>44</v>
      </c>
      <c r="B46" s="164">
        <v>1510</v>
      </c>
      <c r="C46" s="58" t="s">
        <v>263</v>
      </c>
      <c r="D46" s="59">
        <v>5.0999999999999996</v>
      </c>
      <c r="E46" s="220">
        <v>3</v>
      </c>
      <c r="F46" s="61" t="s">
        <v>1429</v>
      </c>
      <c r="G46" s="75">
        <f>IF('Exec Summary'!$D$9="yes",NORM!M46,0)</f>
        <v>0</v>
      </c>
      <c r="H46" s="78"/>
      <c r="I46" s="71"/>
      <c r="J46" s="469"/>
      <c r="K46" s="65"/>
      <c r="L46" s="72"/>
      <c r="M46" s="78"/>
      <c r="N46" s="71"/>
      <c r="O46" s="469"/>
      <c r="P46" s="72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</row>
    <row r="47" spans="1:55" s="2" customFormat="1" ht="15" customHeight="1" outlineLevel="1" x14ac:dyDescent="0.2">
      <c r="A47" s="2">
        <v>45</v>
      </c>
      <c r="B47" s="164">
        <v>1520</v>
      </c>
      <c r="C47" s="58" t="s">
        <v>264</v>
      </c>
      <c r="D47" s="59">
        <v>5.2</v>
      </c>
      <c r="E47" s="220">
        <v>3</v>
      </c>
      <c r="F47" s="61" t="s">
        <v>1512</v>
      </c>
      <c r="G47" s="75">
        <f>IF('Exec Summary'!$D$9="yes",NORM!M47,0)</f>
        <v>0</v>
      </c>
      <c r="H47" s="78"/>
      <c r="I47" s="64"/>
      <c r="J47" s="467"/>
      <c r="K47" s="65"/>
      <c r="L47" s="65"/>
      <c r="M47" s="78"/>
      <c r="N47" s="64"/>
      <c r="O47" s="467"/>
      <c r="P47" s="65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</row>
    <row r="48" spans="1:55" s="2" customFormat="1" ht="15" customHeight="1" outlineLevel="1" x14ac:dyDescent="0.2">
      <c r="A48" s="2">
        <v>46</v>
      </c>
      <c r="B48" s="164">
        <v>1530</v>
      </c>
      <c r="C48" s="58" t="s">
        <v>265</v>
      </c>
      <c r="D48" s="59">
        <v>5.3</v>
      </c>
      <c r="E48" s="220">
        <v>3</v>
      </c>
      <c r="F48" s="61" t="s">
        <v>1430</v>
      </c>
      <c r="G48" s="75">
        <f>IF('Exec Summary'!$D$9="yes",NORM!M48,0)</f>
        <v>0</v>
      </c>
      <c r="H48" s="78"/>
      <c r="I48" s="64"/>
      <c r="J48" s="467"/>
      <c r="K48" s="65"/>
      <c r="L48" s="65"/>
      <c r="M48" s="78"/>
      <c r="N48" s="64"/>
      <c r="O48" s="467"/>
      <c r="P48" s="65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</row>
    <row r="49" spans="1:55" s="2" customFormat="1" ht="15" customHeight="1" outlineLevel="1" x14ac:dyDescent="0.2">
      <c r="A49" s="2">
        <v>47</v>
      </c>
      <c r="B49" s="164" t="s">
        <v>0</v>
      </c>
      <c r="C49" s="58" t="s">
        <v>266</v>
      </c>
      <c r="D49" s="59">
        <v>5.4</v>
      </c>
      <c r="E49" s="220">
        <v>3</v>
      </c>
      <c r="F49" s="61" t="s">
        <v>1431</v>
      </c>
      <c r="G49" s="75">
        <f>IF('Exec Summary'!$D$9="yes",NORM!M49,0)</f>
        <v>0</v>
      </c>
      <c r="H49" s="78"/>
      <c r="I49" s="64"/>
      <c r="J49" s="467"/>
      <c r="K49" s="65"/>
      <c r="L49" s="65"/>
      <c r="M49" s="78"/>
      <c r="N49" s="64"/>
      <c r="O49" s="467"/>
      <c r="P49" s="65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</row>
    <row r="50" spans="1:55" s="2" customFormat="1" ht="15" customHeight="1" outlineLevel="1" x14ac:dyDescent="0.2">
      <c r="A50" s="2">
        <v>48</v>
      </c>
      <c r="B50" s="164" t="s">
        <v>79</v>
      </c>
      <c r="C50" s="58" t="s">
        <v>267</v>
      </c>
      <c r="D50" s="59">
        <v>5.5</v>
      </c>
      <c r="E50" s="220">
        <v>3</v>
      </c>
      <c r="F50" s="61" t="s">
        <v>1432</v>
      </c>
      <c r="G50" s="75">
        <f>IF('Exec Summary'!$D$9="yes",NORM!M50,0)</f>
        <v>0</v>
      </c>
      <c r="H50" s="78"/>
      <c r="I50" s="64"/>
      <c r="J50" s="467"/>
      <c r="K50" s="65"/>
      <c r="L50" s="65"/>
      <c r="M50" s="78"/>
      <c r="N50" s="64"/>
      <c r="O50" s="467"/>
      <c r="P50" s="65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</row>
    <row r="51" spans="1:55" s="2" customFormat="1" ht="15" customHeight="1" outlineLevel="1" x14ac:dyDescent="0.2">
      <c r="A51" s="2">
        <v>49</v>
      </c>
      <c r="B51" s="164" t="s">
        <v>80</v>
      </c>
      <c r="C51" s="58" t="s">
        <v>268</v>
      </c>
      <c r="D51" s="59">
        <v>5.6</v>
      </c>
      <c r="E51" s="220">
        <v>3</v>
      </c>
      <c r="F51" s="61" t="s">
        <v>1433</v>
      </c>
      <c r="G51" s="75">
        <f>IF('Exec Summary'!$D$9="yes",NORM!M51,0)</f>
        <v>0</v>
      </c>
      <c r="H51" s="78"/>
      <c r="I51" s="64"/>
      <c r="J51" s="467"/>
      <c r="K51" s="65"/>
      <c r="L51" s="65"/>
      <c r="M51" s="78"/>
      <c r="N51" s="64"/>
      <c r="O51" s="467"/>
      <c r="P51" s="65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</row>
    <row r="52" spans="1:55" s="2" customFormat="1" ht="15" customHeight="1" outlineLevel="1" x14ac:dyDescent="0.2">
      <c r="A52" s="2">
        <v>50</v>
      </c>
      <c r="B52" s="164" t="s">
        <v>81</v>
      </c>
      <c r="C52" s="58" t="s">
        <v>269</v>
      </c>
      <c r="D52" s="59">
        <v>5.7</v>
      </c>
      <c r="E52" s="220">
        <v>3</v>
      </c>
      <c r="F52" s="61" t="s">
        <v>1434</v>
      </c>
      <c r="G52" s="75">
        <f>IF('Exec Summary'!$D$9="yes",NORM!M52,0)</f>
        <v>0</v>
      </c>
      <c r="H52" s="78"/>
      <c r="I52" s="64"/>
      <c r="J52" s="467"/>
      <c r="K52" s="65"/>
      <c r="L52" s="65"/>
      <c r="M52" s="78"/>
      <c r="N52" s="64"/>
      <c r="O52" s="467"/>
      <c r="P52" s="65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</row>
    <row r="53" spans="1:55" s="2" customFormat="1" ht="15" customHeight="1" outlineLevel="1" x14ac:dyDescent="0.2">
      <c r="A53" s="2">
        <v>51</v>
      </c>
      <c r="B53" s="165">
        <v>1540</v>
      </c>
      <c r="C53" s="58" t="s">
        <v>270</v>
      </c>
      <c r="D53" s="59">
        <v>5.8</v>
      </c>
      <c r="E53" s="220">
        <v>3</v>
      </c>
      <c r="F53" s="61" t="s">
        <v>1435</v>
      </c>
      <c r="G53" s="75">
        <f>IF('Exec Summary'!$D$9="yes",NORM!M53,0)</f>
        <v>0</v>
      </c>
      <c r="H53" s="78"/>
      <c r="I53" s="91"/>
      <c r="J53" s="473"/>
      <c r="K53" s="65"/>
      <c r="L53" s="66"/>
      <c r="M53" s="78"/>
      <c r="N53" s="91"/>
      <c r="O53" s="473"/>
      <c r="P53" s="66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</row>
    <row r="54" spans="1:55" s="2" customFormat="1" ht="15" customHeight="1" x14ac:dyDescent="0.2">
      <c r="A54" s="2">
        <v>52</v>
      </c>
      <c r="B54" s="163"/>
      <c r="C54" s="53" t="s">
        <v>271</v>
      </c>
      <c r="D54" s="54">
        <v>6</v>
      </c>
      <c r="E54" s="222">
        <v>2</v>
      </c>
      <c r="F54" s="92" t="s">
        <v>1416</v>
      </c>
      <c r="G54" s="93">
        <f>SUM(G55,G76,G81:G83)</f>
        <v>0</v>
      </c>
      <c r="H54" s="93">
        <f>SUM(H55,H76,H81:H83)</f>
        <v>0</v>
      </c>
      <c r="I54" s="142">
        <f>IF(J54=0,0,IF(G54=0,"&gt;100%",J54/G54))</f>
        <v>0</v>
      </c>
      <c r="J54" s="474">
        <f t="shared" ref="J54" si="6">H54-G54</f>
        <v>0</v>
      </c>
      <c r="K54" s="56"/>
      <c r="L54" s="93"/>
      <c r="M54" s="93">
        <f>SUM(M55,M76,M81:M83)</f>
        <v>0</v>
      </c>
      <c r="N54" s="142">
        <f>IF(O54=0,0,IF(H54=0,"&gt;100%",O54/H54))</f>
        <v>0</v>
      </c>
      <c r="O54" s="474">
        <f>M54-H54</f>
        <v>0</v>
      </c>
      <c r="P54" s="93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</row>
    <row r="55" spans="1:55" s="2" customFormat="1" ht="15" customHeight="1" outlineLevel="1" x14ac:dyDescent="0.2">
      <c r="A55" s="2">
        <v>53</v>
      </c>
      <c r="B55" s="164"/>
      <c r="C55" s="58" t="s">
        <v>272</v>
      </c>
      <c r="D55" s="59">
        <v>6.1</v>
      </c>
      <c r="E55" s="220">
        <v>3</v>
      </c>
      <c r="F55" s="61" t="s">
        <v>1388</v>
      </c>
      <c r="G55" s="75">
        <f>IF('Exec Summary'!$D$9="yes",NORM!M55,0)</f>
        <v>0</v>
      </c>
      <c r="H55" s="62">
        <f>SUM(H56,H67:H71,H74:H75)</f>
        <v>0</v>
      </c>
      <c r="I55" s="68"/>
      <c r="J55" s="468"/>
      <c r="K55" s="65"/>
      <c r="L55" s="62"/>
      <c r="M55" s="62">
        <f>SUM(M56,M67:M71,M74:M75)</f>
        <v>0</v>
      </c>
      <c r="N55" s="68"/>
      <c r="O55" s="468"/>
      <c r="P55" s="62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</row>
    <row r="56" spans="1:55" s="2" customFormat="1" ht="15" customHeight="1" outlineLevel="1" x14ac:dyDescent="0.2">
      <c r="A56" s="2">
        <v>54</v>
      </c>
      <c r="B56" s="164" t="s">
        <v>1</v>
      </c>
      <c r="C56" s="58" t="s">
        <v>273</v>
      </c>
      <c r="D56" s="59" t="s">
        <v>36</v>
      </c>
      <c r="E56" s="220">
        <v>4</v>
      </c>
      <c r="F56" s="69" t="s">
        <v>1389</v>
      </c>
      <c r="G56" s="75">
        <f>IF('Exec Summary'!$D$9="yes",NORM!M56,0)</f>
        <v>0</v>
      </c>
      <c r="H56" s="67">
        <f>SUM(H57:H66)</f>
        <v>0</v>
      </c>
      <c r="I56" s="68"/>
      <c r="J56" s="468"/>
      <c r="K56" s="65"/>
      <c r="L56" s="62"/>
      <c r="M56" s="67">
        <f>SUM(M57:M66)</f>
        <v>0</v>
      </c>
      <c r="N56" s="68"/>
      <c r="O56" s="468"/>
      <c r="P56" s="62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</row>
    <row r="57" spans="1:55" s="2" customFormat="1" ht="15" customHeight="1" outlineLevel="1" x14ac:dyDescent="0.2">
      <c r="A57" s="2">
        <v>55</v>
      </c>
      <c r="B57" s="164"/>
      <c r="C57" s="58" t="s">
        <v>274</v>
      </c>
      <c r="D57" s="59">
        <v>0</v>
      </c>
      <c r="E57" s="220">
        <v>5</v>
      </c>
      <c r="F57" s="95" t="s">
        <v>1390</v>
      </c>
      <c r="G57" s="75">
        <f>IF('Exec Summary'!$D$9="yes",NORM!M57,0)</f>
        <v>0</v>
      </c>
      <c r="H57" s="70"/>
      <c r="I57" s="71"/>
      <c r="J57" s="469"/>
      <c r="K57" s="65"/>
      <c r="L57" s="73"/>
      <c r="M57" s="70"/>
      <c r="N57" s="71"/>
      <c r="O57" s="469"/>
      <c r="P57" s="73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</row>
    <row r="58" spans="1:55" s="2" customFormat="1" ht="15" customHeight="1" outlineLevel="1" x14ac:dyDescent="0.2">
      <c r="A58" s="2">
        <v>56</v>
      </c>
      <c r="B58" s="164"/>
      <c r="C58" s="58" t="s">
        <v>275</v>
      </c>
      <c r="D58" s="59">
        <v>1</v>
      </c>
      <c r="E58" s="220">
        <v>5</v>
      </c>
      <c r="F58" s="95" t="s">
        <v>1391</v>
      </c>
      <c r="G58" s="75">
        <f>IF('Exec Summary'!$D$9="yes",NORM!M58,0)</f>
        <v>0</v>
      </c>
      <c r="H58" s="74"/>
      <c r="I58" s="64"/>
      <c r="J58" s="467"/>
      <c r="K58" s="65"/>
      <c r="L58" s="75"/>
      <c r="M58" s="74"/>
      <c r="N58" s="64"/>
      <c r="O58" s="467"/>
      <c r="P58" s="75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</row>
    <row r="59" spans="1:55" s="2" customFormat="1" ht="15" customHeight="1" outlineLevel="1" x14ac:dyDescent="0.2">
      <c r="A59" s="2">
        <v>57</v>
      </c>
      <c r="B59" s="164"/>
      <c r="C59" s="58" t="s">
        <v>276</v>
      </c>
      <c r="D59" s="59">
        <v>2</v>
      </c>
      <c r="E59" s="220">
        <v>5</v>
      </c>
      <c r="F59" s="95" t="s">
        <v>1392</v>
      </c>
      <c r="G59" s="75">
        <f>IF('Exec Summary'!$D$9="yes",NORM!M59,0)</f>
        <v>0</v>
      </c>
      <c r="H59" s="74"/>
      <c r="I59" s="64"/>
      <c r="J59" s="467"/>
      <c r="K59" s="65"/>
      <c r="L59" s="75"/>
      <c r="M59" s="74"/>
      <c r="N59" s="64"/>
      <c r="O59" s="467"/>
      <c r="P59" s="75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</row>
    <row r="60" spans="1:55" s="2" customFormat="1" ht="15" customHeight="1" outlineLevel="1" x14ac:dyDescent="0.2">
      <c r="A60" s="2">
        <v>58</v>
      </c>
      <c r="B60" s="164"/>
      <c r="C60" s="58" t="s">
        <v>277</v>
      </c>
      <c r="D60" s="59">
        <v>3</v>
      </c>
      <c r="E60" s="220">
        <v>5</v>
      </c>
      <c r="F60" s="95" t="s">
        <v>1393</v>
      </c>
      <c r="G60" s="75">
        <f>IF('Exec Summary'!$D$9="yes",NORM!M60,0)</f>
        <v>0</v>
      </c>
      <c r="H60" s="74"/>
      <c r="I60" s="64"/>
      <c r="J60" s="467"/>
      <c r="K60" s="65"/>
      <c r="L60" s="75"/>
      <c r="M60" s="74"/>
      <c r="N60" s="64"/>
      <c r="O60" s="467"/>
      <c r="P60" s="75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</row>
    <row r="61" spans="1:55" s="2" customFormat="1" ht="15" customHeight="1" outlineLevel="1" x14ac:dyDescent="0.2">
      <c r="A61" s="2">
        <v>59</v>
      </c>
      <c r="B61" s="164"/>
      <c r="C61" s="58" t="s">
        <v>278</v>
      </c>
      <c r="D61" s="59">
        <v>4</v>
      </c>
      <c r="E61" s="220">
        <v>5</v>
      </c>
      <c r="F61" s="95" t="s">
        <v>1394</v>
      </c>
      <c r="G61" s="75">
        <f>IF('Exec Summary'!$D$9="yes",NORM!M61,0)</f>
        <v>0</v>
      </c>
      <c r="H61" s="74"/>
      <c r="I61" s="64"/>
      <c r="J61" s="467"/>
      <c r="K61" s="65"/>
      <c r="L61" s="75"/>
      <c r="M61" s="74"/>
      <c r="N61" s="64"/>
      <c r="O61" s="467"/>
      <c r="P61" s="75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</row>
    <row r="62" spans="1:55" s="2" customFormat="1" ht="15" customHeight="1" outlineLevel="1" x14ac:dyDescent="0.2">
      <c r="A62" s="2">
        <v>60</v>
      </c>
      <c r="B62" s="164"/>
      <c r="C62" s="58" t="s">
        <v>279</v>
      </c>
      <c r="D62" s="59">
        <v>5</v>
      </c>
      <c r="E62" s="220">
        <v>5</v>
      </c>
      <c r="F62" s="95" t="s">
        <v>1395</v>
      </c>
      <c r="G62" s="75">
        <f>IF('Exec Summary'!$D$9="yes",NORM!M62,0)</f>
        <v>0</v>
      </c>
      <c r="H62" s="74"/>
      <c r="I62" s="64"/>
      <c r="J62" s="467"/>
      <c r="K62" s="65"/>
      <c r="L62" s="75"/>
      <c r="M62" s="74"/>
      <c r="N62" s="64"/>
      <c r="O62" s="467"/>
      <c r="P62" s="75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</row>
    <row r="63" spans="1:55" s="2" customFormat="1" ht="15" customHeight="1" outlineLevel="1" x14ac:dyDescent="0.2">
      <c r="A63" s="2">
        <v>61</v>
      </c>
      <c r="B63" s="164"/>
      <c r="C63" s="58" t="s">
        <v>280</v>
      </c>
      <c r="D63" s="59">
        <v>6</v>
      </c>
      <c r="E63" s="220">
        <v>5</v>
      </c>
      <c r="F63" s="95" t="s">
        <v>1396</v>
      </c>
      <c r="G63" s="75">
        <f>IF('Exec Summary'!$D$9="yes",NORM!M63,0)</f>
        <v>0</v>
      </c>
      <c r="H63" s="74"/>
      <c r="I63" s="64"/>
      <c r="J63" s="467"/>
      <c r="K63" s="65"/>
      <c r="L63" s="75"/>
      <c r="M63" s="74"/>
      <c r="N63" s="64"/>
      <c r="O63" s="467"/>
      <c r="P63" s="75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</row>
    <row r="64" spans="1:55" s="2" customFormat="1" ht="15" customHeight="1" outlineLevel="1" x14ac:dyDescent="0.2">
      <c r="A64" s="2">
        <v>62</v>
      </c>
      <c r="B64" s="166"/>
      <c r="C64" s="58" t="s">
        <v>281</v>
      </c>
      <c r="D64" s="59">
        <v>7</v>
      </c>
      <c r="E64" s="220">
        <v>5</v>
      </c>
      <c r="F64" s="95" t="s">
        <v>1397</v>
      </c>
      <c r="G64" s="75">
        <f>IF('Exec Summary'!$D$9="yes",NORM!M64,0)</f>
        <v>0</v>
      </c>
      <c r="H64" s="74"/>
      <c r="I64" s="64"/>
      <c r="J64" s="467"/>
      <c r="K64" s="65"/>
      <c r="L64" s="75"/>
      <c r="M64" s="74"/>
      <c r="N64" s="64"/>
      <c r="O64" s="467"/>
      <c r="P64" s="75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</row>
    <row r="65" spans="1:55" s="2" customFormat="1" ht="15" customHeight="1" outlineLevel="1" x14ac:dyDescent="0.2">
      <c r="A65" s="2">
        <v>63</v>
      </c>
      <c r="B65" s="166"/>
      <c r="C65" s="58" t="s">
        <v>282</v>
      </c>
      <c r="D65" s="59">
        <v>8</v>
      </c>
      <c r="E65" s="220">
        <v>5</v>
      </c>
      <c r="F65" s="95" t="s">
        <v>1398</v>
      </c>
      <c r="G65" s="75">
        <f>IF('Exec Summary'!$D$9="yes",NORM!M65,0)</f>
        <v>0</v>
      </c>
      <c r="H65" s="74"/>
      <c r="I65" s="64"/>
      <c r="J65" s="467"/>
      <c r="K65" s="65"/>
      <c r="L65" s="75"/>
      <c r="M65" s="74"/>
      <c r="N65" s="64"/>
      <c r="O65" s="467"/>
      <c r="P65" s="75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</row>
    <row r="66" spans="1:55" s="2" customFormat="1" ht="15" customHeight="1" outlineLevel="1" x14ac:dyDescent="0.2">
      <c r="A66" s="2">
        <v>64</v>
      </c>
      <c r="B66" s="166"/>
      <c r="C66" s="58" t="s">
        <v>283</v>
      </c>
      <c r="D66" s="59">
        <v>9</v>
      </c>
      <c r="E66" s="220">
        <v>5</v>
      </c>
      <c r="F66" s="95" t="s">
        <v>1399</v>
      </c>
      <c r="G66" s="75">
        <f>IF('Exec Summary'!$D$9="yes",NORM!M66,0)</f>
        <v>0</v>
      </c>
      <c r="H66" s="76"/>
      <c r="I66" s="64"/>
      <c r="J66" s="467"/>
      <c r="K66" s="65"/>
      <c r="L66" s="77"/>
      <c r="M66" s="76"/>
      <c r="N66" s="64"/>
      <c r="O66" s="467"/>
      <c r="P66" s="77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</row>
    <row r="67" spans="1:55" s="2" customFormat="1" ht="15" customHeight="1" outlineLevel="1" x14ac:dyDescent="0.2">
      <c r="A67" s="2">
        <v>65</v>
      </c>
      <c r="B67" s="166">
        <v>1643</v>
      </c>
      <c r="C67" s="58" t="s">
        <v>284</v>
      </c>
      <c r="D67" s="59" t="s">
        <v>2</v>
      </c>
      <c r="E67" s="220">
        <v>4</v>
      </c>
      <c r="F67" s="69" t="s">
        <v>1400</v>
      </c>
      <c r="G67" s="75">
        <f>IF('Exec Summary'!$D$9="yes",NORM!M67,0)</f>
        <v>0</v>
      </c>
      <c r="H67" s="78"/>
      <c r="I67" s="64"/>
      <c r="J67" s="467"/>
      <c r="K67" s="65"/>
      <c r="L67" s="72"/>
      <c r="M67" s="78"/>
      <c r="N67" s="64"/>
      <c r="O67" s="467"/>
      <c r="P67" s="72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</row>
    <row r="68" spans="1:55" s="2" customFormat="1" ht="15" customHeight="1" outlineLevel="1" x14ac:dyDescent="0.2">
      <c r="A68" s="2">
        <v>66</v>
      </c>
      <c r="B68" s="166">
        <v>1644</v>
      </c>
      <c r="C68" s="58" t="s">
        <v>285</v>
      </c>
      <c r="D68" s="59" t="s">
        <v>3</v>
      </c>
      <c r="E68" s="220">
        <v>4</v>
      </c>
      <c r="F68" s="69" t="s">
        <v>1401</v>
      </c>
      <c r="G68" s="75">
        <f>IF('Exec Summary'!$D$9="yes",NORM!M68,0)</f>
        <v>0</v>
      </c>
      <c r="H68" s="79"/>
      <c r="I68" s="64"/>
      <c r="J68" s="467"/>
      <c r="K68" s="65"/>
      <c r="L68" s="65"/>
      <c r="M68" s="79"/>
      <c r="N68" s="64"/>
      <c r="O68" s="467"/>
      <c r="P68" s="65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</row>
    <row r="69" spans="1:55" s="2" customFormat="1" ht="15" customHeight="1" outlineLevel="1" x14ac:dyDescent="0.2">
      <c r="A69" s="2">
        <v>67</v>
      </c>
      <c r="B69" s="166">
        <v>1645</v>
      </c>
      <c r="C69" s="58" t="s">
        <v>286</v>
      </c>
      <c r="D69" s="59" t="s">
        <v>4</v>
      </c>
      <c r="E69" s="220">
        <v>4</v>
      </c>
      <c r="F69" s="69" t="s">
        <v>1402</v>
      </c>
      <c r="G69" s="75">
        <f>IF('Exec Summary'!$D$9="yes",NORM!M69,0)</f>
        <v>0</v>
      </c>
      <c r="H69" s="96"/>
      <c r="I69" s="64"/>
      <c r="J69" s="467"/>
      <c r="K69" s="65"/>
      <c r="L69" s="97"/>
      <c r="M69" s="96"/>
      <c r="N69" s="64"/>
      <c r="O69" s="467"/>
      <c r="P69" s="97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</row>
    <row r="70" spans="1:55" s="2" customFormat="1" ht="15" customHeight="1" outlineLevel="1" x14ac:dyDescent="0.2">
      <c r="A70" s="2">
        <v>68</v>
      </c>
      <c r="B70" s="165">
        <v>1612</v>
      </c>
      <c r="C70" s="58" t="s">
        <v>287</v>
      </c>
      <c r="D70" s="59" t="s">
        <v>37</v>
      </c>
      <c r="E70" s="220">
        <v>4</v>
      </c>
      <c r="F70" s="69" t="s">
        <v>1403</v>
      </c>
      <c r="G70" s="75">
        <f>IF('Exec Summary'!$D$9="yes",NORM!M70,0)</f>
        <v>0</v>
      </c>
      <c r="H70" s="98"/>
      <c r="I70" s="91"/>
      <c r="J70" s="473"/>
      <c r="K70" s="65"/>
      <c r="L70" s="99"/>
      <c r="M70" s="98"/>
      <c r="N70" s="91"/>
      <c r="O70" s="473"/>
      <c r="P70" s="99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</row>
    <row r="71" spans="1:55" s="2" customFormat="1" ht="15" customHeight="1" outlineLevel="1" x14ac:dyDescent="0.2">
      <c r="A71" s="2">
        <v>69</v>
      </c>
      <c r="B71" s="165">
        <v>1646</v>
      </c>
      <c r="C71" s="58" t="s">
        <v>288</v>
      </c>
      <c r="D71" s="59" t="s">
        <v>5</v>
      </c>
      <c r="E71" s="220">
        <v>4</v>
      </c>
      <c r="F71" s="69" t="s">
        <v>1404</v>
      </c>
      <c r="G71" s="75">
        <f>IF('Exec Summary'!$D$9="yes",NORM!M71,0)</f>
        <v>0</v>
      </c>
      <c r="H71" s="67">
        <f>SUM(H72:H73)</f>
        <v>0</v>
      </c>
      <c r="I71" s="68"/>
      <c r="J71" s="468"/>
      <c r="K71" s="65"/>
      <c r="L71" s="62"/>
      <c r="M71" s="67">
        <f>SUM(M72:M73)</f>
        <v>0</v>
      </c>
      <c r="N71" s="68"/>
      <c r="O71" s="468"/>
      <c r="P71" s="62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</row>
    <row r="72" spans="1:55" s="2" customFormat="1" ht="15" customHeight="1" outlineLevel="1" x14ac:dyDescent="0.2">
      <c r="A72" s="2">
        <v>70</v>
      </c>
      <c r="B72" s="165"/>
      <c r="C72" s="58" t="s">
        <v>289</v>
      </c>
      <c r="D72" s="59">
        <v>1</v>
      </c>
      <c r="E72" s="220">
        <v>5</v>
      </c>
      <c r="F72" s="95" t="s">
        <v>1405</v>
      </c>
      <c r="G72" s="75">
        <f>IF('Exec Summary'!$D$9="yes",NORM!M72,0)</f>
        <v>0</v>
      </c>
      <c r="H72" s="70"/>
      <c r="I72" s="71"/>
      <c r="J72" s="469"/>
      <c r="K72" s="65"/>
      <c r="L72" s="73"/>
      <c r="M72" s="70"/>
      <c r="N72" s="71"/>
      <c r="O72" s="469"/>
      <c r="P72" s="73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</row>
    <row r="73" spans="1:55" s="2" customFormat="1" ht="15" customHeight="1" outlineLevel="1" x14ac:dyDescent="0.2">
      <c r="A73" s="2">
        <v>71</v>
      </c>
      <c r="B73" s="165"/>
      <c r="C73" s="58" t="s">
        <v>290</v>
      </c>
      <c r="D73" s="59">
        <v>2</v>
      </c>
      <c r="E73" s="220">
        <v>5</v>
      </c>
      <c r="F73" s="95" t="s">
        <v>1406</v>
      </c>
      <c r="G73" s="75">
        <f>IF('Exec Summary'!$D$9="yes",NORM!M73,0)</f>
        <v>0</v>
      </c>
      <c r="H73" s="76"/>
      <c r="I73" s="91"/>
      <c r="J73" s="473"/>
      <c r="K73" s="65"/>
      <c r="L73" s="77"/>
      <c r="M73" s="76"/>
      <c r="N73" s="91"/>
      <c r="O73" s="473"/>
      <c r="P73" s="77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</row>
    <row r="74" spans="1:55" s="2" customFormat="1" ht="15" customHeight="1" outlineLevel="1" x14ac:dyDescent="0.2">
      <c r="A74" s="2">
        <v>72</v>
      </c>
      <c r="B74" s="165">
        <v>1613</v>
      </c>
      <c r="C74" s="58" t="s">
        <v>291</v>
      </c>
      <c r="D74" s="59" t="s">
        <v>38</v>
      </c>
      <c r="E74" s="220">
        <v>4</v>
      </c>
      <c r="F74" s="69" t="s">
        <v>1407</v>
      </c>
      <c r="G74" s="75">
        <f>IF('Exec Summary'!$D$9="yes",NORM!M74,0)</f>
        <v>0</v>
      </c>
      <c r="H74" s="100"/>
      <c r="I74" s="68"/>
      <c r="J74" s="468"/>
      <c r="K74" s="65"/>
      <c r="L74" s="101"/>
      <c r="M74" s="100"/>
      <c r="N74" s="68"/>
      <c r="O74" s="468"/>
      <c r="P74" s="101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</row>
    <row r="75" spans="1:55" s="2" customFormat="1" ht="15" customHeight="1" outlineLevel="1" x14ac:dyDescent="0.2">
      <c r="A75" s="2">
        <v>73</v>
      </c>
      <c r="B75" s="166">
        <v>1614</v>
      </c>
      <c r="C75" s="58" t="s">
        <v>292</v>
      </c>
      <c r="D75" s="59" t="s">
        <v>39</v>
      </c>
      <c r="E75" s="220">
        <v>4</v>
      </c>
      <c r="F75" s="69" t="s">
        <v>1408</v>
      </c>
      <c r="G75" s="75">
        <f>IF('Exec Summary'!$D$9="yes",NORM!M75,0)</f>
        <v>0</v>
      </c>
      <c r="H75" s="100"/>
      <c r="I75" s="68"/>
      <c r="J75" s="468"/>
      <c r="K75" s="65"/>
      <c r="L75" s="101"/>
      <c r="M75" s="100"/>
      <c r="N75" s="68"/>
      <c r="O75" s="468"/>
      <c r="P75" s="101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</row>
    <row r="76" spans="1:55" s="2" customFormat="1" ht="15" customHeight="1" outlineLevel="1" x14ac:dyDescent="0.2">
      <c r="A76" s="2">
        <v>74</v>
      </c>
      <c r="B76" s="165"/>
      <c r="C76" s="58" t="s">
        <v>293</v>
      </c>
      <c r="D76" s="59">
        <v>6.2</v>
      </c>
      <c r="E76" s="220">
        <v>3</v>
      </c>
      <c r="F76" s="61" t="s">
        <v>1409</v>
      </c>
      <c r="G76" s="75">
        <f>IF('Exec Summary'!$D$9="yes",NORM!M76,0)</f>
        <v>0</v>
      </c>
      <c r="H76" s="67">
        <f>SUM(H77:H80)</f>
        <v>0</v>
      </c>
      <c r="I76" s="68"/>
      <c r="J76" s="468"/>
      <c r="K76" s="65"/>
      <c r="L76" s="62"/>
      <c r="M76" s="67">
        <f>SUM(M77:M80)</f>
        <v>0</v>
      </c>
      <c r="N76" s="68"/>
      <c r="O76" s="468"/>
      <c r="P76" s="62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</row>
    <row r="77" spans="1:55" s="2" customFormat="1" ht="15" customHeight="1" outlineLevel="1" x14ac:dyDescent="0.2">
      <c r="A77" s="2">
        <v>75</v>
      </c>
      <c r="B77" s="165">
        <v>1621</v>
      </c>
      <c r="C77" s="58" t="s">
        <v>294</v>
      </c>
      <c r="D77" s="59" t="s">
        <v>40</v>
      </c>
      <c r="E77" s="220">
        <v>4</v>
      </c>
      <c r="F77" s="69" t="s">
        <v>1410</v>
      </c>
      <c r="G77" s="75">
        <f>IF('Exec Summary'!$D$9="yes",NORM!M77,0)</f>
        <v>0</v>
      </c>
      <c r="H77" s="70"/>
      <c r="I77" s="71"/>
      <c r="J77" s="469"/>
      <c r="K77" s="65"/>
      <c r="L77" s="73"/>
      <c r="M77" s="70"/>
      <c r="N77" s="71"/>
      <c r="O77" s="469"/>
      <c r="P77" s="73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</row>
    <row r="78" spans="1:55" s="2" customFormat="1" ht="15" customHeight="1" outlineLevel="1" x14ac:dyDescent="0.2">
      <c r="A78" s="2">
        <v>76</v>
      </c>
      <c r="B78" s="165">
        <v>1622</v>
      </c>
      <c r="C78" s="58" t="s">
        <v>295</v>
      </c>
      <c r="D78" s="59" t="s">
        <v>41</v>
      </c>
      <c r="E78" s="220">
        <v>4</v>
      </c>
      <c r="F78" s="69" t="s">
        <v>1411</v>
      </c>
      <c r="G78" s="75">
        <f>IF('Exec Summary'!$D$9="yes",NORM!M78,0)</f>
        <v>0</v>
      </c>
      <c r="H78" s="102"/>
      <c r="I78" s="64"/>
      <c r="J78" s="467"/>
      <c r="K78" s="65"/>
      <c r="L78" s="104"/>
      <c r="M78" s="102"/>
      <c r="N78" s="64"/>
      <c r="O78" s="467"/>
      <c r="P78" s="10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</row>
    <row r="79" spans="1:55" s="2" customFormat="1" ht="15" customHeight="1" outlineLevel="1" x14ac:dyDescent="0.2">
      <c r="A79" s="2">
        <v>77</v>
      </c>
      <c r="B79" s="165">
        <v>1623</v>
      </c>
      <c r="C79" s="58" t="s">
        <v>296</v>
      </c>
      <c r="D79" s="59" t="s">
        <v>42</v>
      </c>
      <c r="E79" s="220">
        <v>4</v>
      </c>
      <c r="F79" s="69" t="s">
        <v>1412</v>
      </c>
      <c r="G79" s="75">
        <f>IF('Exec Summary'!$D$9="yes",NORM!M79,0)</f>
        <v>0</v>
      </c>
      <c r="H79" s="74"/>
      <c r="I79" s="64"/>
      <c r="J79" s="467"/>
      <c r="K79" s="65"/>
      <c r="L79" s="75"/>
      <c r="M79" s="74"/>
      <c r="N79" s="64"/>
      <c r="O79" s="467"/>
      <c r="P79" s="75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</row>
    <row r="80" spans="1:55" s="2" customFormat="1" ht="15" customHeight="1" outlineLevel="1" x14ac:dyDescent="0.2">
      <c r="A80" s="2">
        <v>78</v>
      </c>
      <c r="B80" s="165">
        <v>1624</v>
      </c>
      <c r="C80" s="58" t="s">
        <v>297</v>
      </c>
      <c r="D80" s="59" t="s">
        <v>43</v>
      </c>
      <c r="E80" s="220">
        <v>4</v>
      </c>
      <c r="F80" s="69" t="s">
        <v>1413</v>
      </c>
      <c r="G80" s="75">
        <f>IF('Exec Summary'!$D$9="yes",NORM!M80,0)</f>
        <v>0</v>
      </c>
      <c r="H80" s="76"/>
      <c r="I80" s="91"/>
      <c r="J80" s="473"/>
      <c r="K80" s="65"/>
      <c r="L80" s="77"/>
      <c r="M80" s="76"/>
      <c r="N80" s="91"/>
      <c r="O80" s="473"/>
      <c r="P80" s="77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</row>
    <row r="81" spans="1:55" s="2" customFormat="1" ht="15" customHeight="1" outlineLevel="1" x14ac:dyDescent="0.2">
      <c r="A81" s="2">
        <v>79</v>
      </c>
      <c r="B81" s="165">
        <v>1630</v>
      </c>
      <c r="C81" s="58" t="s">
        <v>298</v>
      </c>
      <c r="D81" s="59">
        <v>6.3</v>
      </c>
      <c r="E81" s="220">
        <v>3</v>
      </c>
      <c r="F81" s="61" t="s">
        <v>1414</v>
      </c>
      <c r="G81" s="75">
        <f>IF('Exec Summary'!$D$9="yes",NORM!M81,0)</f>
        <v>0</v>
      </c>
      <c r="H81" s="105"/>
      <c r="I81" s="68"/>
      <c r="J81" s="468"/>
      <c r="K81" s="65"/>
      <c r="L81" s="62"/>
      <c r="M81" s="105"/>
      <c r="N81" s="68"/>
      <c r="O81" s="468"/>
      <c r="P81" s="62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</row>
    <row r="82" spans="1:55" s="2" customFormat="1" ht="15" customHeight="1" outlineLevel="1" x14ac:dyDescent="0.2">
      <c r="A82" s="2">
        <v>80</v>
      </c>
      <c r="B82" s="165">
        <v>1650</v>
      </c>
      <c r="C82" s="58" t="s">
        <v>299</v>
      </c>
      <c r="D82" s="59">
        <v>6.5</v>
      </c>
      <c r="E82" s="220">
        <v>3</v>
      </c>
      <c r="F82" s="61" t="s">
        <v>1415</v>
      </c>
      <c r="G82" s="75">
        <f>IF('Exec Summary'!$D$9="yes",NORM!M82,0)</f>
        <v>0</v>
      </c>
      <c r="H82" s="106"/>
      <c r="I82" s="107"/>
      <c r="J82" s="468"/>
      <c r="K82" s="65"/>
      <c r="L82" s="108"/>
      <c r="M82" s="106"/>
      <c r="N82" s="107"/>
      <c r="O82" s="468"/>
      <c r="P82" s="108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</row>
    <row r="83" spans="1:55" s="2" customFormat="1" ht="15" customHeight="1" outlineLevel="1" x14ac:dyDescent="0.2">
      <c r="A83" s="2">
        <v>81</v>
      </c>
      <c r="B83" s="165" t="s">
        <v>152</v>
      </c>
      <c r="C83" s="58" t="s">
        <v>300</v>
      </c>
      <c r="D83" s="59">
        <v>6.6</v>
      </c>
      <c r="E83" s="220">
        <v>3</v>
      </c>
      <c r="F83" s="256" t="s">
        <v>909</v>
      </c>
      <c r="G83" s="75">
        <f>IF('Exec Summary'!$D$9="yes",NORM!M83,0)</f>
        <v>0</v>
      </c>
      <c r="H83" s="83"/>
      <c r="I83" s="84"/>
      <c r="J83" s="471"/>
      <c r="K83" s="65"/>
      <c r="L83" s="83"/>
      <c r="M83" s="83"/>
      <c r="N83" s="84"/>
      <c r="O83" s="471"/>
      <c r="P83" s="83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</row>
    <row r="84" spans="1:55" s="2" customFormat="1" ht="15" customHeight="1" x14ac:dyDescent="0.2">
      <c r="A84" s="2">
        <v>82</v>
      </c>
      <c r="B84" s="162"/>
      <c r="C84" s="49" t="s">
        <v>301</v>
      </c>
      <c r="D84" s="50" t="s">
        <v>30</v>
      </c>
      <c r="E84" s="221">
        <v>1</v>
      </c>
      <c r="F84" s="85" t="s">
        <v>1513</v>
      </c>
      <c r="G84" s="86">
        <f>SUM(G85,G90,G155,G160,G171)</f>
        <v>0</v>
      </c>
      <c r="H84" s="86">
        <f>SUM(H85,H90,H155,H160,H171)</f>
        <v>0</v>
      </c>
      <c r="I84" s="87">
        <f>IF(J84=0,0,IF(G84=0,"&gt;100%",J84/G84))</f>
        <v>0</v>
      </c>
      <c r="J84" s="472">
        <f t="shared" ref="J84:J85" si="7">H84-G84</f>
        <v>0</v>
      </c>
      <c r="K84" s="86"/>
      <c r="L84" s="86"/>
      <c r="M84" s="86">
        <f>SUM(M85,M90,M155,M160,M171)</f>
        <v>0</v>
      </c>
      <c r="N84" s="87">
        <f>IF(O84=0,0,IF(H84=0,"&gt;100%",O84/H84))</f>
        <v>0</v>
      </c>
      <c r="O84" s="472">
        <f>M84-H84</f>
        <v>0</v>
      </c>
      <c r="P84" s="8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</row>
    <row r="85" spans="1:55" s="2" customFormat="1" ht="15" customHeight="1" x14ac:dyDescent="0.2">
      <c r="A85" s="2">
        <v>83</v>
      </c>
      <c r="B85" s="163"/>
      <c r="C85" s="53" t="s">
        <v>302</v>
      </c>
      <c r="D85" s="54">
        <v>7</v>
      </c>
      <c r="E85" s="222">
        <v>2</v>
      </c>
      <c r="F85" s="92" t="s">
        <v>1514</v>
      </c>
      <c r="G85" s="93">
        <f>SUM(G86:G89)</f>
        <v>0</v>
      </c>
      <c r="H85" s="93">
        <f>SUM(H86:H89)</f>
        <v>0</v>
      </c>
      <c r="I85" s="142">
        <f>IF(J85=0,0,IF(G85=0,"&gt;100%",J85/G85))</f>
        <v>0</v>
      </c>
      <c r="J85" s="466">
        <f t="shared" si="7"/>
        <v>0</v>
      </c>
      <c r="K85" s="56"/>
      <c r="L85" s="93"/>
      <c r="M85" s="93">
        <f>SUM(M86:M89)</f>
        <v>0</v>
      </c>
      <c r="N85" s="142">
        <f>IF(O85=0,0,IF(H85=0,"&gt;100%",O85/H85))</f>
        <v>0</v>
      </c>
      <c r="O85" s="466">
        <f>M85-H85</f>
        <v>0</v>
      </c>
      <c r="P85" s="93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</row>
    <row r="86" spans="1:55" s="2" customFormat="1" ht="15" customHeight="1" outlineLevel="1" x14ac:dyDescent="0.2">
      <c r="A86" s="2">
        <v>84</v>
      </c>
      <c r="B86" s="164" t="s">
        <v>95</v>
      </c>
      <c r="C86" s="58" t="s">
        <v>303</v>
      </c>
      <c r="D86" s="59">
        <v>7.1</v>
      </c>
      <c r="E86" s="220">
        <v>3</v>
      </c>
      <c r="F86" s="61" t="s">
        <v>1384</v>
      </c>
      <c r="G86" s="75">
        <f>IF('Exec Summary'!$D$9="yes",NORM!M86,0)</f>
        <v>0</v>
      </c>
      <c r="H86" s="78"/>
      <c r="I86" s="71"/>
      <c r="J86" s="469"/>
      <c r="K86" s="65"/>
      <c r="L86" s="72"/>
      <c r="M86" s="78"/>
      <c r="N86" s="71"/>
      <c r="O86" s="469"/>
      <c r="P86" s="72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</row>
    <row r="87" spans="1:55" s="2" customFormat="1" ht="15" customHeight="1" outlineLevel="1" x14ac:dyDescent="0.2">
      <c r="A87" s="2">
        <v>85</v>
      </c>
      <c r="B87" s="164">
        <v>3718</v>
      </c>
      <c r="C87" s="58" t="s">
        <v>304</v>
      </c>
      <c r="D87" s="59">
        <v>7.2</v>
      </c>
      <c r="E87" s="220">
        <v>3</v>
      </c>
      <c r="F87" s="61" t="s">
        <v>1385</v>
      </c>
      <c r="G87" s="75">
        <f>IF('Exec Summary'!$D$9="yes",NORM!M87,0)</f>
        <v>0</v>
      </c>
      <c r="H87" s="79"/>
      <c r="I87" s="64"/>
      <c r="J87" s="467"/>
      <c r="K87" s="65"/>
      <c r="L87" s="65"/>
      <c r="M87" s="79"/>
      <c r="N87" s="64"/>
      <c r="O87" s="467"/>
      <c r="P87" s="65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</row>
    <row r="88" spans="1:55" s="2" customFormat="1" ht="15" customHeight="1" outlineLevel="1" x14ac:dyDescent="0.2">
      <c r="A88" s="2">
        <v>86</v>
      </c>
      <c r="B88" s="164">
        <v>3791</v>
      </c>
      <c r="C88" s="58" t="s">
        <v>305</v>
      </c>
      <c r="D88" s="59">
        <v>7.3</v>
      </c>
      <c r="E88" s="220">
        <v>3</v>
      </c>
      <c r="F88" s="61" t="s">
        <v>1386</v>
      </c>
      <c r="G88" s="75">
        <f>IF('Exec Summary'!$D$9="yes",NORM!M88,0)</f>
        <v>0</v>
      </c>
      <c r="H88" s="79"/>
      <c r="I88" s="64"/>
      <c r="J88" s="467"/>
      <c r="K88" s="65"/>
      <c r="L88" s="65"/>
      <c r="M88" s="79"/>
      <c r="N88" s="64"/>
      <c r="O88" s="467"/>
      <c r="P88" s="65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</row>
    <row r="89" spans="1:55" s="2" customFormat="1" ht="15" customHeight="1" outlineLevel="1" x14ac:dyDescent="0.2">
      <c r="A89" s="2">
        <v>87</v>
      </c>
      <c r="B89" s="164" t="s">
        <v>96</v>
      </c>
      <c r="C89" s="58" t="s">
        <v>306</v>
      </c>
      <c r="D89" s="59">
        <v>7.4</v>
      </c>
      <c r="E89" s="220">
        <v>3</v>
      </c>
      <c r="F89" s="61" t="s">
        <v>1387</v>
      </c>
      <c r="G89" s="75">
        <f>IF('Exec Summary'!$D$9="yes",NORM!M89,0)</f>
        <v>0</v>
      </c>
      <c r="H89" s="63"/>
      <c r="I89" s="91"/>
      <c r="J89" s="473"/>
      <c r="K89" s="65"/>
      <c r="L89" s="66"/>
      <c r="M89" s="63"/>
      <c r="N89" s="91"/>
      <c r="O89" s="473"/>
      <c r="P89" s="6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</row>
    <row r="90" spans="1:55" s="2" customFormat="1" ht="15" customHeight="1" x14ac:dyDescent="0.2">
      <c r="A90" s="2">
        <v>88</v>
      </c>
      <c r="B90" s="163"/>
      <c r="C90" s="53" t="s">
        <v>307</v>
      </c>
      <c r="D90" s="54">
        <v>8</v>
      </c>
      <c r="E90" s="222">
        <v>2</v>
      </c>
      <c r="F90" s="92" t="s">
        <v>1515</v>
      </c>
      <c r="G90" s="93">
        <f>SUM(G91,G101,G108,G132,G145,G153:G154)</f>
        <v>0</v>
      </c>
      <c r="H90" s="93">
        <f>SUM(H91,H101,H108,H132,H145,H153:H154)</f>
        <v>0</v>
      </c>
      <c r="I90" s="142">
        <f>IF(J90=0,0,IF(G90=0,"&gt;100%",J90/G90))</f>
        <v>0</v>
      </c>
      <c r="J90" s="474">
        <f t="shared" ref="J90" si="8">H90-G90</f>
        <v>0</v>
      </c>
      <c r="K90" s="56"/>
      <c r="L90" s="93"/>
      <c r="M90" s="93">
        <f>SUM(M91,M101,M108,M132,M145,M153:M154)</f>
        <v>0</v>
      </c>
      <c r="N90" s="142">
        <f>IF(O90=0,0,IF(H90=0,"&gt;100%",O90/H90))</f>
        <v>0</v>
      </c>
      <c r="O90" s="474">
        <f>M90-H90</f>
        <v>0</v>
      </c>
      <c r="P90" s="93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</row>
    <row r="91" spans="1:55" s="2" customFormat="1" ht="15" customHeight="1" outlineLevel="1" x14ac:dyDescent="0.2">
      <c r="A91" s="2">
        <v>89</v>
      </c>
      <c r="B91" s="164"/>
      <c r="C91" s="58" t="s">
        <v>308</v>
      </c>
      <c r="D91" s="59">
        <v>8.1</v>
      </c>
      <c r="E91" s="220">
        <v>3</v>
      </c>
      <c r="F91" s="61" t="s">
        <v>1331</v>
      </c>
      <c r="G91" s="75">
        <f>IF('Exec Summary'!$D$9="yes",NORM!M91,0)</f>
        <v>0</v>
      </c>
      <c r="H91" s="67">
        <f>SUM(H92:H100)</f>
        <v>0</v>
      </c>
      <c r="I91" s="68"/>
      <c r="J91" s="468"/>
      <c r="K91" s="65"/>
      <c r="L91" s="62"/>
      <c r="M91" s="67">
        <f>SUM(M92:M100)</f>
        <v>0</v>
      </c>
      <c r="N91" s="68"/>
      <c r="O91" s="468"/>
      <c r="P91" s="62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</row>
    <row r="92" spans="1:55" s="2" customFormat="1" ht="15" customHeight="1" outlineLevel="1" x14ac:dyDescent="0.2">
      <c r="A92" s="2">
        <v>90</v>
      </c>
      <c r="B92" s="164">
        <v>8110</v>
      </c>
      <c r="C92" s="58" t="s">
        <v>309</v>
      </c>
      <c r="D92" s="59" t="s">
        <v>97</v>
      </c>
      <c r="E92" s="220">
        <v>4</v>
      </c>
      <c r="F92" s="69" t="s">
        <v>1332</v>
      </c>
      <c r="G92" s="75">
        <f>IF('Exec Summary'!$D$9="yes",NORM!M92,0)</f>
        <v>0</v>
      </c>
      <c r="H92" s="70"/>
      <c r="I92" s="71"/>
      <c r="J92" s="469"/>
      <c r="K92" s="65"/>
      <c r="L92" s="73"/>
      <c r="M92" s="70"/>
      <c r="N92" s="71"/>
      <c r="O92" s="469"/>
      <c r="P92" s="73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</row>
    <row r="93" spans="1:55" s="2" customFormat="1" ht="15" customHeight="1" outlineLevel="1" x14ac:dyDescent="0.2">
      <c r="A93" s="2">
        <v>91</v>
      </c>
      <c r="B93" s="164" t="s">
        <v>6</v>
      </c>
      <c r="C93" s="58" t="s">
        <v>310</v>
      </c>
      <c r="D93" s="59" t="s">
        <v>98</v>
      </c>
      <c r="E93" s="220">
        <v>4</v>
      </c>
      <c r="F93" s="69" t="s">
        <v>1333</v>
      </c>
      <c r="G93" s="75">
        <f>IF('Exec Summary'!$D$9="yes",NORM!M93,0)</f>
        <v>0</v>
      </c>
      <c r="H93" s="74"/>
      <c r="I93" s="64"/>
      <c r="J93" s="467"/>
      <c r="K93" s="65"/>
      <c r="L93" s="75"/>
      <c r="M93" s="74"/>
      <c r="N93" s="64"/>
      <c r="O93" s="467"/>
      <c r="P93" s="75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</row>
    <row r="94" spans="1:55" s="2" customFormat="1" ht="15" customHeight="1" outlineLevel="1" x14ac:dyDescent="0.2">
      <c r="A94" s="2">
        <v>92</v>
      </c>
      <c r="B94" s="164" t="s">
        <v>7</v>
      </c>
      <c r="C94" s="58" t="s">
        <v>311</v>
      </c>
      <c r="D94" s="59" t="s">
        <v>84</v>
      </c>
      <c r="E94" s="220">
        <v>4</v>
      </c>
      <c r="F94" s="69" t="s">
        <v>1334</v>
      </c>
      <c r="G94" s="75">
        <f>IF('Exec Summary'!$D$9="yes",NORM!M94,0)</f>
        <v>0</v>
      </c>
      <c r="H94" s="74"/>
      <c r="I94" s="64"/>
      <c r="J94" s="467"/>
      <c r="K94" s="65"/>
      <c r="L94" s="75"/>
      <c r="M94" s="74"/>
      <c r="N94" s="64"/>
      <c r="O94" s="467"/>
      <c r="P94" s="75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</row>
    <row r="95" spans="1:55" s="2" customFormat="1" ht="15" customHeight="1" outlineLevel="1" x14ac:dyDescent="0.2">
      <c r="A95" s="2">
        <v>93</v>
      </c>
      <c r="B95" s="164" t="s">
        <v>82</v>
      </c>
      <c r="C95" s="58" t="s">
        <v>312</v>
      </c>
      <c r="D95" s="59" t="s">
        <v>85</v>
      </c>
      <c r="E95" s="220">
        <v>4</v>
      </c>
      <c r="F95" s="69" t="s">
        <v>1335</v>
      </c>
      <c r="G95" s="75">
        <f>IF('Exec Summary'!$D$9="yes",NORM!M95,0)</f>
        <v>0</v>
      </c>
      <c r="H95" s="74"/>
      <c r="I95" s="64"/>
      <c r="J95" s="467"/>
      <c r="K95" s="65"/>
      <c r="L95" s="75"/>
      <c r="M95" s="74"/>
      <c r="N95" s="64"/>
      <c r="O95" s="467"/>
      <c r="P95" s="75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</row>
    <row r="96" spans="1:55" s="2" customFormat="1" ht="15" customHeight="1" outlineLevel="1" x14ac:dyDescent="0.2">
      <c r="A96" s="2">
        <v>94</v>
      </c>
      <c r="B96" s="164" t="s">
        <v>8</v>
      </c>
      <c r="C96" s="58" t="s">
        <v>313</v>
      </c>
      <c r="D96" s="59" t="s">
        <v>86</v>
      </c>
      <c r="E96" s="220">
        <v>4</v>
      </c>
      <c r="F96" s="69" t="s">
        <v>1336</v>
      </c>
      <c r="G96" s="75">
        <f>IF('Exec Summary'!$D$9="yes",NORM!M96,0)</f>
        <v>0</v>
      </c>
      <c r="H96" s="74"/>
      <c r="I96" s="64"/>
      <c r="J96" s="467"/>
      <c r="K96" s="65"/>
      <c r="L96" s="75"/>
      <c r="M96" s="74"/>
      <c r="N96" s="64"/>
      <c r="O96" s="467"/>
      <c r="P96" s="75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</row>
    <row r="97" spans="1:55" s="2" customFormat="1" ht="15" customHeight="1" outlineLevel="1" x14ac:dyDescent="0.2">
      <c r="A97" s="2">
        <v>95</v>
      </c>
      <c r="B97" s="164" t="s">
        <v>10</v>
      </c>
      <c r="C97" s="58" t="s">
        <v>314</v>
      </c>
      <c r="D97" s="59" t="s">
        <v>87</v>
      </c>
      <c r="E97" s="220">
        <v>4</v>
      </c>
      <c r="F97" s="69" t="s">
        <v>1337</v>
      </c>
      <c r="G97" s="75">
        <f>IF('Exec Summary'!$D$9="yes",NORM!M97,0)</f>
        <v>0</v>
      </c>
      <c r="H97" s="74"/>
      <c r="I97" s="64"/>
      <c r="J97" s="467"/>
      <c r="K97" s="65"/>
      <c r="L97" s="75"/>
      <c r="M97" s="74"/>
      <c r="N97" s="64"/>
      <c r="O97" s="467"/>
      <c r="P97" s="75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</row>
    <row r="98" spans="1:55" s="2" customFormat="1" ht="15" customHeight="1" outlineLevel="1" x14ac:dyDescent="0.2">
      <c r="A98" s="2">
        <v>96</v>
      </c>
      <c r="B98" s="164" t="s">
        <v>83</v>
      </c>
      <c r="C98" s="58" t="s">
        <v>315</v>
      </c>
      <c r="D98" s="59" t="s">
        <v>88</v>
      </c>
      <c r="E98" s="220">
        <v>4</v>
      </c>
      <c r="F98" s="69" t="s">
        <v>1338</v>
      </c>
      <c r="G98" s="75">
        <f>IF('Exec Summary'!$D$9="yes",NORM!M98,0)</f>
        <v>0</v>
      </c>
      <c r="H98" s="74"/>
      <c r="I98" s="64"/>
      <c r="J98" s="467"/>
      <c r="K98" s="65"/>
      <c r="L98" s="75"/>
      <c r="M98" s="74"/>
      <c r="N98" s="64"/>
      <c r="O98" s="467"/>
      <c r="P98" s="75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</row>
    <row r="99" spans="1:55" s="2" customFormat="1" ht="15" customHeight="1" outlineLevel="1" x14ac:dyDescent="0.2">
      <c r="A99" s="2">
        <v>97</v>
      </c>
      <c r="B99" s="164" t="s">
        <v>11</v>
      </c>
      <c r="C99" s="58" t="s">
        <v>316</v>
      </c>
      <c r="D99" s="59" t="s">
        <v>12</v>
      </c>
      <c r="E99" s="220">
        <v>4</v>
      </c>
      <c r="F99" s="69" t="s">
        <v>1339</v>
      </c>
      <c r="G99" s="75">
        <f>IF('Exec Summary'!$D$9="yes",NORM!M99,0)</f>
        <v>0</v>
      </c>
      <c r="H99" s="74"/>
      <c r="I99" s="64"/>
      <c r="J99" s="467"/>
      <c r="K99" s="65"/>
      <c r="L99" s="75"/>
      <c r="M99" s="74"/>
      <c r="N99" s="64"/>
      <c r="O99" s="467"/>
      <c r="P99" s="75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</row>
    <row r="100" spans="1:55" s="2" customFormat="1" ht="15" customHeight="1" outlineLevel="1" x14ac:dyDescent="0.2">
      <c r="A100" s="2">
        <v>98</v>
      </c>
      <c r="B100" s="164" t="s">
        <v>46</v>
      </c>
      <c r="C100" s="58" t="s">
        <v>317</v>
      </c>
      <c r="D100" s="59" t="s">
        <v>47</v>
      </c>
      <c r="E100" s="220">
        <v>4</v>
      </c>
      <c r="F100" s="69" t="s">
        <v>1340</v>
      </c>
      <c r="G100" s="75">
        <f>IF('Exec Summary'!$D$9="yes",NORM!M100,0)</f>
        <v>0</v>
      </c>
      <c r="H100" s="76"/>
      <c r="I100" s="91"/>
      <c r="J100" s="473"/>
      <c r="K100" s="65"/>
      <c r="L100" s="77"/>
      <c r="M100" s="76"/>
      <c r="N100" s="91"/>
      <c r="O100" s="473"/>
      <c r="P100" s="77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</row>
    <row r="101" spans="1:55" s="2" customFormat="1" ht="15" customHeight="1" outlineLevel="1" x14ac:dyDescent="0.2">
      <c r="A101" s="2">
        <v>99</v>
      </c>
      <c r="B101" s="165"/>
      <c r="C101" s="58" t="s">
        <v>318</v>
      </c>
      <c r="D101" s="59">
        <v>8.1999999999999993</v>
      </c>
      <c r="E101" s="220">
        <v>3</v>
      </c>
      <c r="F101" s="61" t="s">
        <v>1341</v>
      </c>
      <c r="G101" s="75">
        <f>IF('Exec Summary'!$D$9="yes",NORM!M101,0)</f>
        <v>0</v>
      </c>
      <c r="H101" s="67">
        <f>SUM(H102:H107)</f>
        <v>0</v>
      </c>
      <c r="I101" s="68"/>
      <c r="J101" s="468"/>
      <c r="K101" s="65"/>
      <c r="L101" s="62"/>
      <c r="M101" s="67">
        <f>SUM(M102:M107)</f>
        <v>0</v>
      </c>
      <c r="N101" s="68"/>
      <c r="O101" s="468"/>
      <c r="P101" s="62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</row>
    <row r="102" spans="1:55" s="2" customFormat="1" ht="15" customHeight="1" outlineLevel="1" x14ac:dyDescent="0.2">
      <c r="A102" s="2">
        <v>100</v>
      </c>
      <c r="B102" s="165" t="s">
        <v>14</v>
      </c>
      <c r="C102" s="58" t="s">
        <v>319</v>
      </c>
      <c r="D102" s="59" t="s">
        <v>99</v>
      </c>
      <c r="E102" s="220">
        <v>4</v>
      </c>
      <c r="F102" s="69" t="s">
        <v>1342</v>
      </c>
      <c r="G102" s="75">
        <f>IF('Exec Summary'!$D$9="yes",NORM!M102,0)</f>
        <v>0</v>
      </c>
      <c r="H102" s="70"/>
      <c r="I102" s="71"/>
      <c r="J102" s="469"/>
      <c r="K102" s="65"/>
      <c r="L102" s="73"/>
      <c r="M102" s="70"/>
      <c r="N102" s="71"/>
      <c r="O102" s="469"/>
      <c r="P102" s="73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</row>
    <row r="103" spans="1:55" s="2" customFormat="1" ht="15" customHeight="1" outlineLevel="1" x14ac:dyDescent="0.2">
      <c r="A103" s="2">
        <v>101</v>
      </c>
      <c r="B103" s="165">
        <v>8240</v>
      </c>
      <c r="C103" s="58" t="s">
        <v>320</v>
      </c>
      <c r="D103" s="59" t="s">
        <v>100</v>
      </c>
      <c r="E103" s="220">
        <v>4</v>
      </c>
      <c r="F103" s="69" t="s">
        <v>1516</v>
      </c>
      <c r="G103" s="75">
        <f>IF('Exec Summary'!$D$9="yes",NORM!M103,0)</f>
        <v>0</v>
      </c>
      <c r="H103" s="74"/>
      <c r="I103" s="64"/>
      <c r="J103" s="467"/>
      <c r="K103" s="65"/>
      <c r="L103" s="75"/>
      <c r="M103" s="74"/>
      <c r="N103" s="64"/>
      <c r="O103" s="467"/>
      <c r="P103" s="75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</row>
    <row r="104" spans="1:55" s="2" customFormat="1" ht="15" customHeight="1" outlineLevel="1" x14ac:dyDescent="0.2">
      <c r="A104" s="2">
        <v>102</v>
      </c>
      <c r="B104" s="165" t="s">
        <v>15</v>
      </c>
      <c r="C104" s="58" t="s">
        <v>321</v>
      </c>
      <c r="D104" s="59" t="s">
        <v>101</v>
      </c>
      <c r="E104" s="220">
        <v>4</v>
      </c>
      <c r="F104" s="69" t="s">
        <v>1344</v>
      </c>
      <c r="G104" s="75">
        <f>IF('Exec Summary'!$D$9="yes",NORM!M104,0)</f>
        <v>0</v>
      </c>
      <c r="H104" s="74"/>
      <c r="I104" s="64"/>
      <c r="J104" s="467"/>
      <c r="K104" s="65"/>
      <c r="L104" s="75"/>
      <c r="M104" s="74"/>
      <c r="N104" s="64"/>
      <c r="O104" s="467"/>
      <c r="P104" s="75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</row>
    <row r="105" spans="1:55" s="2" customFormat="1" ht="15" customHeight="1" outlineLevel="1" x14ac:dyDescent="0.2">
      <c r="A105" s="2">
        <v>103</v>
      </c>
      <c r="B105" s="165" t="s">
        <v>16</v>
      </c>
      <c r="C105" s="58" t="s">
        <v>322</v>
      </c>
      <c r="D105" s="59" t="s">
        <v>102</v>
      </c>
      <c r="E105" s="220">
        <v>4</v>
      </c>
      <c r="F105" s="69" t="s">
        <v>1345</v>
      </c>
      <c r="G105" s="75">
        <f>IF('Exec Summary'!$D$9="yes",NORM!M105,0)</f>
        <v>0</v>
      </c>
      <c r="H105" s="74"/>
      <c r="I105" s="64"/>
      <c r="J105" s="467"/>
      <c r="K105" s="65"/>
      <c r="L105" s="75"/>
      <c r="M105" s="74"/>
      <c r="N105" s="64"/>
      <c r="O105" s="467"/>
      <c r="P105" s="75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</row>
    <row r="106" spans="1:55" s="2" customFormat="1" ht="15" customHeight="1" outlineLevel="1" x14ac:dyDescent="0.2">
      <c r="A106" s="2">
        <v>104</v>
      </c>
      <c r="B106" s="165" t="s">
        <v>114</v>
      </c>
      <c r="C106" s="58" t="s">
        <v>323</v>
      </c>
      <c r="D106" s="59" t="s">
        <v>89</v>
      </c>
      <c r="E106" s="220">
        <v>4</v>
      </c>
      <c r="F106" s="69" t="s">
        <v>1346</v>
      </c>
      <c r="G106" s="75">
        <f>IF('Exec Summary'!$D$9="yes",NORM!M106,0)</f>
        <v>0</v>
      </c>
      <c r="H106" s="74"/>
      <c r="I106" s="64"/>
      <c r="J106" s="467"/>
      <c r="K106" s="65"/>
      <c r="L106" s="75"/>
      <c r="M106" s="74"/>
      <c r="N106" s="64"/>
      <c r="O106" s="467"/>
      <c r="P106" s="75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</row>
    <row r="107" spans="1:55" s="2" customFormat="1" ht="15" customHeight="1" outlineLevel="1" x14ac:dyDescent="0.2">
      <c r="A107" s="2">
        <v>105</v>
      </c>
      <c r="B107" s="165" t="s">
        <v>48</v>
      </c>
      <c r="C107" s="58" t="s">
        <v>324</v>
      </c>
      <c r="D107" s="59" t="s">
        <v>49</v>
      </c>
      <c r="E107" s="220">
        <v>4</v>
      </c>
      <c r="F107" s="69" t="s">
        <v>1347</v>
      </c>
      <c r="G107" s="75">
        <f>IF('Exec Summary'!$D$9="yes",NORM!M107,0)</f>
        <v>0</v>
      </c>
      <c r="H107" s="76"/>
      <c r="I107" s="91"/>
      <c r="J107" s="473"/>
      <c r="K107" s="65"/>
      <c r="L107" s="77"/>
      <c r="M107" s="76"/>
      <c r="N107" s="91"/>
      <c r="O107" s="473"/>
      <c r="P107" s="77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</row>
    <row r="108" spans="1:55" s="2" customFormat="1" ht="15" customHeight="1" outlineLevel="1" x14ac:dyDescent="0.2">
      <c r="A108" s="2">
        <v>106</v>
      </c>
      <c r="B108" s="165"/>
      <c r="C108" s="58" t="s">
        <v>325</v>
      </c>
      <c r="D108" s="59">
        <v>8.3000000000000007</v>
      </c>
      <c r="E108" s="220">
        <v>3</v>
      </c>
      <c r="F108" s="61" t="s">
        <v>1348</v>
      </c>
      <c r="G108" s="75">
        <f>IF('Exec Summary'!$D$9="yes",NORM!M108,0)</f>
        <v>0</v>
      </c>
      <c r="H108" s="67">
        <f>SUM(H109:H131)</f>
        <v>0</v>
      </c>
      <c r="I108" s="68"/>
      <c r="J108" s="468"/>
      <c r="K108" s="65"/>
      <c r="L108" s="62"/>
      <c r="M108" s="67">
        <f>SUM(M109:M131)</f>
        <v>0</v>
      </c>
      <c r="N108" s="68"/>
      <c r="O108" s="468"/>
      <c r="P108" s="62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</row>
    <row r="109" spans="1:55" s="2" customFormat="1" ht="15" customHeight="1" outlineLevel="1" x14ac:dyDescent="0.2">
      <c r="A109" s="2">
        <v>107</v>
      </c>
      <c r="B109" s="165">
        <v>8310</v>
      </c>
      <c r="C109" s="58" t="s">
        <v>326</v>
      </c>
      <c r="D109" s="59" t="s">
        <v>103</v>
      </c>
      <c r="E109" s="220">
        <v>4</v>
      </c>
      <c r="F109" s="69" t="s">
        <v>1349</v>
      </c>
      <c r="G109" s="75">
        <f>IF('Exec Summary'!$D$9="yes",NORM!M109,0)</f>
        <v>0</v>
      </c>
      <c r="H109" s="70"/>
      <c r="I109" s="71"/>
      <c r="J109" s="469"/>
      <c r="K109" s="65"/>
      <c r="L109" s="73"/>
      <c r="M109" s="70"/>
      <c r="N109" s="71"/>
      <c r="O109" s="469"/>
      <c r="P109" s="73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</row>
    <row r="110" spans="1:55" s="2" customFormat="1" ht="15" customHeight="1" outlineLevel="1" x14ac:dyDescent="0.2">
      <c r="A110" s="2">
        <v>108</v>
      </c>
      <c r="B110" s="165" t="s">
        <v>18</v>
      </c>
      <c r="C110" s="58" t="s">
        <v>327</v>
      </c>
      <c r="D110" s="59" t="s">
        <v>104</v>
      </c>
      <c r="E110" s="220">
        <v>4</v>
      </c>
      <c r="F110" s="69" t="s">
        <v>1350</v>
      </c>
      <c r="G110" s="75">
        <f>IF('Exec Summary'!$D$9="yes",NORM!M110,0)</f>
        <v>0</v>
      </c>
      <c r="H110" s="74"/>
      <c r="I110" s="64"/>
      <c r="J110" s="467"/>
      <c r="K110" s="65"/>
      <c r="L110" s="75"/>
      <c r="M110" s="74"/>
      <c r="N110" s="64"/>
      <c r="O110" s="467"/>
      <c r="P110" s="75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</row>
    <row r="111" spans="1:55" s="2" customFormat="1" ht="15" customHeight="1" outlineLevel="1" x14ac:dyDescent="0.2">
      <c r="A111" s="2">
        <v>109</v>
      </c>
      <c r="B111" s="165" t="s">
        <v>19</v>
      </c>
      <c r="C111" s="58" t="s">
        <v>328</v>
      </c>
      <c r="D111" s="59" t="s">
        <v>105</v>
      </c>
      <c r="E111" s="220">
        <v>4</v>
      </c>
      <c r="F111" s="69" t="s">
        <v>1351</v>
      </c>
      <c r="G111" s="75">
        <f>IF('Exec Summary'!$D$9="yes",NORM!M111,0)</f>
        <v>0</v>
      </c>
      <c r="H111" s="74"/>
      <c r="I111" s="64"/>
      <c r="J111" s="467"/>
      <c r="K111" s="65"/>
      <c r="L111" s="75"/>
      <c r="M111" s="74"/>
      <c r="N111" s="64"/>
      <c r="O111" s="467"/>
      <c r="P111" s="75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</row>
    <row r="112" spans="1:55" s="2" customFormat="1" ht="15" customHeight="1" outlineLevel="1" x14ac:dyDescent="0.2">
      <c r="A112" s="2">
        <v>110</v>
      </c>
      <c r="B112" s="165" t="s">
        <v>20</v>
      </c>
      <c r="C112" s="58" t="s">
        <v>329</v>
      </c>
      <c r="D112" s="59" t="s">
        <v>106</v>
      </c>
      <c r="E112" s="220">
        <v>4</v>
      </c>
      <c r="F112" s="69" t="s">
        <v>1352</v>
      </c>
      <c r="G112" s="75">
        <f>IF('Exec Summary'!$D$9="yes",NORM!M112,0)</f>
        <v>0</v>
      </c>
      <c r="H112" s="74"/>
      <c r="I112" s="64"/>
      <c r="J112" s="467"/>
      <c r="K112" s="65"/>
      <c r="L112" s="75"/>
      <c r="M112" s="74"/>
      <c r="N112" s="64"/>
      <c r="O112" s="467"/>
      <c r="P112" s="75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</row>
    <row r="113" spans="1:55" s="2" customFormat="1" ht="15" customHeight="1" outlineLevel="1" x14ac:dyDescent="0.2">
      <c r="A113" s="2">
        <v>111</v>
      </c>
      <c r="B113" s="165" t="s">
        <v>125</v>
      </c>
      <c r="C113" s="58" t="s">
        <v>330</v>
      </c>
      <c r="D113" s="59" t="s">
        <v>107</v>
      </c>
      <c r="E113" s="220">
        <v>4</v>
      </c>
      <c r="F113" s="69" t="s">
        <v>1353</v>
      </c>
      <c r="G113" s="75">
        <f>IF('Exec Summary'!$D$9="yes",NORM!M113,0)</f>
        <v>0</v>
      </c>
      <c r="H113" s="74"/>
      <c r="I113" s="64"/>
      <c r="J113" s="467"/>
      <c r="K113" s="65"/>
      <c r="L113" s="75"/>
      <c r="M113" s="74"/>
      <c r="N113" s="64"/>
      <c r="O113" s="467"/>
      <c r="P113" s="75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</row>
    <row r="114" spans="1:55" s="2" customFormat="1" ht="15" customHeight="1" outlineLevel="1" x14ac:dyDescent="0.2">
      <c r="A114" s="2">
        <v>112</v>
      </c>
      <c r="B114" s="165" t="s">
        <v>126</v>
      </c>
      <c r="C114" s="58" t="s">
        <v>168</v>
      </c>
      <c r="D114" s="59" t="s">
        <v>109</v>
      </c>
      <c r="E114" s="220">
        <v>4</v>
      </c>
      <c r="F114" s="69" t="s">
        <v>1354</v>
      </c>
      <c r="G114" s="75">
        <f>IF('Exec Summary'!$D$9="yes",NORM!M114,0)</f>
        <v>0</v>
      </c>
      <c r="H114" s="74"/>
      <c r="I114" s="64"/>
      <c r="J114" s="467"/>
      <c r="K114" s="65"/>
      <c r="L114" s="75"/>
      <c r="M114" s="74"/>
      <c r="N114" s="64"/>
      <c r="O114" s="467"/>
      <c r="P114" s="75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</row>
    <row r="115" spans="1:55" s="2" customFormat="1" ht="15" customHeight="1" outlineLevel="1" x14ac:dyDescent="0.2">
      <c r="A115" s="2">
        <v>113</v>
      </c>
      <c r="B115" s="165" t="s">
        <v>127</v>
      </c>
      <c r="C115" s="58" t="s">
        <v>331</v>
      </c>
      <c r="D115" s="59" t="s">
        <v>110</v>
      </c>
      <c r="E115" s="220">
        <v>4</v>
      </c>
      <c r="F115" s="69" t="s">
        <v>1355</v>
      </c>
      <c r="G115" s="75">
        <f>IF('Exec Summary'!$D$9="yes",NORM!M115,0)</f>
        <v>0</v>
      </c>
      <c r="H115" s="74"/>
      <c r="I115" s="64"/>
      <c r="J115" s="467"/>
      <c r="K115" s="65"/>
      <c r="L115" s="75"/>
      <c r="M115" s="74"/>
      <c r="N115" s="64"/>
      <c r="O115" s="467"/>
      <c r="P115" s="75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</row>
    <row r="116" spans="1:55" s="2" customFormat="1" ht="15" customHeight="1" outlineLevel="1" x14ac:dyDescent="0.2">
      <c r="A116" s="2">
        <v>114</v>
      </c>
      <c r="B116" s="165" t="s">
        <v>128</v>
      </c>
      <c r="C116" s="58" t="s">
        <v>332</v>
      </c>
      <c r="D116" s="59" t="s">
        <v>112</v>
      </c>
      <c r="E116" s="220">
        <v>4</v>
      </c>
      <c r="F116" s="69" t="s">
        <v>1356</v>
      </c>
      <c r="G116" s="75">
        <f>IF('Exec Summary'!$D$9="yes",NORM!M116,0)</f>
        <v>0</v>
      </c>
      <c r="H116" s="74"/>
      <c r="I116" s="64"/>
      <c r="J116" s="467"/>
      <c r="K116" s="65"/>
      <c r="L116" s="75"/>
      <c r="M116" s="74"/>
      <c r="N116" s="64"/>
      <c r="O116" s="467"/>
      <c r="P116" s="75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</row>
    <row r="117" spans="1:55" s="2" customFormat="1" ht="15" customHeight="1" outlineLevel="1" x14ac:dyDescent="0.2">
      <c r="A117" s="2">
        <v>115</v>
      </c>
      <c r="B117" s="165" t="s">
        <v>21</v>
      </c>
      <c r="C117" s="58" t="s">
        <v>333</v>
      </c>
      <c r="D117" s="59" t="s">
        <v>129</v>
      </c>
      <c r="E117" s="220">
        <v>4</v>
      </c>
      <c r="F117" s="109" t="s">
        <v>1357</v>
      </c>
      <c r="G117" s="75">
        <f>IF('Exec Summary'!$D$9="yes",NORM!M117,0)</f>
        <v>0</v>
      </c>
      <c r="H117" s="74"/>
      <c r="I117" s="64"/>
      <c r="J117" s="467"/>
      <c r="K117" s="65"/>
      <c r="L117" s="75"/>
      <c r="M117" s="74"/>
      <c r="N117" s="64"/>
      <c r="O117" s="467"/>
      <c r="P117" s="75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</row>
    <row r="118" spans="1:55" s="2" customFormat="1" ht="15" customHeight="1" outlineLevel="1" x14ac:dyDescent="0.2">
      <c r="A118" s="2">
        <v>116</v>
      </c>
      <c r="B118" s="165" t="s">
        <v>135</v>
      </c>
      <c r="C118" s="58" t="s">
        <v>334</v>
      </c>
      <c r="D118" s="59" t="s">
        <v>130</v>
      </c>
      <c r="E118" s="220">
        <v>4</v>
      </c>
      <c r="F118" s="69" t="s">
        <v>1358</v>
      </c>
      <c r="G118" s="75">
        <f>IF('Exec Summary'!$D$9="yes",NORM!M118,0)</f>
        <v>0</v>
      </c>
      <c r="H118" s="74"/>
      <c r="I118" s="64"/>
      <c r="J118" s="467"/>
      <c r="K118" s="65"/>
      <c r="L118" s="75"/>
      <c r="M118" s="74"/>
      <c r="N118" s="64"/>
      <c r="O118" s="467"/>
      <c r="P118" s="75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</row>
    <row r="119" spans="1:55" s="2" customFormat="1" ht="15" customHeight="1" outlineLevel="1" x14ac:dyDescent="0.2">
      <c r="A119" s="2">
        <v>117</v>
      </c>
      <c r="B119" s="165" t="s">
        <v>136</v>
      </c>
      <c r="C119" s="58" t="s">
        <v>335</v>
      </c>
      <c r="D119" s="59" t="s">
        <v>131</v>
      </c>
      <c r="E119" s="220">
        <v>4</v>
      </c>
      <c r="F119" s="69" t="s">
        <v>1359</v>
      </c>
      <c r="G119" s="75">
        <f>IF('Exec Summary'!$D$9="yes",NORM!M119,0)</f>
        <v>0</v>
      </c>
      <c r="H119" s="74"/>
      <c r="I119" s="64"/>
      <c r="J119" s="467"/>
      <c r="K119" s="65"/>
      <c r="L119" s="75"/>
      <c r="M119" s="74"/>
      <c r="N119" s="64"/>
      <c r="O119" s="467"/>
      <c r="P119" s="75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</row>
    <row r="120" spans="1:55" s="2" customFormat="1" ht="15" customHeight="1" outlineLevel="1" x14ac:dyDescent="0.2">
      <c r="A120" s="2">
        <v>118</v>
      </c>
      <c r="B120" s="165" t="s">
        <v>137</v>
      </c>
      <c r="C120" s="58" t="s">
        <v>336</v>
      </c>
      <c r="D120" s="59" t="s">
        <v>132</v>
      </c>
      <c r="E120" s="220">
        <v>4</v>
      </c>
      <c r="F120" s="69" t="s">
        <v>1360</v>
      </c>
      <c r="G120" s="75">
        <f>IF('Exec Summary'!$D$9="yes",NORM!M120,0)</f>
        <v>0</v>
      </c>
      <c r="H120" s="74"/>
      <c r="I120" s="64"/>
      <c r="J120" s="467"/>
      <c r="K120" s="65"/>
      <c r="L120" s="75"/>
      <c r="M120" s="74"/>
      <c r="N120" s="64"/>
      <c r="O120" s="467"/>
      <c r="P120" s="75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</row>
    <row r="121" spans="1:55" s="2" customFormat="1" ht="15" customHeight="1" outlineLevel="1" x14ac:dyDescent="0.2">
      <c r="A121" s="2">
        <v>119</v>
      </c>
      <c r="B121" s="165" t="s">
        <v>138</v>
      </c>
      <c r="C121" s="58" t="s">
        <v>337</v>
      </c>
      <c r="D121" s="59" t="s">
        <v>133</v>
      </c>
      <c r="E121" s="220">
        <v>4</v>
      </c>
      <c r="F121" s="69" t="s">
        <v>1361</v>
      </c>
      <c r="G121" s="75">
        <f>IF('Exec Summary'!$D$9="yes",NORM!M121,0)</f>
        <v>0</v>
      </c>
      <c r="H121" s="74"/>
      <c r="I121" s="64"/>
      <c r="J121" s="467"/>
      <c r="K121" s="65"/>
      <c r="L121" s="75"/>
      <c r="M121" s="74"/>
      <c r="N121" s="64"/>
      <c r="O121" s="467"/>
      <c r="P121" s="75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</row>
    <row r="122" spans="1:55" s="2" customFormat="1" ht="15" customHeight="1" outlineLevel="1" x14ac:dyDescent="0.2">
      <c r="A122" s="2">
        <v>120</v>
      </c>
      <c r="B122" s="165" t="s">
        <v>139</v>
      </c>
      <c r="C122" s="58" t="s">
        <v>338</v>
      </c>
      <c r="D122" s="59" t="s">
        <v>134</v>
      </c>
      <c r="E122" s="220">
        <v>4</v>
      </c>
      <c r="F122" s="69" t="s">
        <v>1362</v>
      </c>
      <c r="G122" s="75">
        <f>IF('Exec Summary'!$D$9="yes",NORM!M122,0)</f>
        <v>0</v>
      </c>
      <c r="H122" s="74"/>
      <c r="I122" s="64"/>
      <c r="J122" s="467"/>
      <c r="K122" s="65"/>
      <c r="L122" s="75"/>
      <c r="M122" s="74"/>
      <c r="N122" s="64"/>
      <c r="O122" s="467"/>
      <c r="P122" s="75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</row>
    <row r="123" spans="1:55" s="2" customFormat="1" ht="15" customHeight="1" outlineLevel="1" x14ac:dyDescent="0.2">
      <c r="A123" s="2">
        <v>121</v>
      </c>
      <c r="B123" s="165" t="s">
        <v>22</v>
      </c>
      <c r="C123" s="58" t="s">
        <v>339</v>
      </c>
      <c r="D123" s="59" t="s">
        <v>140</v>
      </c>
      <c r="E123" s="220">
        <v>4</v>
      </c>
      <c r="F123" s="69" t="s">
        <v>1363</v>
      </c>
      <c r="G123" s="75">
        <f>IF('Exec Summary'!$D$9="yes",NORM!M123,0)</f>
        <v>0</v>
      </c>
      <c r="H123" s="74"/>
      <c r="I123" s="64"/>
      <c r="J123" s="467"/>
      <c r="K123" s="65"/>
      <c r="L123" s="75"/>
      <c r="M123" s="74"/>
      <c r="N123" s="64"/>
      <c r="O123" s="467"/>
      <c r="P123" s="75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</row>
    <row r="124" spans="1:55" s="2" customFormat="1" ht="15" customHeight="1" outlineLevel="1" x14ac:dyDescent="0.2">
      <c r="A124" s="2">
        <v>122</v>
      </c>
      <c r="B124" s="165" t="s">
        <v>72</v>
      </c>
      <c r="C124" s="58" t="s">
        <v>340</v>
      </c>
      <c r="D124" s="59" t="s">
        <v>141</v>
      </c>
      <c r="E124" s="220">
        <v>4</v>
      </c>
      <c r="F124" s="69" t="s">
        <v>1364</v>
      </c>
      <c r="G124" s="75">
        <f>IF('Exec Summary'!$D$9="yes",NORM!M124,0)</f>
        <v>0</v>
      </c>
      <c r="H124" s="74"/>
      <c r="I124" s="64"/>
      <c r="J124" s="467"/>
      <c r="K124" s="65"/>
      <c r="L124" s="75"/>
      <c r="M124" s="74"/>
      <c r="N124" s="64"/>
      <c r="O124" s="467"/>
      <c r="P124" s="75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</row>
    <row r="125" spans="1:55" s="2" customFormat="1" ht="15" customHeight="1" outlineLevel="1" x14ac:dyDescent="0.2">
      <c r="A125" s="2">
        <v>123</v>
      </c>
      <c r="B125" s="165" t="s">
        <v>24</v>
      </c>
      <c r="C125" s="58" t="s">
        <v>341</v>
      </c>
      <c r="D125" s="59" t="s">
        <v>142</v>
      </c>
      <c r="E125" s="220">
        <v>4</v>
      </c>
      <c r="F125" s="69" t="s">
        <v>1365</v>
      </c>
      <c r="G125" s="75">
        <f>IF('Exec Summary'!$D$9="yes",NORM!M125,0)</f>
        <v>0</v>
      </c>
      <c r="H125" s="74"/>
      <c r="I125" s="64"/>
      <c r="J125" s="467"/>
      <c r="K125" s="65"/>
      <c r="L125" s="75"/>
      <c r="M125" s="74"/>
      <c r="N125" s="64"/>
      <c r="O125" s="467"/>
      <c r="P125" s="75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</row>
    <row r="126" spans="1:55" s="2" customFormat="1" ht="15" customHeight="1" outlineLevel="1" x14ac:dyDescent="0.2">
      <c r="A126" s="2">
        <v>124</v>
      </c>
      <c r="B126" s="165" t="s">
        <v>25</v>
      </c>
      <c r="C126" s="58" t="s">
        <v>342</v>
      </c>
      <c r="D126" s="59" t="s">
        <v>143</v>
      </c>
      <c r="E126" s="220">
        <v>4</v>
      </c>
      <c r="F126" s="69" t="s">
        <v>1366</v>
      </c>
      <c r="G126" s="75">
        <f>IF('Exec Summary'!$D$9="yes",NORM!M126,0)</f>
        <v>0</v>
      </c>
      <c r="H126" s="74"/>
      <c r="I126" s="64"/>
      <c r="J126" s="467"/>
      <c r="K126" s="65"/>
      <c r="L126" s="75"/>
      <c r="M126" s="74"/>
      <c r="N126" s="64"/>
      <c r="O126" s="467"/>
      <c r="P126" s="75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</row>
    <row r="127" spans="1:55" s="2" customFormat="1" ht="15" customHeight="1" outlineLevel="1" x14ac:dyDescent="0.2">
      <c r="A127" s="2">
        <v>125</v>
      </c>
      <c r="B127" s="165" t="s">
        <v>108</v>
      </c>
      <c r="C127" s="58" t="s">
        <v>343</v>
      </c>
      <c r="D127" s="59" t="s">
        <v>144</v>
      </c>
      <c r="E127" s="220">
        <v>4</v>
      </c>
      <c r="F127" s="69" t="s">
        <v>1367</v>
      </c>
      <c r="G127" s="75">
        <f>IF('Exec Summary'!$D$9="yes",NORM!M127,0)</f>
        <v>0</v>
      </c>
      <c r="H127" s="74"/>
      <c r="I127" s="64"/>
      <c r="J127" s="467"/>
      <c r="K127" s="65"/>
      <c r="L127" s="75"/>
      <c r="M127" s="74"/>
      <c r="N127" s="64"/>
      <c r="O127" s="467"/>
      <c r="P127" s="75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</row>
    <row r="128" spans="1:55" s="2" customFormat="1" ht="15" customHeight="1" outlineLevel="1" x14ac:dyDescent="0.2">
      <c r="A128" s="2">
        <v>126</v>
      </c>
      <c r="B128" s="165">
        <v>8391</v>
      </c>
      <c r="C128" s="58" t="s">
        <v>344</v>
      </c>
      <c r="D128" s="59" t="s">
        <v>145</v>
      </c>
      <c r="E128" s="220">
        <v>4</v>
      </c>
      <c r="F128" s="69" t="s">
        <v>1368</v>
      </c>
      <c r="G128" s="75">
        <f>IF('Exec Summary'!$D$9="yes",NORM!M128,0)</f>
        <v>0</v>
      </c>
      <c r="H128" s="74"/>
      <c r="I128" s="64"/>
      <c r="J128" s="467"/>
      <c r="K128" s="65"/>
      <c r="L128" s="75"/>
      <c r="M128" s="74"/>
      <c r="N128" s="64"/>
      <c r="O128" s="467"/>
      <c r="P128" s="75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</row>
    <row r="129" spans="1:55" s="2" customFormat="1" ht="15" customHeight="1" outlineLevel="1" x14ac:dyDescent="0.2">
      <c r="A129" s="2">
        <v>127</v>
      </c>
      <c r="B129" s="165" t="s">
        <v>111</v>
      </c>
      <c r="C129" s="58" t="s">
        <v>345</v>
      </c>
      <c r="D129" s="59" t="s">
        <v>146</v>
      </c>
      <c r="E129" s="220">
        <v>4</v>
      </c>
      <c r="F129" s="69" t="s">
        <v>1318</v>
      </c>
      <c r="G129" s="75">
        <f>IF('Exec Summary'!$D$9="yes",NORM!M129,0)</f>
        <v>0</v>
      </c>
      <c r="H129" s="74"/>
      <c r="I129" s="64"/>
      <c r="J129" s="467"/>
      <c r="K129" s="65"/>
      <c r="L129" s="75"/>
      <c r="M129" s="74"/>
      <c r="N129" s="64"/>
      <c r="O129" s="467"/>
      <c r="P129" s="75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</row>
    <row r="130" spans="1:55" s="2" customFormat="1" ht="15" customHeight="1" outlineLevel="1" x14ac:dyDescent="0.2">
      <c r="A130" s="2">
        <v>128</v>
      </c>
      <c r="B130" s="165" t="s">
        <v>73</v>
      </c>
      <c r="C130" s="58" t="s">
        <v>346</v>
      </c>
      <c r="D130" s="59" t="s">
        <v>74</v>
      </c>
      <c r="E130" s="220">
        <v>4</v>
      </c>
      <c r="F130" s="69" t="s">
        <v>1369</v>
      </c>
      <c r="G130" s="75">
        <f>IF('Exec Summary'!$D$9="yes",NORM!M130,0)</f>
        <v>0</v>
      </c>
      <c r="H130" s="74"/>
      <c r="I130" s="64"/>
      <c r="J130" s="467"/>
      <c r="K130" s="65"/>
      <c r="L130" s="75"/>
      <c r="M130" s="74"/>
      <c r="N130" s="64"/>
      <c r="O130" s="467"/>
      <c r="P130" s="75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</row>
    <row r="131" spans="1:55" s="2" customFormat="1" ht="15" customHeight="1" outlineLevel="1" x14ac:dyDescent="0.2">
      <c r="A131" s="2">
        <v>129</v>
      </c>
      <c r="B131" s="165" t="s">
        <v>75</v>
      </c>
      <c r="C131" s="58" t="s">
        <v>347</v>
      </c>
      <c r="D131" s="59" t="s">
        <v>76</v>
      </c>
      <c r="E131" s="220">
        <v>4</v>
      </c>
      <c r="F131" s="69" t="s">
        <v>1370</v>
      </c>
      <c r="G131" s="75">
        <f>IF('Exec Summary'!$D$9="yes",NORM!M131,0)</f>
        <v>0</v>
      </c>
      <c r="H131" s="76"/>
      <c r="I131" s="91"/>
      <c r="J131" s="473"/>
      <c r="K131" s="65"/>
      <c r="L131" s="77"/>
      <c r="M131" s="76"/>
      <c r="N131" s="91"/>
      <c r="O131" s="473"/>
      <c r="P131" s="77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</row>
    <row r="132" spans="1:55" s="2" customFormat="1" ht="15" customHeight="1" outlineLevel="1" x14ac:dyDescent="0.2">
      <c r="A132" s="2">
        <v>130</v>
      </c>
      <c r="B132" s="165"/>
      <c r="C132" s="58" t="s">
        <v>348</v>
      </c>
      <c r="D132" s="59">
        <v>8.4</v>
      </c>
      <c r="E132" s="220">
        <v>3</v>
      </c>
      <c r="F132" s="61" t="s">
        <v>1371</v>
      </c>
      <c r="G132" s="75">
        <f>IF('Exec Summary'!$D$9="yes",NORM!M132,0)</f>
        <v>0</v>
      </c>
      <c r="H132" s="67">
        <f>SUM(H133:H144)</f>
        <v>0</v>
      </c>
      <c r="I132" s="68"/>
      <c r="J132" s="468"/>
      <c r="K132" s="65"/>
      <c r="L132" s="62"/>
      <c r="M132" s="67">
        <f>SUM(M133:M144)</f>
        <v>0</v>
      </c>
      <c r="N132" s="68"/>
      <c r="O132" s="468"/>
      <c r="P132" s="62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</row>
    <row r="133" spans="1:55" s="2" customFormat="1" ht="15" customHeight="1" outlineLevel="1" x14ac:dyDescent="0.2">
      <c r="A133" s="2">
        <v>131</v>
      </c>
      <c r="B133" s="165">
        <v>8410</v>
      </c>
      <c r="C133" s="58" t="s">
        <v>349</v>
      </c>
      <c r="D133" s="59" t="s">
        <v>45</v>
      </c>
      <c r="E133" s="220">
        <v>4</v>
      </c>
      <c r="F133" s="69" t="s">
        <v>1372</v>
      </c>
      <c r="G133" s="75">
        <f>IF('Exec Summary'!$D$9="yes",NORM!M133,0)</f>
        <v>0</v>
      </c>
      <c r="H133" s="70"/>
      <c r="I133" s="71"/>
      <c r="J133" s="469"/>
      <c r="K133" s="65"/>
      <c r="L133" s="73"/>
      <c r="M133" s="70"/>
      <c r="N133" s="71"/>
      <c r="O133" s="469"/>
      <c r="P133" s="73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</row>
    <row r="134" spans="1:55" s="2" customFormat="1" ht="15" customHeight="1" outlineLevel="1" x14ac:dyDescent="0.2">
      <c r="A134" s="2">
        <v>132</v>
      </c>
      <c r="B134" s="165" t="s">
        <v>113</v>
      </c>
      <c r="C134" s="58" t="s">
        <v>350</v>
      </c>
      <c r="D134" s="59" t="s">
        <v>50</v>
      </c>
      <c r="E134" s="220">
        <v>4</v>
      </c>
      <c r="F134" s="69" t="s">
        <v>1373</v>
      </c>
      <c r="G134" s="75">
        <f>IF('Exec Summary'!$D$9="yes",NORM!M134,0)</f>
        <v>0</v>
      </c>
      <c r="H134" s="74"/>
      <c r="I134" s="64"/>
      <c r="J134" s="467"/>
      <c r="K134" s="65"/>
      <c r="L134" s="75"/>
      <c r="M134" s="74"/>
      <c r="N134" s="64"/>
      <c r="O134" s="467"/>
      <c r="P134" s="75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</row>
    <row r="135" spans="1:55" s="2" customFormat="1" ht="15" customHeight="1" outlineLevel="1" x14ac:dyDescent="0.2">
      <c r="A135" s="2">
        <v>133</v>
      </c>
      <c r="B135" s="165" t="s">
        <v>26</v>
      </c>
      <c r="C135" s="58" t="s">
        <v>351</v>
      </c>
      <c r="D135" s="59" t="s">
        <v>51</v>
      </c>
      <c r="E135" s="220">
        <v>4</v>
      </c>
      <c r="F135" s="69" t="s">
        <v>1374</v>
      </c>
      <c r="G135" s="75">
        <f>IF('Exec Summary'!$D$9="yes",NORM!M135,0)</f>
        <v>0</v>
      </c>
      <c r="H135" s="74"/>
      <c r="I135" s="64"/>
      <c r="J135" s="467"/>
      <c r="K135" s="65"/>
      <c r="L135" s="75"/>
      <c r="M135" s="74"/>
      <c r="N135" s="64"/>
      <c r="O135" s="467"/>
      <c r="P135" s="75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</row>
    <row r="136" spans="1:55" s="2" customFormat="1" ht="15" customHeight="1" outlineLevel="1" x14ac:dyDescent="0.2">
      <c r="A136" s="2">
        <v>134</v>
      </c>
      <c r="B136" s="165" t="s">
        <v>1532</v>
      </c>
      <c r="C136" s="58" t="s">
        <v>352</v>
      </c>
      <c r="D136" s="59" t="s">
        <v>52</v>
      </c>
      <c r="E136" s="220">
        <v>4</v>
      </c>
      <c r="F136" s="69" t="s">
        <v>1517</v>
      </c>
      <c r="G136" s="75">
        <f>IF('Exec Summary'!$D$9="yes",NORM!M136,0)</f>
        <v>0</v>
      </c>
      <c r="H136" s="74"/>
      <c r="I136" s="64"/>
      <c r="J136" s="467"/>
      <c r="K136" s="65"/>
      <c r="L136" s="75"/>
      <c r="M136" s="74"/>
      <c r="N136" s="64"/>
      <c r="O136" s="467"/>
      <c r="P136" s="75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</row>
    <row r="137" spans="1:55" s="2" customFormat="1" ht="15" customHeight="1" outlineLevel="1" x14ac:dyDescent="0.2">
      <c r="A137" s="2">
        <v>135</v>
      </c>
      <c r="B137" s="165">
        <v>8440</v>
      </c>
      <c r="C137" s="58" t="s">
        <v>353</v>
      </c>
      <c r="D137" s="59" t="s">
        <v>53</v>
      </c>
      <c r="E137" s="220">
        <v>4</v>
      </c>
      <c r="F137" s="69" t="s">
        <v>1375</v>
      </c>
      <c r="G137" s="75">
        <f>IF('Exec Summary'!$D$9="yes",NORM!M137,0)</f>
        <v>0</v>
      </c>
      <c r="H137" s="74"/>
      <c r="I137" s="64"/>
      <c r="J137" s="467"/>
      <c r="K137" s="65"/>
      <c r="L137" s="75"/>
      <c r="M137" s="74"/>
      <c r="N137" s="64"/>
      <c r="O137" s="467"/>
      <c r="P137" s="75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</row>
    <row r="138" spans="1:55" s="2" customFormat="1" ht="15" customHeight="1" outlineLevel="1" x14ac:dyDescent="0.2">
      <c r="A138" s="2">
        <v>136</v>
      </c>
      <c r="B138" s="165" t="s">
        <v>70</v>
      </c>
      <c r="C138" s="58" t="s">
        <v>354</v>
      </c>
      <c r="D138" s="59" t="s">
        <v>78</v>
      </c>
      <c r="E138" s="220">
        <v>4</v>
      </c>
      <c r="F138" s="69" t="s">
        <v>1376</v>
      </c>
      <c r="G138" s="75">
        <f>IF('Exec Summary'!$D$9="yes",NORM!M138,0)</f>
        <v>0</v>
      </c>
      <c r="H138" s="74"/>
      <c r="I138" s="64"/>
      <c r="J138" s="467"/>
      <c r="K138" s="65"/>
      <c r="L138" s="75"/>
      <c r="M138" s="74"/>
      <c r="N138" s="64"/>
      <c r="O138" s="467"/>
      <c r="P138" s="75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</row>
    <row r="139" spans="1:55" s="2" customFormat="1" ht="15" customHeight="1" outlineLevel="1" x14ac:dyDescent="0.2">
      <c r="A139" s="2">
        <v>137</v>
      </c>
      <c r="B139" s="165" t="s">
        <v>77</v>
      </c>
      <c r="C139" s="58" t="s">
        <v>355</v>
      </c>
      <c r="D139" s="59" t="s">
        <v>71</v>
      </c>
      <c r="E139" s="220">
        <v>4</v>
      </c>
      <c r="F139" s="69" t="s">
        <v>1377</v>
      </c>
      <c r="G139" s="75">
        <f>IF('Exec Summary'!$D$9="yes",NORM!M139,0)</f>
        <v>0</v>
      </c>
      <c r="H139" s="74"/>
      <c r="I139" s="64"/>
      <c r="J139" s="467"/>
      <c r="K139" s="65"/>
      <c r="L139" s="75"/>
      <c r="M139" s="74"/>
      <c r="N139" s="64"/>
      <c r="O139" s="467"/>
      <c r="P139" s="75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</row>
    <row r="140" spans="1:55" s="2" customFormat="1" ht="15" customHeight="1" outlineLevel="1" x14ac:dyDescent="0.2">
      <c r="A140" s="2">
        <v>138</v>
      </c>
      <c r="B140" s="165" t="s">
        <v>115</v>
      </c>
      <c r="C140" s="58" t="s">
        <v>356</v>
      </c>
      <c r="D140" s="59" t="s">
        <v>54</v>
      </c>
      <c r="E140" s="220">
        <v>4</v>
      </c>
      <c r="F140" s="69" t="s">
        <v>1378</v>
      </c>
      <c r="G140" s="75">
        <f>IF('Exec Summary'!$D$9="yes",NORM!M140,0)</f>
        <v>0</v>
      </c>
      <c r="H140" s="74"/>
      <c r="I140" s="64"/>
      <c r="J140" s="467"/>
      <c r="K140" s="65"/>
      <c r="L140" s="75"/>
      <c r="M140" s="74"/>
      <c r="N140" s="64"/>
      <c r="O140" s="467"/>
      <c r="P140" s="75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</row>
    <row r="141" spans="1:55" s="2" customFormat="1" ht="15" customHeight="1" outlineLevel="1" x14ac:dyDescent="0.2">
      <c r="A141" s="2">
        <v>139</v>
      </c>
      <c r="B141" s="165" t="s">
        <v>55</v>
      </c>
      <c r="C141" s="58" t="s">
        <v>357</v>
      </c>
      <c r="D141" s="59" t="s">
        <v>56</v>
      </c>
      <c r="E141" s="220">
        <v>4</v>
      </c>
      <c r="F141" s="69" t="s">
        <v>1379</v>
      </c>
      <c r="G141" s="75">
        <f>IF('Exec Summary'!$D$9="yes",NORM!M141,0)</f>
        <v>0</v>
      </c>
      <c r="H141" s="74"/>
      <c r="I141" s="64"/>
      <c r="J141" s="467"/>
      <c r="K141" s="65"/>
      <c r="L141" s="75"/>
      <c r="M141" s="74"/>
      <c r="N141" s="64"/>
      <c r="O141" s="467"/>
      <c r="P141" s="75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</row>
    <row r="142" spans="1:55" s="2" customFormat="1" ht="15" customHeight="1" outlineLevel="1" x14ac:dyDescent="0.2">
      <c r="A142" s="2">
        <v>140</v>
      </c>
      <c r="B142" s="165" t="s">
        <v>57</v>
      </c>
      <c r="C142" s="58" t="s">
        <v>358</v>
      </c>
      <c r="D142" s="59" t="s">
        <v>58</v>
      </c>
      <c r="E142" s="220">
        <v>4</v>
      </c>
      <c r="F142" s="69" t="s">
        <v>1518</v>
      </c>
      <c r="G142" s="75">
        <f>IF('Exec Summary'!$D$9="yes",NORM!M142,0)</f>
        <v>0</v>
      </c>
      <c r="H142" s="74"/>
      <c r="I142" s="64"/>
      <c r="J142" s="467"/>
      <c r="K142" s="65"/>
      <c r="L142" s="75"/>
      <c r="M142" s="74"/>
      <c r="N142" s="64"/>
      <c r="O142" s="467"/>
      <c r="P142" s="75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</row>
    <row r="143" spans="1:55" s="2" customFormat="1" ht="15" customHeight="1" outlineLevel="1" x14ac:dyDescent="0.2">
      <c r="A143" s="2">
        <v>141</v>
      </c>
      <c r="B143" s="165" t="s">
        <v>59</v>
      </c>
      <c r="C143" s="58" t="s">
        <v>359</v>
      </c>
      <c r="D143" s="59" t="s">
        <v>60</v>
      </c>
      <c r="E143" s="220">
        <v>4</v>
      </c>
      <c r="F143" s="69" t="s">
        <v>1381</v>
      </c>
      <c r="G143" s="75">
        <f>IF('Exec Summary'!$D$9="yes",NORM!M143,0)</f>
        <v>0</v>
      </c>
      <c r="H143" s="74"/>
      <c r="I143" s="64"/>
      <c r="J143" s="467"/>
      <c r="K143" s="65"/>
      <c r="L143" s="75"/>
      <c r="M143" s="74"/>
      <c r="N143" s="64"/>
      <c r="O143" s="467"/>
      <c r="P143" s="75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</row>
    <row r="144" spans="1:55" s="2" customFormat="1" ht="15" customHeight="1" outlineLevel="1" x14ac:dyDescent="0.2">
      <c r="A144" s="2">
        <v>142</v>
      </c>
      <c r="B144" s="165" t="s">
        <v>61</v>
      </c>
      <c r="C144" s="58" t="s">
        <v>360</v>
      </c>
      <c r="D144" s="59" t="s">
        <v>62</v>
      </c>
      <c r="E144" s="220">
        <v>4</v>
      </c>
      <c r="F144" s="69" t="s">
        <v>1382</v>
      </c>
      <c r="G144" s="75">
        <f>IF('Exec Summary'!$D$9="yes",NORM!M144,0)</f>
        <v>0</v>
      </c>
      <c r="H144" s="76"/>
      <c r="I144" s="91"/>
      <c r="J144" s="473"/>
      <c r="K144" s="65"/>
      <c r="L144" s="77"/>
      <c r="M144" s="76"/>
      <c r="N144" s="91"/>
      <c r="O144" s="473"/>
      <c r="P144" s="77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</row>
    <row r="145" spans="1:55" s="2" customFormat="1" ht="15" customHeight="1" outlineLevel="1" x14ac:dyDescent="0.2">
      <c r="A145" s="2">
        <v>151</v>
      </c>
      <c r="B145" s="165"/>
      <c r="C145" s="58" t="s">
        <v>369</v>
      </c>
      <c r="D145" s="59" t="s">
        <v>147</v>
      </c>
      <c r="E145" s="220">
        <v>3</v>
      </c>
      <c r="F145" s="61" t="s">
        <v>1322</v>
      </c>
      <c r="G145" s="75">
        <f>IF('Exec Summary'!$D$9="yes",NORM!M145,0)</f>
        <v>0</v>
      </c>
      <c r="H145" s="67">
        <f>SUM(H146:H152)</f>
        <v>0</v>
      </c>
      <c r="I145" s="68"/>
      <c r="J145" s="468"/>
      <c r="K145" s="65"/>
      <c r="L145" s="62"/>
      <c r="M145" s="67">
        <f>SUM(M146:M152)</f>
        <v>0</v>
      </c>
      <c r="N145" s="68"/>
      <c r="O145" s="468"/>
      <c r="P145" s="62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</row>
    <row r="146" spans="1:55" s="2" customFormat="1" ht="15" customHeight="1" outlineLevel="1" x14ac:dyDescent="0.2">
      <c r="A146" s="2">
        <v>152</v>
      </c>
      <c r="B146" s="165" t="s">
        <v>148</v>
      </c>
      <c r="C146" s="58" t="s">
        <v>370</v>
      </c>
      <c r="D146" s="59" t="s">
        <v>28</v>
      </c>
      <c r="E146" s="220">
        <v>4</v>
      </c>
      <c r="F146" s="69" t="s">
        <v>1519</v>
      </c>
      <c r="G146" s="75">
        <f>IF('Exec Summary'!$D$9="yes",NORM!M146,0)</f>
        <v>0</v>
      </c>
      <c r="H146" s="70"/>
      <c r="I146" s="71"/>
      <c r="J146" s="469"/>
      <c r="K146" s="65"/>
      <c r="L146" s="73"/>
      <c r="M146" s="70"/>
      <c r="N146" s="71"/>
      <c r="O146" s="469"/>
      <c r="P146" s="73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</row>
    <row r="147" spans="1:55" s="2" customFormat="1" ht="15" customHeight="1" outlineLevel="1" x14ac:dyDescent="0.2">
      <c r="A147" s="2">
        <v>153</v>
      </c>
      <c r="B147" s="165" t="s">
        <v>149</v>
      </c>
      <c r="C147" s="58" t="s">
        <v>371</v>
      </c>
      <c r="D147" s="59" t="s">
        <v>90</v>
      </c>
      <c r="E147" s="220">
        <v>4</v>
      </c>
      <c r="F147" s="69" t="s">
        <v>1323</v>
      </c>
      <c r="G147" s="75">
        <f>IF('Exec Summary'!$D$9="yes",NORM!M147,0)</f>
        <v>0</v>
      </c>
      <c r="H147" s="74"/>
      <c r="I147" s="64"/>
      <c r="J147" s="467"/>
      <c r="K147" s="65"/>
      <c r="L147" s="75"/>
      <c r="M147" s="74"/>
      <c r="N147" s="64"/>
      <c r="O147" s="467"/>
      <c r="P147" s="75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</row>
    <row r="148" spans="1:55" s="2" customFormat="1" ht="15" customHeight="1" outlineLevel="1" x14ac:dyDescent="0.2">
      <c r="A148" s="2">
        <v>154</v>
      </c>
      <c r="B148" s="165" t="s">
        <v>119</v>
      </c>
      <c r="C148" s="58" t="s">
        <v>372</v>
      </c>
      <c r="D148" s="59" t="s">
        <v>91</v>
      </c>
      <c r="E148" s="220">
        <v>4</v>
      </c>
      <c r="F148" s="69" t="s">
        <v>1324</v>
      </c>
      <c r="G148" s="75">
        <f>IF('Exec Summary'!$D$9="yes",NORM!M148,0)</f>
        <v>0</v>
      </c>
      <c r="H148" s="74"/>
      <c r="I148" s="64"/>
      <c r="J148" s="467"/>
      <c r="K148" s="65"/>
      <c r="L148" s="75"/>
      <c r="M148" s="74"/>
      <c r="N148" s="64"/>
      <c r="O148" s="467"/>
      <c r="P148" s="75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</row>
    <row r="149" spans="1:55" s="2" customFormat="1" ht="15" customHeight="1" outlineLevel="1" x14ac:dyDescent="0.2">
      <c r="A149" s="2">
        <v>155</v>
      </c>
      <c r="B149" s="165" t="s">
        <v>120</v>
      </c>
      <c r="C149" s="58" t="s">
        <v>373</v>
      </c>
      <c r="D149" s="59" t="s">
        <v>92</v>
      </c>
      <c r="E149" s="220">
        <v>4</v>
      </c>
      <c r="F149" s="69" t="s">
        <v>1325</v>
      </c>
      <c r="G149" s="75">
        <f>IF('Exec Summary'!$D$9="yes",NORM!M149,0)</f>
        <v>0</v>
      </c>
      <c r="H149" s="74"/>
      <c r="I149" s="64"/>
      <c r="J149" s="467"/>
      <c r="K149" s="65"/>
      <c r="L149" s="75"/>
      <c r="M149" s="74"/>
      <c r="N149" s="64"/>
      <c r="O149" s="467"/>
      <c r="P149" s="75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</row>
    <row r="150" spans="1:55" s="2" customFormat="1" ht="15" customHeight="1" outlineLevel="1" x14ac:dyDescent="0.2">
      <c r="A150" s="2">
        <v>156</v>
      </c>
      <c r="B150" s="165" t="s">
        <v>121</v>
      </c>
      <c r="C150" s="58" t="s">
        <v>374</v>
      </c>
      <c r="D150" s="59" t="s">
        <v>93</v>
      </c>
      <c r="E150" s="220">
        <v>4</v>
      </c>
      <c r="F150" s="69" t="s">
        <v>1328</v>
      </c>
      <c r="G150" s="75">
        <f>IF('Exec Summary'!$D$9="yes",NORM!M150,0)</f>
        <v>0</v>
      </c>
      <c r="H150" s="74"/>
      <c r="I150" s="64"/>
      <c r="J150" s="467"/>
      <c r="K150" s="65"/>
      <c r="L150" s="75"/>
      <c r="M150" s="74"/>
      <c r="N150" s="64"/>
      <c r="O150" s="467"/>
      <c r="P150" s="75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</row>
    <row r="151" spans="1:55" s="2" customFormat="1" ht="15" customHeight="1" outlineLevel="1" x14ac:dyDescent="0.2">
      <c r="A151" s="2">
        <v>157</v>
      </c>
      <c r="B151" s="165" t="s">
        <v>122</v>
      </c>
      <c r="C151" s="58" t="s">
        <v>375</v>
      </c>
      <c r="D151" s="59" t="s">
        <v>29</v>
      </c>
      <c r="E151" s="220">
        <v>4</v>
      </c>
      <c r="F151" s="69" t="s">
        <v>1326</v>
      </c>
      <c r="G151" s="75">
        <f>IF('Exec Summary'!$D$9="yes",NORM!M151,0)</f>
        <v>0</v>
      </c>
      <c r="H151" s="74"/>
      <c r="I151" s="64"/>
      <c r="J151" s="467"/>
      <c r="K151" s="65"/>
      <c r="L151" s="75"/>
      <c r="M151" s="74"/>
      <c r="N151" s="64"/>
      <c r="O151" s="467"/>
      <c r="P151" s="75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</row>
    <row r="152" spans="1:55" s="2" customFormat="1" ht="15" customHeight="1" outlineLevel="1" x14ac:dyDescent="0.2">
      <c r="A152" s="2">
        <v>158</v>
      </c>
      <c r="B152" s="165" t="s">
        <v>123</v>
      </c>
      <c r="C152" s="58" t="s">
        <v>376</v>
      </c>
      <c r="D152" s="59" t="s">
        <v>94</v>
      </c>
      <c r="E152" s="220">
        <v>4</v>
      </c>
      <c r="F152" s="69" t="s">
        <v>1327</v>
      </c>
      <c r="G152" s="75">
        <f>IF('Exec Summary'!$D$9="yes",NORM!M152,0)</f>
        <v>0</v>
      </c>
      <c r="H152" s="76"/>
      <c r="I152" s="64"/>
      <c r="J152" s="467"/>
      <c r="K152" s="65"/>
      <c r="L152" s="77"/>
      <c r="M152" s="76"/>
      <c r="N152" s="64"/>
      <c r="O152" s="467"/>
      <c r="P152" s="77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</row>
    <row r="153" spans="1:55" s="2" customFormat="1" ht="15" customHeight="1" outlineLevel="1" x14ac:dyDescent="0.2">
      <c r="A153" s="2">
        <v>159</v>
      </c>
      <c r="B153" s="165">
        <v>8500</v>
      </c>
      <c r="C153" s="58" t="s">
        <v>377</v>
      </c>
      <c r="D153" s="59">
        <v>8.6</v>
      </c>
      <c r="E153" s="220">
        <v>3</v>
      </c>
      <c r="F153" s="61" t="s">
        <v>1330</v>
      </c>
      <c r="G153" s="75">
        <f>IF('Exec Summary'!$D$9="yes",NORM!M153,0)</f>
        <v>0</v>
      </c>
      <c r="H153" s="78"/>
      <c r="I153" s="64"/>
      <c r="J153" s="467"/>
      <c r="K153" s="65"/>
      <c r="L153" s="72"/>
      <c r="M153" s="78"/>
      <c r="N153" s="64"/>
      <c r="O153" s="467"/>
      <c r="P153" s="72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</row>
    <row r="154" spans="1:55" s="2" customFormat="1" ht="15" customHeight="1" outlineLevel="1" x14ac:dyDescent="0.2">
      <c r="A154" s="2">
        <v>160</v>
      </c>
      <c r="B154" s="165">
        <v>8900</v>
      </c>
      <c r="C154" s="58" t="s">
        <v>378</v>
      </c>
      <c r="D154" s="59">
        <v>8.6999999999999993</v>
      </c>
      <c r="E154" s="220">
        <v>3</v>
      </c>
      <c r="F154" s="61" t="s">
        <v>1329</v>
      </c>
      <c r="G154" s="75">
        <f>IF('Exec Summary'!$D$9="yes",NORM!M154,0)</f>
        <v>0</v>
      </c>
      <c r="H154" s="63"/>
      <c r="I154" s="91"/>
      <c r="J154" s="473"/>
      <c r="K154" s="65"/>
      <c r="L154" s="66"/>
      <c r="M154" s="63"/>
      <c r="N154" s="91"/>
      <c r="O154" s="473"/>
      <c r="P154" s="6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</row>
    <row r="155" spans="1:55" s="2" customFormat="1" ht="15" customHeight="1" x14ac:dyDescent="0.2">
      <c r="A155" s="2">
        <v>161</v>
      </c>
      <c r="B155" s="163"/>
      <c r="C155" s="53" t="s">
        <v>379</v>
      </c>
      <c r="D155" s="54">
        <v>9</v>
      </c>
      <c r="E155" s="222">
        <v>2</v>
      </c>
      <c r="F155" s="92" t="s">
        <v>1520</v>
      </c>
      <c r="G155" s="93">
        <f>SUM(G156:G159)</f>
        <v>0</v>
      </c>
      <c r="H155" s="93">
        <f>SUM(H156:H159)</f>
        <v>0</v>
      </c>
      <c r="I155" s="142">
        <f>IF(J155=0,0,IF(G155=0,"&gt;100%",J155/G155))</f>
        <v>0</v>
      </c>
      <c r="J155" s="474">
        <f t="shared" ref="J155" si="9">H155-G155</f>
        <v>0</v>
      </c>
      <c r="K155" s="56"/>
      <c r="L155" s="93"/>
      <c r="M155" s="93">
        <f>SUM(M156:M159)</f>
        <v>0</v>
      </c>
      <c r="N155" s="142">
        <f>IF(O155=0,0,IF(H155=0,"&gt;100%",O155/H155))</f>
        <v>0</v>
      </c>
      <c r="O155" s="474">
        <f>M155-H155</f>
        <v>0</v>
      </c>
      <c r="P155" s="93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</row>
    <row r="156" spans="1:55" s="2" customFormat="1" ht="15" customHeight="1" outlineLevel="1" x14ac:dyDescent="0.2">
      <c r="A156" s="2">
        <v>162</v>
      </c>
      <c r="B156" s="164" t="s">
        <v>116</v>
      </c>
      <c r="C156" s="58" t="s">
        <v>380</v>
      </c>
      <c r="D156" s="59">
        <v>9.1</v>
      </c>
      <c r="E156" s="220">
        <v>3</v>
      </c>
      <c r="F156" s="61" t="s">
        <v>1319</v>
      </c>
      <c r="G156" s="75">
        <f>IF('Exec Summary'!$D$9="yes",NORM!M156,0)</f>
        <v>0</v>
      </c>
      <c r="H156" s="78"/>
      <c r="I156" s="71"/>
      <c r="J156" s="469"/>
      <c r="K156" s="65"/>
      <c r="L156" s="72"/>
      <c r="M156" s="78"/>
      <c r="N156" s="71"/>
      <c r="O156" s="469"/>
      <c r="P156" s="72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</row>
    <row r="157" spans="1:55" s="2" customFormat="1" ht="15" customHeight="1" outlineLevel="1" x14ac:dyDescent="0.2">
      <c r="A157" s="2">
        <v>163</v>
      </c>
      <c r="B157" s="164">
        <v>2960</v>
      </c>
      <c r="C157" s="58" t="s">
        <v>381</v>
      </c>
      <c r="D157" s="59">
        <v>9.1999999999999993</v>
      </c>
      <c r="E157" s="220">
        <v>3</v>
      </c>
      <c r="F157" s="61" t="s">
        <v>1320</v>
      </c>
      <c r="G157" s="75">
        <f>IF('Exec Summary'!$D$9="yes",NORM!M157,0)</f>
        <v>0</v>
      </c>
      <c r="H157" s="79"/>
      <c r="I157" s="64"/>
      <c r="J157" s="467"/>
      <c r="K157" s="65"/>
      <c r="L157" s="65"/>
      <c r="M157" s="79"/>
      <c r="N157" s="64"/>
      <c r="O157" s="467"/>
      <c r="P157" s="65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</row>
    <row r="158" spans="1:55" s="2" customFormat="1" ht="15" customHeight="1" outlineLevel="1" x14ac:dyDescent="0.2">
      <c r="A158" s="2">
        <v>164</v>
      </c>
      <c r="B158" s="164">
        <v>2991</v>
      </c>
      <c r="C158" s="58" t="s">
        <v>382</v>
      </c>
      <c r="D158" s="59">
        <v>9.3000000000000007</v>
      </c>
      <c r="E158" s="220">
        <v>3</v>
      </c>
      <c r="F158" s="61" t="s">
        <v>1321</v>
      </c>
      <c r="G158" s="75">
        <f>IF('Exec Summary'!$D$9="yes",NORM!M158,0)</f>
        <v>0</v>
      </c>
      <c r="H158" s="79"/>
      <c r="I158" s="64"/>
      <c r="J158" s="467"/>
      <c r="K158" s="65"/>
      <c r="L158" s="65"/>
      <c r="M158" s="79"/>
      <c r="N158" s="64"/>
      <c r="O158" s="467"/>
      <c r="P158" s="65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</row>
    <row r="159" spans="1:55" s="2" customFormat="1" ht="15" customHeight="1" outlineLevel="1" x14ac:dyDescent="0.2">
      <c r="A159" s="2">
        <v>165</v>
      </c>
      <c r="B159" s="164" t="s">
        <v>117</v>
      </c>
      <c r="C159" s="58" t="s">
        <v>383</v>
      </c>
      <c r="D159" s="59">
        <v>9.4</v>
      </c>
      <c r="E159" s="220">
        <v>3</v>
      </c>
      <c r="F159" s="61" t="s">
        <v>1318</v>
      </c>
      <c r="G159" s="75">
        <f>IF('Exec Summary'!$D$9="yes",NORM!M159,0)</f>
        <v>0</v>
      </c>
      <c r="H159" s="63"/>
      <c r="I159" s="91"/>
      <c r="J159" s="473"/>
      <c r="K159" s="65"/>
      <c r="L159" s="66"/>
      <c r="M159" s="63"/>
      <c r="N159" s="91"/>
      <c r="O159" s="473"/>
      <c r="P159" s="6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</row>
    <row r="160" spans="1:55" s="2" customFormat="1" ht="15" customHeight="1" x14ac:dyDescent="0.2">
      <c r="A160" s="2">
        <v>166</v>
      </c>
      <c r="B160" s="163"/>
      <c r="C160" s="53" t="s">
        <v>384</v>
      </c>
      <c r="D160" s="54">
        <v>10</v>
      </c>
      <c r="E160" s="222">
        <v>2</v>
      </c>
      <c r="F160" s="92" t="s">
        <v>1521</v>
      </c>
      <c r="G160" s="93">
        <f>SUM(G161:G170)</f>
        <v>0</v>
      </c>
      <c r="H160" s="93">
        <f>SUM(H161:H170)</f>
        <v>0</v>
      </c>
      <c r="I160" s="142">
        <f>IF(J160=0,0,IF(G160=0,"&gt;100%",J160/G160))</f>
        <v>0</v>
      </c>
      <c r="J160" s="474">
        <f t="shared" ref="J160" si="10">H160-G160</f>
        <v>0</v>
      </c>
      <c r="K160" s="56"/>
      <c r="L160" s="93"/>
      <c r="M160" s="93">
        <f>SUM(M161:M170)</f>
        <v>0</v>
      </c>
      <c r="N160" s="142">
        <f>IF(O160=0,0,IF(H160=0,"&gt;100%",O160/H160))</f>
        <v>0</v>
      </c>
      <c r="O160" s="474">
        <f>M160-H160</f>
        <v>0</v>
      </c>
      <c r="P160" s="93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</row>
    <row r="161" spans="1:55" s="2" customFormat="1" ht="15" customHeight="1" outlineLevel="1" x14ac:dyDescent="0.2">
      <c r="A161" s="2">
        <v>167</v>
      </c>
      <c r="B161" s="164">
        <v>4001</v>
      </c>
      <c r="C161" s="58" t="s">
        <v>385</v>
      </c>
      <c r="D161" s="110">
        <v>10.01</v>
      </c>
      <c r="E161" s="220">
        <v>3</v>
      </c>
      <c r="F161" s="61" t="s">
        <v>1019</v>
      </c>
      <c r="G161" s="75">
        <f>IF('Exec Summary'!$D$9="yes",NORM!M161,0)</f>
        <v>0</v>
      </c>
      <c r="H161" s="78"/>
      <c r="I161" s="71"/>
      <c r="J161" s="469"/>
      <c r="K161" s="65"/>
      <c r="L161" s="72"/>
      <c r="M161" s="78"/>
      <c r="N161" s="71"/>
      <c r="O161" s="469"/>
      <c r="P161" s="72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</row>
    <row r="162" spans="1:55" s="2" customFormat="1" ht="15" customHeight="1" outlineLevel="1" x14ac:dyDescent="0.2">
      <c r="A162" s="2">
        <v>168</v>
      </c>
      <c r="B162" s="164">
        <v>4002</v>
      </c>
      <c r="C162" s="58" t="s">
        <v>386</v>
      </c>
      <c r="D162" s="110">
        <v>10.02</v>
      </c>
      <c r="E162" s="220">
        <v>3</v>
      </c>
      <c r="F162" s="61" t="s">
        <v>1313</v>
      </c>
      <c r="G162" s="75">
        <f>IF('Exec Summary'!$D$9="yes",NORM!M162,0)</f>
        <v>0</v>
      </c>
      <c r="H162" s="79"/>
      <c r="I162" s="64"/>
      <c r="J162" s="467"/>
      <c r="K162" s="65"/>
      <c r="L162" s="65"/>
      <c r="M162" s="79"/>
      <c r="N162" s="64"/>
      <c r="O162" s="467"/>
      <c r="P162" s="65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</row>
    <row r="163" spans="1:55" s="2" customFormat="1" ht="15" customHeight="1" outlineLevel="1" x14ac:dyDescent="0.2">
      <c r="A163" s="2">
        <v>169</v>
      </c>
      <c r="B163" s="164">
        <v>4003</v>
      </c>
      <c r="C163" s="58" t="s">
        <v>387</v>
      </c>
      <c r="D163" s="110">
        <v>10.029999999999999</v>
      </c>
      <c r="E163" s="220">
        <v>3</v>
      </c>
      <c r="F163" s="61" t="s">
        <v>1020</v>
      </c>
      <c r="G163" s="75">
        <f>IF('Exec Summary'!$D$9="yes",NORM!M163,0)</f>
        <v>0</v>
      </c>
      <c r="H163" s="79"/>
      <c r="I163" s="64"/>
      <c r="J163" s="467"/>
      <c r="K163" s="65"/>
      <c r="L163" s="65"/>
      <c r="M163" s="79"/>
      <c r="N163" s="64"/>
      <c r="O163" s="467"/>
      <c r="P163" s="65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</row>
    <row r="164" spans="1:55" s="2" customFormat="1" ht="15" customHeight="1" outlineLevel="1" x14ac:dyDescent="0.2">
      <c r="A164" s="2">
        <v>170</v>
      </c>
      <c r="B164" s="164">
        <v>4004</v>
      </c>
      <c r="C164" s="58" t="s">
        <v>388</v>
      </c>
      <c r="D164" s="110">
        <v>10.039999999999999</v>
      </c>
      <c r="E164" s="220">
        <v>3</v>
      </c>
      <c r="F164" s="61" t="s">
        <v>1021</v>
      </c>
      <c r="G164" s="75">
        <f>IF('Exec Summary'!$D$9="yes",NORM!M164,0)</f>
        <v>0</v>
      </c>
      <c r="H164" s="79"/>
      <c r="I164" s="64"/>
      <c r="J164" s="467"/>
      <c r="K164" s="65"/>
      <c r="L164" s="65"/>
      <c r="M164" s="79"/>
      <c r="N164" s="64"/>
      <c r="O164" s="467"/>
      <c r="P164" s="65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</row>
    <row r="165" spans="1:55" s="2" customFormat="1" ht="15" customHeight="1" outlineLevel="1" x14ac:dyDescent="0.2">
      <c r="A165" s="2">
        <v>171</v>
      </c>
      <c r="B165" s="164">
        <v>4005</v>
      </c>
      <c r="C165" s="58" t="s">
        <v>389</v>
      </c>
      <c r="D165" s="110">
        <v>10.050000000000001</v>
      </c>
      <c r="E165" s="220">
        <v>3</v>
      </c>
      <c r="F165" s="61" t="s">
        <v>1022</v>
      </c>
      <c r="G165" s="75">
        <f>IF('Exec Summary'!$D$9="yes",NORM!M165,0)</f>
        <v>0</v>
      </c>
      <c r="H165" s="79"/>
      <c r="I165" s="64"/>
      <c r="J165" s="467"/>
      <c r="K165" s="65"/>
      <c r="L165" s="65"/>
      <c r="M165" s="79"/>
      <c r="N165" s="64"/>
      <c r="O165" s="467"/>
      <c r="P165" s="65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</row>
    <row r="166" spans="1:55" s="2" customFormat="1" ht="15" customHeight="1" outlineLevel="1" x14ac:dyDescent="0.2">
      <c r="A166" s="2">
        <v>172</v>
      </c>
      <c r="B166" s="164">
        <v>4006</v>
      </c>
      <c r="C166" s="58" t="s">
        <v>390</v>
      </c>
      <c r="D166" s="110">
        <v>10.06</v>
      </c>
      <c r="E166" s="220">
        <v>3</v>
      </c>
      <c r="F166" s="61" t="s">
        <v>1314</v>
      </c>
      <c r="G166" s="75">
        <f>IF('Exec Summary'!$D$9="yes",NORM!M166,0)</f>
        <v>0</v>
      </c>
      <c r="H166" s="79"/>
      <c r="I166" s="64"/>
      <c r="J166" s="467"/>
      <c r="K166" s="65"/>
      <c r="L166" s="65"/>
      <c r="M166" s="79"/>
      <c r="N166" s="64"/>
      <c r="O166" s="467"/>
      <c r="P166" s="65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</row>
    <row r="167" spans="1:55" s="2" customFormat="1" ht="15" customHeight="1" outlineLevel="1" x14ac:dyDescent="0.2">
      <c r="A167" s="2">
        <v>173</v>
      </c>
      <c r="B167" s="164">
        <v>4007</v>
      </c>
      <c r="C167" s="58" t="s">
        <v>391</v>
      </c>
      <c r="D167" s="110">
        <v>10.07</v>
      </c>
      <c r="E167" s="220">
        <v>3</v>
      </c>
      <c r="F167" s="61" t="s">
        <v>1315</v>
      </c>
      <c r="G167" s="75">
        <f>IF('Exec Summary'!$D$9="yes",NORM!M167,0)</f>
        <v>0</v>
      </c>
      <c r="H167" s="79"/>
      <c r="I167" s="64"/>
      <c r="J167" s="467"/>
      <c r="K167" s="65"/>
      <c r="L167" s="65"/>
      <c r="M167" s="79"/>
      <c r="N167" s="64"/>
      <c r="O167" s="467"/>
      <c r="P167" s="65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</row>
    <row r="168" spans="1:55" s="2" customFormat="1" ht="15" customHeight="1" outlineLevel="1" x14ac:dyDescent="0.2">
      <c r="A168" s="2">
        <v>174</v>
      </c>
      <c r="B168" s="164">
        <v>4081</v>
      </c>
      <c r="C168" s="58" t="s">
        <v>392</v>
      </c>
      <c r="D168" s="110">
        <v>10.08</v>
      </c>
      <c r="E168" s="220">
        <v>3</v>
      </c>
      <c r="F168" s="61" t="s">
        <v>1316</v>
      </c>
      <c r="G168" s="75">
        <f>IF('Exec Summary'!$D$9="yes",NORM!M168,0)</f>
        <v>0</v>
      </c>
      <c r="H168" s="79"/>
      <c r="I168" s="64"/>
      <c r="J168" s="467"/>
      <c r="K168" s="65"/>
      <c r="L168" s="65"/>
      <c r="M168" s="79"/>
      <c r="N168" s="64"/>
      <c r="O168" s="467"/>
      <c r="P168" s="65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</row>
    <row r="169" spans="1:55" s="2" customFormat="1" ht="15" customHeight="1" outlineLevel="1" x14ac:dyDescent="0.2">
      <c r="A169" s="2">
        <v>175</v>
      </c>
      <c r="B169" s="164">
        <v>4991</v>
      </c>
      <c r="C169" s="58" t="s">
        <v>393</v>
      </c>
      <c r="D169" s="110">
        <v>10.09</v>
      </c>
      <c r="E169" s="220">
        <v>3</v>
      </c>
      <c r="F169" s="61" t="s">
        <v>1317</v>
      </c>
      <c r="G169" s="75">
        <f>IF('Exec Summary'!$D$9="yes",NORM!M169,0)</f>
        <v>0</v>
      </c>
      <c r="H169" s="79"/>
      <c r="I169" s="64"/>
      <c r="J169" s="467"/>
      <c r="K169" s="65"/>
      <c r="L169" s="65"/>
      <c r="M169" s="79"/>
      <c r="N169" s="64"/>
      <c r="O169" s="467"/>
      <c r="P169" s="65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</row>
    <row r="170" spans="1:55" s="2" customFormat="1" ht="15" customHeight="1" outlineLevel="1" x14ac:dyDescent="0.2">
      <c r="A170" s="2">
        <v>176</v>
      </c>
      <c r="B170" s="164" t="s">
        <v>118</v>
      </c>
      <c r="C170" s="58" t="s">
        <v>394</v>
      </c>
      <c r="D170" s="110">
        <v>10.1</v>
      </c>
      <c r="E170" s="220">
        <v>3</v>
      </c>
      <c r="F170" s="61" t="s">
        <v>1318</v>
      </c>
      <c r="G170" s="75">
        <f>IF('Exec Summary'!$D$9="yes",NORM!M170,0)</f>
        <v>0</v>
      </c>
      <c r="H170" s="63"/>
      <c r="I170" s="91"/>
      <c r="J170" s="473"/>
      <c r="K170" s="65"/>
      <c r="L170" s="66"/>
      <c r="M170" s="63"/>
      <c r="N170" s="91"/>
      <c r="O170" s="473"/>
      <c r="P170" s="6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</row>
    <row r="171" spans="1:55" s="2" customFormat="1" ht="15" customHeight="1" outlineLevel="1" x14ac:dyDescent="0.2">
      <c r="A171" s="2">
        <v>177</v>
      </c>
      <c r="B171" s="165" t="s">
        <v>69</v>
      </c>
      <c r="C171" s="58" t="s">
        <v>395</v>
      </c>
      <c r="D171" s="110">
        <v>10.11</v>
      </c>
      <c r="E171" s="220">
        <v>3</v>
      </c>
      <c r="F171" s="259" t="s">
        <v>1025</v>
      </c>
      <c r="G171" s="75">
        <f>IF('Exec Summary'!$D$9="yes",NORM!M171,0)</f>
        <v>0</v>
      </c>
      <c r="H171" s="83"/>
      <c r="I171" s="84"/>
      <c r="J171" s="471"/>
      <c r="K171" s="65"/>
      <c r="L171" s="83"/>
      <c r="M171" s="83"/>
      <c r="N171" s="84"/>
      <c r="O171" s="471"/>
      <c r="P171" s="83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</row>
    <row r="172" spans="1:55" s="2" customFormat="1" ht="15" customHeight="1" x14ac:dyDescent="0.2">
      <c r="B172" s="60"/>
      <c r="C172" s="58" t="s">
        <v>764</v>
      </c>
      <c r="D172" s="3"/>
      <c r="E172" s="223"/>
      <c r="F172" s="111" t="s">
        <v>171</v>
      </c>
      <c r="G172" s="244">
        <f>SUM(G84,G20,G5)</f>
        <v>0</v>
      </c>
      <c r="H172" s="112">
        <f>SUM(H84,H20,H5)</f>
        <v>0</v>
      </c>
      <c r="I172" s="113">
        <f>IF(J172=0,0,IF(G172=0,"&gt;100%",J172/G172))</f>
        <v>0</v>
      </c>
      <c r="J172" s="475">
        <f>IF(G172="","",H172-G172)</f>
        <v>0</v>
      </c>
      <c r="K172" s="112"/>
      <c r="L172" s="112"/>
      <c r="M172" s="112">
        <f>SUM(M84,M20,M5)</f>
        <v>0</v>
      </c>
      <c r="N172" s="113">
        <f>IF(O172=0,0,IF(H172=0,"&gt;100%",O172/H172))</f>
        <v>0</v>
      </c>
      <c r="O172" s="475">
        <f>M172-H172</f>
        <v>0</v>
      </c>
      <c r="P172" s="112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</row>
    <row r="173" spans="1:55" s="4" customFormat="1" ht="15" customHeight="1" x14ac:dyDescent="0.2">
      <c r="B173" s="119"/>
      <c r="C173" s="114"/>
      <c r="E173" s="224"/>
      <c r="G173" s="245"/>
      <c r="J173" s="330"/>
    </row>
    <row r="174" spans="1:55" s="4" customFormat="1" ht="15" customHeight="1" x14ac:dyDescent="0.2">
      <c r="B174" s="119"/>
      <c r="C174" s="114"/>
      <c r="E174" s="224"/>
      <c r="G174" s="246"/>
      <c r="H174" s="116"/>
      <c r="I174" s="116"/>
      <c r="J174" s="331"/>
      <c r="K174" s="116"/>
      <c r="L174" s="116"/>
      <c r="M174" s="116"/>
      <c r="N174" s="116"/>
      <c r="O174" s="116"/>
      <c r="P174" s="116"/>
    </row>
    <row r="175" spans="1:55" s="4" customFormat="1" ht="15" customHeight="1" x14ac:dyDescent="0.2">
      <c r="B175" s="119"/>
      <c r="C175" s="114"/>
      <c r="E175" s="224"/>
      <c r="G175" s="246"/>
      <c r="H175" s="116"/>
      <c r="I175" s="116"/>
      <c r="J175" s="331"/>
      <c r="K175" s="116"/>
      <c r="L175" s="116"/>
      <c r="M175" s="116"/>
      <c r="N175" s="116"/>
      <c r="O175" s="116"/>
      <c r="P175" s="116"/>
    </row>
    <row r="176" spans="1:55" s="4" customFormat="1" ht="15" customHeight="1" x14ac:dyDescent="0.2">
      <c r="B176" s="119"/>
      <c r="C176" s="114"/>
      <c r="E176" s="224"/>
      <c r="G176" s="246"/>
      <c r="H176" s="116"/>
      <c r="I176" s="116"/>
      <c r="J176" s="331"/>
      <c r="K176" s="116"/>
      <c r="L176" s="116"/>
      <c r="M176" s="116"/>
      <c r="N176" s="116"/>
      <c r="O176" s="116"/>
      <c r="P176" s="116"/>
    </row>
    <row r="177" spans="2:16" s="4" customFormat="1" ht="15" customHeight="1" x14ac:dyDescent="0.2">
      <c r="B177" s="119"/>
      <c r="C177" s="117"/>
      <c r="D177" s="118"/>
      <c r="E177" s="225"/>
      <c r="F177" s="118"/>
      <c r="G177" s="246"/>
      <c r="H177" s="120"/>
      <c r="I177" s="120"/>
      <c r="J177" s="332"/>
      <c r="K177" s="120"/>
      <c r="L177" s="120"/>
      <c r="M177" s="120"/>
      <c r="N177" s="120"/>
      <c r="O177" s="120"/>
      <c r="P177" s="120"/>
    </row>
    <row r="178" spans="2:16" s="4" customFormat="1" ht="15" customHeight="1" x14ac:dyDescent="0.2">
      <c r="B178" s="119"/>
      <c r="C178" s="117"/>
      <c r="D178" s="118"/>
      <c r="E178" s="225"/>
      <c r="F178" s="118"/>
      <c r="G178" s="246"/>
      <c r="H178" s="120"/>
      <c r="I178" s="120"/>
      <c r="J178" s="332"/>
      <c r="K178" s="120"/>
      <c r="L178" s="120"/>
      <c r="M178" s="120"/>
      <c r="N178" s="120"/>
      <c r="O178" s="120"/>
      <c r="P178" s="120"/>
    </row>
    <row r="179" spans="2:16" s="4" customFormat="1" ht="15" customHeight="1" x14ac:dyDescent="0.2">
      <c r="B179" s="119"/>
      <c r="C179" s="117"/>
      <c r="D179" s="118"/>
      <c r="E179" s="225"/>
      <c r="F179" s="118"/>
      <c r="G179" s="246"/>
      <c r="H179" s="120"/>
      <c r="I179" s="120"/>
      <c r="J179" s="332"/>
      <c r="K179" s="120"/>
      <c r="L179" s="120"/>
      <c r="M179" s="120"/>
      <c r="N179" s="120"/>
      <c r="O179" s="120"/>
      <c r="P179" s="120"/>
    </row>
    <row r="180" spans="2:16" s="4" customFormat="1" ht="15" customHeight="1" x14ac:dyDescent="0.2">
      <c r="B180" s="119"/>
      <c r="C180" s="121"/>
      <c r="D180" s="115"/>
      <c r="E180" s="226"/>
      <c r="F180" s="115"/>
      <c r="G180" s="246"/>
      <c r="H180" s="120"/>
      <c r="I180" s="120"/>
      <c r="J180" s="332"/>
      <c r="K180" s="120"/>
      <c r="L180" s="120"/>
      <c r="M180" s="120"/>
      <c r="N180" s="120"/>
      <c r="O180" s="120"/>
      <c r="P180" s="120"/>
    </row>
    <row r="181" spans="2:16" s="4" customFormat="1" ht="15" customHeight="1" x14ac:dyDescent="0.2">
      <c r="B181" s="119"/>
      <c r="C181" s="121"/>
      <c r="D181" s="115"/>
      <c r="E181" s="226"/>
      <c r="F181" s="115"/>
      <c r="G181" s="246"/>
      <c r="H181" s="120"/>
      <c r="I181" s="120"/>
      <c r="J181" s="332"/>
      <c r="K181" s="120"/>
      <c r="L181" s="120"/>
      <c r="M181" s="120"/>
      <c r="N181" s="120"/>
      <c r="O181" s="120"/>
      <c r="P181" s="120"/>
    </row>
    <row r="182" spans="2:16" s="4" customFormat="1" ht="15" customHeight="1" x14ac:dyDescent="0.2">
      <c r="B182" s="119"/>
      <c r="C182" s="121"/>
      <c r="D182" s="115"/>
      <c r="E182" s="226"/>
      <c r="F182" s="118"/>
      <c r="G182" s="246"/>
      <c r="H182" s="120"/>
      <c r="I182" s="120"/>
      <c r="J182" s="332"/>
      <c r="K182" s="120"/>
      <c r="L182" s="120"/>
      <c r="M182" s="120"/>
      <c r="N182" s="120"/>
      <c r="O182" s="120"/>
      <c r="P182" s="120"/>
    </row>
    <row r="183" spans="2:16" s="4" customFormat="1" ht="15" customHeight="1" x14ac:dyDescent="0.2">
      <c r="B183" s="119"/>
      <c r="C183" s="121"/>
      <c r="D183" s="115"/>
      <c r="E183" s="226"/>
      <c r="F183" s="115"/>
      <c r="G183" s="246"/>
      <c r="H183" s="120"/>
      <c r="I183" s="120"/>
      <c r="J183" s="332"/>
      <c r="K183" s="120"/>
      <c r="L183" s="120"/>
      <c r="M183" s="120"/>
      <c r="N183" s="120"/>
      <c r="O183" s="120"/>
      <c r="P183" s="120"/>
    </row>
    <row r="184" spans="2:16" s="4" customFormat="1" ht="15" customHeight="1" x14ac:dyDescent="0.2">
      <c r="B184" s="119"/>
      <c r="C184" s="121"/>
      <c r="D184" s="115"/>
      <c r="E184" s="226"/>
      <c r="F184" s="115"/>
      <c r="G184" s="246"/>
      <c r="H184" s="120"/>
      <c r="I184" s="120"/>
      <c r="J184" s="332"/>
      <c r="K184" s="120"/>
      <c r="L184" s="120"/>
      <c r="M184" s="120"/>
      <c r="N184" s="120"/>
      <c r="O184" s="120"/>
      <c r="P184" s="120"/>
    </row>
    <row r="185" spans="2:16" s="4" customFormat="1" ht="15" customHeight="1" x14ac:dyDescent="0.2">
      <c r="B185" s="119"/>
      <c r="C185" s="121"/>
      <c r="D185" s="115"/>
      <c r="E185" s="226"/>
      <c r="F185" s="118"/>
      <c r="G185" s="246"/>
      <c r="H185" s="120"/>
      <c r="I185" s="120"/>
      <c r="J185" s="332"/>
      <c r="K185" s="120"/>
      <c r="L185" s="120"/>
      <c r="M185" s="120"/>
      <c r="N185" s="120"/>
      <c r="O185" s="120"/>
      <c r="P185" s="120"/>
    </row>
    <row r="186" spans="2:16" s="4" customFormat="1" ht="15" customHeight="1" x14ac:dyDescent="0.2">
      <c r="B186" s="119"/>
      <c r="C186" s="121"/>
      <c r="D186" s="115"/>
      <c r="E186" s="226"/>
      <c r="F186" s="115"/>
      <c r="G186" s="246"/>
      <c r="H186" s="120"/>
      <c r="I186" s="120"/>
      <c r="J186" s="332"/>
      <c r="K186" s="120"/>
      <c r="L186" s="120"/>
      <c r="M186" s="120"/>
      <c r="N186" s="120"/>
      <c r="O186" s="120"/>
      <c r="P186" s="120"/>
    </row>
    <row r="187" spans="2:16" s="4" customFormat="1" ht="15" customHeight="1" x14ac:dyDescent="0.2">
      <c r="B187" s="119"/>
      <c r="C187" s="121"/>
      <c r="D187" s="115"/>
      <c r="E187" s="226"/>
      <c r="F187" s="115"/>
      <c r="G187" s="246"/>
      <c r="H187" s="120"/>
      <c r="I187" s="120"/>
      <c r="J187" s="332"/>
      <c r="K187" s="120"/>
      <c r="L187" s="120"/>
      <c r="M187" s="120"/>
      <c r="N187" s="120"/>
      <c r="O187" s="120"/>
      <c r="P187" s="120"/>
    </row>
    <row r="188" spans="2:16" s="4" customFormat="1" ht="15" customHeight="1" x14ac:dyDescent="0.2">
      <c r="B188" s="119"/>
      <c r="C188" s="121"/>
      <c r="D188" s="115"/>
      <c r="E188" s="226"/>
      <c r="F188" s="115"/>
      <c r="G188" s="246"/>
      <c r="H188" s="120"/>
      <c r="I188" s="120"/>
      <c r="J188" s="332"/>
      <c r="K188" s="120"/>
      <c r="L188" s="120"/>
      <c r="M188" s="120"/>
      <c r="N188" s="120"/>
      <c r="O188" s="120"/>
      <c r="P188" s="120"/>
    </row>
    <row r="189" spans="2:16" s="4" customFormat="1" ht="15" customHeight="1" x14ac:dyDescent="0.2">
      <c r="B189" s="119"/>
      <c r="C189" s="121"/>
      <c r="D189" s="115"/>
      <c r="E189" s="226"/>
      <c r="F189" s="115"/>
      <c r="G189" s="246"/>
      <c r="H189" s="120"/>
      <c r="I189" s="120"/>
      <c r="J189" s="332"/>
      <c r="K189" s="120"/>
      <c r="L189" s="120"/>
      <c r="M189" s="120"/>
      <c r="N189" s="120"/>
      <c r="O189" s="120"/>
      <c r="P189" s="120"/>
    </row>
    <row r="190" spans="2:16" s="4" customFormat="1" ht="15" customHeight="1" x14ac:dyDescent="0.2">
      <c r="B190" s="168"/>
      <c r="C190" s="117"/>
      <c r="D190" s="118"/>
      <c r="E190" s="227"/>
      <c r="F190" s="115"/>
      <c r="G190" s="246"/>
      <c r="H190" s="122"/>
      <c r="I190" s="122"/>
      <c r="J190" s="333"/>
      <c r="K190" s="122"/>
      <c r="L190" s="122"/>
      <c r="M190" s="122"/>
      <c r="N190" s="122"/>
      <c r="O190" s="122"/>
      <c r="P190" s="122"/>
    </row>
    <row r="191" spans="2:16" s="4" customFormat="1" ht="15" customHeight="1" x14ac:dyDescent="0.2">
      <c r="B191" s="168"/>
      <c r="C191" s="117"/>
      <c r="D191" s="118"/>
      <c r="E191" s="227"/>
      <c r="F191" s="115"/>
      <c r="G191" s="246"/>
      <c r="H191" s="122"/>
      <c r="I191" s="122"/>
      <c r="J191" s="333"/>
      <c r="K191" s="122"/>
      <c r="L191" s="122"/>
      <c r="M191" s="122"/>
      <c r="N191" s="122"/>
      <c r="O191" s="122"/>
      <c r="P191" s="122"/>
    </row>
    <row r="192" spans="2:16" s="4" customFormat="1" ht="15" customHeight="1" x14ac:dyDescent="0.2">
      <c r="B192" s="168"/>
      <c r="C192" s="117"/>
      <c r="D192" s="118"/>
      <c r="E192" s="227"/>
      <c r="F192" s="118"/>
      <c r="G192" s="246"/>
      <c r="H192" s="122"/>
      <c r="I192" s="122"/>
      <c r="J192" s="333"/>
      <c r="K192" s="122"/>
      <c r="L192" s="122"/>
      <c r="M192" s="122"/>
      <c r="N192" s="122"/>
      <c r="O192" s="122"/>
      <c r="P192" s="122"/>
    </row>
    <row r="193" spans="2:16" s="4" customFormat="1" ht="15" customHeight="1" x14ac:dyDescent="0.2">
      <c r="B193" s="168"/>
      <c r="C193" s="117"/>
      <c r="D193" s="118"/>
      <c r="E193" s="227"/>
      <c r="F193" s="118"/>
      <c r="G193" s="246"/>
      <c r="H193" s="122"/>
      <c r="I193" s="122"/>
      <c r="J193" s="333"/>
      <c r="K193" s="122"/>
      <c r="L193" s="122"/>
      <c r="M193" s="122"/>
      <c r="N193" s="122"/>
      <c r="O193" s="122"/>
      <c r="P193" s="122"/>
    </row>
    <row r="194" spans="2:16" s="4" customFormat="1" ht="15" customHeight="1" x14ac:dyDescent="0.2">
      <c r="B194" s="168"/>
      <c r="C194" s="117"/>
      <c r="D194" s="118"/>
      <c r="E194" s="227"/>
      <c r="F194" s="118"/>
      <c r="G194" s="246"/>
      <c r="H194" s="122"/>
      <c r="I194" s="122"/>
      <c r="J194" s="333"/>
      <c r="K194" s="122"/>
      <c r="L194" s="122"/>
      <c r="M194" s="122"/>
      <c r="N194" s="122"/>
      <c r="O194" s="122"/>
      <c r="P194" s="122"/>
    </row>
    <row r="195" spans="2:16" s="4" customFormat="1" ht="15" customHeight="1" x14ac:dyDescent="0.2">
      <c r="B195" s="119"/>
      <c r="C195" s="114"/>
      <c r="E195" s="225"/>
      <c r="G195" s="246"/>
      <c r="H195" s="122"/>
      <c r="I195" s="122"/>
      <c r="J195" s="333"/>
      <c r="K195" s="122"/>
      <c r="L195" s="122"/>
      <c r="M195" s="122"/>
      <c r="N195" s="122"/>
      <c r="O195" s="122"/>
      <c r="P195" s="122"/>
    </row>
    <row r="196" spans="2:16" s="4" customFormat="1" ht="15" customHeight="1" x14ac:dyDescent="0.2">
      <c r="B196" s="119"/>
      <c r="C196" s="114"/>
      <c r="E196" s="225"/>
      <c r="F196" s="123"/>
      <c r="G196" s="246"/>
      <c r="H196" s="124"/>
      <c r="I196" s="124"/>
      <c r="J196" s="334"/>
      <c r="K196" s="124"/>
      <c r="L196" s="124"/>
      <c r="M196" s="124"/>
      <c r="N196" s="124"/>
      <c r="O196" s="124"/>
      <c r="P196" s="124"/>
    </row>
    <row r="197" spans="2:16" s="4" customFormat="1" ht="15" customHeight="1" x14ac:dyDescent="0.2">
      <c r="B197" s="119"/>
      <c r="C197" s="114"/>
      <c r="E197" s="225"/>
      <c r="G197" s="246"/>
      <c r="H197" s="122"/>
      <c r="I197" s="122"/>
      <c r="J197" s="333"/>
      <c r="K197" s="122"/>
      <c r="L197" s="122"/>
      <c r="M197" s="122"/>
      <c r="N197" s="122"/>
      <c r="O197" s="122"/>
      <c r="P197" s="122"/>
    </row>
    <row r="198" spans="2:16" s="4" customFormat="1" ht="15" customHeight="1" x14ac:dyDescent="0.2">
      <c r="B198" s="119"/>
      <c r="C198" s="114"/>
      <c r="E198" s="225"/>
      <c r="G198" s="246"/>
      <c r="H198" s="122"/>
      <c r="I198" s="122"/>
      <c r="J198" s="333"/>
      <c r="K198" s="122"/>
      <c r="L198" s="122"/>
      <c r="M198" s="122"/>
      <c r="N198" s="122"/>
      <c r="O198" s="122"/>
      <c r="P198" s="122"/>
    </row>
    <row r="199" spans="2:16" s="4" customFormat="1" ht="15" customHeight="1" x14ac:dyDescent="0.2">
      <c r="B199" s="119"/>
      <c r="C199" s="114"/>
      <c r="E199" s="225"/>
      <c r="G199" s="246"/>
      <c r="H199" s="122"/>
      <c r="I199" s="122"/>
      <c r="J199" s="333"/>
      <c r="K199" s="122"/>
      <c r="L199" s="122"/>
      <c r="M199" s="122"/>
      <c r="N199" s="122"/>
      <c r="O199" s="122"/>
      <c r="P199" s="122"/>
    </row>
    <row r="200" spans="2:16" s="4" customFormat="1" ht="15" customHeight="1" x14ac:dyDescent="0.2">
      <c r="B200" s="119"/>
      <c r="C200" s="114"/>
      <c r="E200" s="225"/>
      <c r="G200" s="246"/>
      <c r="H200" s="122"/>
      <c r="I200" s="122"/>
      <c r="J200" s="333"/>
      <c r="K200" s="122"/>
      <c r="L200" s="122"/>
      <c r="M200" s="122"/>
      <c r="N200" s="122"/>
      <c r="O200" s="122"/>
      <c r="P200" s="122"/>
    </row>
    <row r="201" spans="2:16" s="4" customFormat="1" ht="15" customHeight="1" x14ac:dyDescent="0.2">
      <c r="B201" s="119"/>
      <c r="C201" s="114"/>
      <c r="E201" s="225"/>
      <c r="G201" s="246"/>
      <c r="H201" s="122"/>
      <c r="I201" s="122"/>
      <c r="J201" s="333"/>
      <c r="K201" s="122"/>
      <c r="L201" s="122"/>
      <c r="M201" s="122"/>
      <c r="N201" s="122"/>
      <c r="O201" s="122"/>
      <c r="P201" s="122"/>
    </row>
    <row r="202" spans="2:16" s="4" customFormat="1" ht="15" customHeight="1" x14ac:dyDescent="0.2">
      <c r="B202" s="119"/>
      <c r="C202" s="114"/>
      <c r="E202" s="225"/>
      <c r="G202" s="246"/>
      <c r="H202" s="122"/>
      <c r="I202" s="122"/>
      <c r="J202" s="333"/>
      <c r="K202" s="122"/>
      <c r="L202" s="122"/>
      <c r="M202" s="122"/>
      <c r="N202" s="122"/>
      <c r="O202" s="122"/>
      <c r="P202" s="122"/>
    </row>
    <row r="203" spans="2:16" s="4" customFormat="1" ht="15" customHeight="1" x14ac:dyDescent="0.2">
      <c r="B203" s="119"/>
      <c r="C203" s="114"/>
      <c r="E203" s="225"/>
      <c r="G203" s="246"/>
      <c r="H203" s="122"/>
      <c r="I203" s="122"/>
      <c r="J203" s="333"/>
      <c r="K203" s="122"/>
      <c r="L203" s="122"/>
      <c r="M203" s="122"/>
      <c r="N203" s="122"/>
      <c r="O203" s="122"/>
      <c r="P203" s="122"/>
    </row>
    <row r="204" spans="2:16" s="4" customFormat="1" ht="15" x14ac:dyDescent="0.2">
      <c r="B204" s="119"/>
      <c r="C204" s="114"/>
      <c r="E204" s="225"/>
      <c r="G204" s="246"/>
      <c r="H204" s="122"/>
      <c r="I204" s="122"/>
      <c r="J204" s="333"/>
      <c r="K204" s="122"/>
      <c r="L204" s="122"/>
      <c r="M204" s="122"/>
      <c r="N204" s="122"/>
      <c r="O204" s="122"/>
      <c r="P204" s="122"/>
    </row>
    <row r="205" spans="2:16" s="4" customFormat="1" ht="15" x14ac:dyDescent="0.2">
      <c r="B205" s="119"/>
      <c r="C205" s="114"/>
      <c r="E205" s="225"/>
      <c r="G205" s="246"/>
      <c r="H205" s="122"/>
      <c r="I205" s="122"/>
      <c r="J205" s="333"/>
      <c r="K205" s="122"/>
      <c r="L205" s="122"/>
      <c r="M205" s="122"/>
      <c r="N205" s="122"/>
      <c r="O205" s="122"/>
      <c r="P205" s="122"/>
    </row>
    <row r="206" spans="2:16" s="22" customFormat="1" ht="15" x14ac:dyDescent="0.2">
      <c r="B206" s="126"/>
      <c r="C206" s="125"/>
      <c r="E206" s="228"/>
      <c r="G206" s="246"/>
      <c r="H206" s="25"/>
      <c r="I206" s="25"/>
      <c r="J206" s="335"/>
      <c r="K206" s="25"/>
      <c r="L206" s="25"/>
      <c r="M206" s="25"/>
      <c r="N206" s="25"/>
      <c r="O206" s="25"/>
      <c r="P206" s="25"/>
    </row>
    <row r="207" spans="2:16" s="22" customFormat="1" ht="15" x14ac:dyDescent="0.2">
      <c r="B207" s="126"/>
      <c r="C207" s="125"/>
      <c r="E207" s="228"/>
      <c r="G207" s="246"/>
      <c r="H207" s="25"/>
      <c r="I207" s="25"/>
      <c r="J207" s="335"/>
      <c r="K207" s="25"/>
      <c r="L207" s="25"/>
      <c r="M207" s="25"/>
      <c r="N207" s="25"/>
      <c r="O207" s="25"/>
      <c r="P207" s="25"/>
    </row>
    <row r="208" spans="2:16" s="22" customFormat="1" ht="15" x14ac:dyDescent="0.2">
      <c r="B208" s="126"/>
      <c r="C208" s="125"/>
      <c r="E208" s="228"/>
      <c r="G208" s="246"/>
      <c r="H208" s="25"/>
      <c r="I208" s="25"/>
      <c r="J208" s="335"/>
      <c r="K208" s="25"/>
      <c r="L208" s="25"/>
      <c r="M208" s="25"/>
      <c r="N208" s="25"/>
      <c r="O208" s="25"/>
      <c r="P208" s="25"/>
    </row>
    <row r="209" spans="2:55" s="22" customFormat="1" ht="15" x14ac:dyDescent="0.2">
      <c r="B209" s="126"/>
      <c r="C209" s="125"/>
      <c r="E209" s="228"/>
      <c r="G209" s="246"/>
      <c r="H209" s="25"/>
      <c r="I209" s="25"/>
      <c r="J209" s="335"/>
      <c r="K209" s="25"/>
      <c r="L209" s="25"/>
      <c r="M209" s="25"/>
      <c r="N209" s="25"/>
      <c r="O209" s="25"/>
      <c r="P209" s="25"/>
    </row>
    <row r="210" spans="2:55" s="22" customFormat="1" ht="15" x14ac:dyDescent="0.2">
      <c r="B210" s="126"/>
      <c r="C210" s="125"/>
      <c r="E210" s="228"/>
      <c r="G210" s="246"/>
      <c r="H210" s="25"/>
      <c r="I210" s="25"/>
      <c r="J210" s="335"/>
      <c r="K210" s="25"/>
      <c r="L210" s="25"/>
      <c r="M210" s="25"/>
      <c r="N210" s="25"/>
      <c r="O210" s="25"/>
      <c r="P210" s="25"/>
    </row>
    <row r="211" spans="2:55" s="22" customFormat="1" ht="15" x14ac:dyDescent="0.2">
      <c r="B211" s="126"/>
      <c r="C211" s="125"/>
      <c r="E211" s="228"/>
      <c r="G211" s="246"/>
      <c r="H211" s="25"/>
      <c r="I211" s="25"/>
      <c r="J211" s="335"/>
      <c r="K211" s="25"/>
      <c r="L211" s="25"/>
      <c r="M211" s="25"/>
      <c r="N211" s="25"/>
      <c r="O211" s="25"/>
      <c r="P211" s="25"/>
    </row>
    <row r="212" spans="2:55" s="22" customFormat="1" ht="15" x14ac:dyDescent="0.2">
      <c r="B212" s="126"/>
      <c r="C212" s="125"/>
      <c r="E212" s="228"/>
      <c r="G212" s="246"/>
      <c r="H212" s="25"/>
      <c r="I212" s="25"/>
      <c r="J212" s="335"/>
      <c r="K212" s="25"/>
      <c r="L212" s="25"/>
      <c r="M212" s="25"/>
      <c r="N212" s="25"/>
      <c r="O212" s="25"/>
      <c r="P212" s="25"/>
    </row>
    <row r="213" spans="2:55" s="22" customFormat="1" ht="15" x14ac:dyDescent="0.2">
      <c r="B213" s="126"/>
      <c r="C213" s="125"/>
      <c r="E213" s="228"/>
      <c r="G213" s="246"/>
      <c r="H213" s="25"/>
      <c r="I213" s="25"/>
      <c r="J213" s="335"/>
      <c r="K213" s="25"/>
      <c r="L213" s="25"/>
      <c r="M213" s="25"/>
      <c r="N213" s="25"/>
      <c r="O213" s="25"/>
      <c r="P213" s="25"/>
    </row>
    <row r="214" spans="2:55" s="22" customFormat="1" ht="15" x14ac:dyDescent="0.2">
      <c r="B214" s="126"/>
      <c r="C214" s="125"/>
      <c r="E214" s="228"/>
      <c r="G214" s="246"/>
      <c r="H214" s="25"/>
      <c r="I214" s="25"/>
      <c r="J214" s="335"/>
      <c r="K214" s="25"/>
      <c r="L214" s="25"/>
      <c r="M214" s="25"/>
      <c r="N214" s="25"/>
      <c r="O214" s="25"/>
      <c r="P214" s="25"/>
    </row>
    <row r="215" spans="2:55" s="22" customFormat="1" ht="15" x14ac:dyDescent="0.2">
      <c r="B215" s="126"/>
      <c r="C215" s="125"/>
      <c r="E215" s="228"/>
      <c r="G215" s="246"/>
      <c r="H215" s="25"/>
      <c r="I215" s="25"/>
      <c r="J215" s="335"/>
      <c r="K215" s="25"/>
      <c r="L215" s="25"/>
      <c r="M215" s="25"/>
      <c r="N215" s="25"/>
      <c r="O215" s="25"/>
      <c r="P215" s="25"/>
    </row>
    <row r="216" spans="2:55" s="22" customFormat="1" ht="15" x14ac:dyDescent="0.2">
      <c r="B216" s="126"/>
      <c r="C216" s="125"/>
      <c r="E216" s="228"/>
      <c r="G216" s="246"/>
      <c r="H216" s="25"/>
      <c r="I216" s="25"/>
      <c r="J216" s="335"/>
      <c r="K216" s="25"/>
      <c r="L216" s="25"/>
      <c r="M216" s="25"/>
      <c r="N216" s="25"/>
      <c r="O216" s="25"/>
      <c r="P216" s="25"/>
    </row>
    <row r="217" spans="2:55" s="25" customFormat="1" ht="15" x14ac:dyDescent="0.2">
      <c r="B217" s="169"/>
      <c r="C217" s="127"/>
      <c r="E217" s="228"/>
      <c r="F217" s="22"/>
      <c r="G217" s="246"/>
      <c r="J217" s="335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</row>
    <row r="218" spans="2:55" s="25" customFormat="1" ht="15" x14ac:dyDescent="0.2">
      <c r="B218" s="169"/>
      <c r="C218" s="127"/>
      <c r="E218" s="228"/>
      <c r="F218" s="22"/>
      <c r="G218" s="246"/>
      <c r="J218" s="335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</row>
    <row r="219" spans="2:55" s="25" customFormat="1" ht="15" x14ac:dyDescent="0.2">
      <c r="B219" s="169"/>
      <c r="C219" s="127"/>
      <c r="E219" s="228"/>
      <c r="F219" s="22"/>
      <c r="G219" s="246"/>
      <c r="J219" s="335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</row>
    <row r="220" spans="2:55" s="25" customFormat="1" ht="15" x14ac:dyDescent="0.2">
      <c r="B220" s="169"/>
      <c r="C220" s="127"/>
      <c r="E220" s="228"/>
      <c r="F220" s="22"/>
      <c r="G220" s="246"/>
      <c r="J220" s="335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</row>
    <row r="221" spans="2:55" s="22" customFormat="1" x14ac:dyDescent="0.2">
      <c r="B221" s="126"/>
      <c r="C221" s="125"/>
      <c r="E221" s="228"/>
      <c r="G221" s="247"/>
      <c r="H221" s="25"/>
      <c r="I221" s="25"/>
      <c r="J221" s="335"/>
      <c r="K221" s="25"/>
      <c r="L221" s="25"/>
      <c r="M221" s="25"/>
      <c r="N221" s="25"/>
      <c r="O221" s="25"/>
      <c r="P221" s="25"/>
    </row>
    <row r="222" spans="2:55" s="22" customFormat="1" x14ac:dyDescent="0.2">
      <c r="B222" s="126"/>
      <c r="C222" s="125"/>
      <c r="E222" s="228"/>
      <c r="G222" s="247"/>
      <c r="H222" s="25"/>
      <c r="I222" s="25"/>
      <c r="J222" s="335"/>
      <c r="K222" s="25"/>
      <c r="L222" s="25"/>
      <c r="M222" s="25"/>
      <c r="N222" s="25"/>
      <c r="O222" s="25"/>
      <c r="P222" s="25"/>
    </row>
    <row r="223" spans="2:55" s="22" customFormat="1" x14ac:dyDescent="0.2">
      <c r="B223" s="126"/>
      <c r="C223" s="125"/>
      <c r="E223" s="228"/>
      <c r="G223" s="247"/>
      <c r="H223" s="25"/>
      <c r="I223" s="25"/>
      <c r="J223" s="335"/>
      <c r="K223" s="25"/>
      <c r="L223" s="25"/>
      <c r="M223" s="25"/>
      <c r="N223" s="25"/>
      <c r="O223" s="25"/>
      <c r="P223" s="25"/>
    </row>
    <row r="224" spans="2:55" s="22" customFormat="1" x14ac:dyDescent="0.2">
      <c r="B224" s="126"/>
      <c r="C224" s="125"/>
      <c r="E224" s="228"/>
      <c r="G224" s="247"/>
      <c r="H224" s="25"/>
      <c r="I224" s="25"/>
      <c r="J224" s="335"/>
      <c r="K224" s="25"/>
      <c r="L224" s="25"/>
      <c r="M224" s="25"/>
      <c r="N224" s="25"/>
      <c r="O224" s="25"/>
      <c r="P224" s="25"/>
    </row>
    <row r="225" spans="2:16" s="22" customFormat="1" x14ac:dyDescent="0.2">
      <c r="B225" s="126"/>
      <c r="C225" s="125"/>
      <c r="E225" s="228"/>
      <c r="G225" s="247"/>
      <c r="H225" s="25"/>
      <c r="I225" s="25"/>
      <c r="J225" s="335"/>
      <c r="K225" s="25"/>
      <c r="L225" s="25"/>
      <c r="M225" s="25"/>
      <c r="N225" s="25"/>
      <c r="O225" s="25"/>
      <c r="P225" s="25"/>
    </row>
    <row r="226" spans="2:16" s="22" customFormat="1" x14ac:dyDescent="0.2">
      <c r="B226" s="126"/>
      <c r="C226" s="125"/>
      <c r="E226" s="228"/>
      <c r="G226" s="247"/>
      <c r="H226" s="25"/>
      <c r="I226" s="25"/>
      <c r="J226" s="335"/>
      <c r="K226" s="25"/>
      <c r="L226" s="25"/>
      <c r="M226" s="25"/>
      <c r="N226" s="25"/>
      <c r="O226" s="25"/>
      <c r="P226" s="25"/>
    </row>
    <row r="227" spans="2:16" s="22" customFormat="1" x14ac:dyDescent="0.2">
      <c r="B227" s="126"/>
      <c r="C227" s="125"/>
      <c r="E227" s="228"/>
      <c r="G227" s="247"/>
      <c r="H227" s="25"/>
      <c r="I227" s="25"/>
      <c r="J227" s="335"/>
      <c r="K227" s="25"/>
      <c r="L227" s="25"/>
      <c r="M227" s="25"/>
      <c r="N227" s="25"/>
      <c r="O227" s="25"/>
      <c r="P227" s="25"/>
    </row>
    <row r="228" spans="2:16" s="22" customFormat="1" x14ac:dyDescent="0.2">
      <c r="B228" s="126"/>
      <c r="C228" s="125"/>
      <c r="E228" s="228"/>
      <c r="G228" s="247"/>
      <c r="H228" s="25"/>
      <c r="I228" s="25"/>
      <c r="J228" s="335"/>
      <c r="K228" s="25"/>
      <c r="L228" s="25"/>
      <c r="M228" s="25"/>
      <c r="N228" s="25"/>
      <c r="O228" s="25"/>
      <c r="P228" s="25"/>
    </row>
    <row r="229" spans="2:16" s="22" customFormat="1" x14ac:dyDescent="0.2">
      <c r="B229" s="126"/>
      <c r="C229" s="125"/>
      <c r="E229" s="228"/>
      <c r="G229" s="247"/>
      <c r="H229" s="25"/>
      <c r="I229" s="25"/>
      <c r="J229" s="335"/>
      <c r="K229" s="25"/>
      <c r="L229" s="25"/>
      <c r="M229" s="25"/>
      <c r="N229" s="25"/>
      <c r="O229" s="25"/>
      <c r="P229" s="25"/>
    </row>
    <row r="230" spans="2:16" s="22" customFormat="1" x14ac:dyDescent="0.2">
      <c r="B230" s="126"/>
      <c r="C230" s="125"/>
      <c r="E230" s="228"/>
      <c r="G230" s="247"/>
      <c r="H230" s="25"/>
      <c r="I230" s="25"/>
      <c r="J230" s="335"/>
      <c r="K230" s="25"/>
      <c r="L230" s="25"/>
      <c r="M230" s="25"/>
      <c r="N230" s="25"/>
      <c r="O230" s="25"/>
      <c r="P230" s="25"/>
    </row>
    <row r="231" spans="2:16" s="22" customFormat="1" x14ac:dyDescent="0.2">
      <c r="B231" s="126"/>
      <c r="C231" s="125"/>
      <c r="E231" s="228"/>
      <c r="G231" s="247"/>
      <c r="H231" s="25"/>
      <c r="I231" s="25"/>
      <c r="J231" s="335"/>
      <c r="K231" s="25"/>
      <c r="L231" s="25"/>
      <c r="M231" s="25"/>
      <c r="N231" s="25"/>
      <c r="O231" s="25"/>
      <c r="P231" s="25"/>
    </row>
    <row r="232" spans="2:16" s="22" customFormat="1" x14ac:dyDescent="0.2">
      <c r="B232" s="126"/>
      <c r="C232" s="125"/>
      <c r="E232" s="228"/>
      <c r="G232" s="247"/>
      <c r="H232" s="25"/>
      <c r="I232" s="25"/>
      <c r="J232" s="335"/>
      <c r="K232" s="25"/>
      <c r="L232" s="25"/>
      <c r="M232" s="25"/>
      <c r="N232" s="25"/>
      <c r="O232" s="25"/>
      <c r="P232" s="25"/>
    </row>
    <row r="233" spans="2:16" s="22" customFormat="1" x14ac:dyDescent="0.2">
      <c r="B233" s="126"/>
      <c r="C233" s="125"/>
      <c r="E233" s="228"/>
      <c r="G233" s="247"/>
      <c r="H233" s="25"/>
      <c r="I233" s="25"/>
      <c r="J233" s="335"/>
      <c r="K233" s="25"/>
      <c r="L233" s="25"/>
      <c r="M233" s="25"/>
      <c r="N233" s="25"/>
      <c r="O233" s="25"/>
      <c r="P233" s="25"/>
    </row>
    <row r="234" spans="2:16" s="22" customFormat="1" x14ac:dyDescent="0.2">
      <c r="B234" s="126"/>
      <c r="C234" s="125"/>
      <c r="E234" s="228"/>
      <c r="G234" s="247"/>
      <c r="H234" s="25"/>
      <c r="I234" s="25"/>
      <c r="J234" s="335"/>
      <c r="K234" s="25"/>
      <c r="L234" s="25"/>
      <c r="M234" s="25"/>
      <c r="N234" s="25"/>
      <c r="O234" s="25"/>
      <c r="P234" s="25"/>
    </row>
    <row r="235" spans="2:16" s="22" customFormat="1" x14ac:dyDescent="0.2">
      <c r="B235" s="126"/>
      <c r="C235" s="125"/>
      <c r="E235" s="228"/>
      <c r="G235" s="247"/>
      <c r="H235" s="25"/>
      <c r="I235" s="25"/>
      <c r="J235" s="335"/>
      <c r="K235" s="25"/>
      <c r="L235" s="25"/>
      <c r="M235" s="25"/>
      <c r="N235" s="25"/>
      <c r="O235" s="25"/>
      <c r="P235" s="25"/>
    </row>
    <row r="236" spans="2:16" s="22" customFormat="1" x14ac:dyDescent="0.2">
      <c r="B236" s="126"/>
      <c r="C236" s="125"/>
      <c r="E236" s="228"/>
      <c r="G236" s="247"/>
      <c r="H236" s="25"/>
      <c r="I236" s="25"/>
      <c r="J236" s="335"/>
      <c r="K236" s="25"/>
      <c r="L236" s="25"/>
      <c r="M236" s="25"/>
      <c r="N236" s="25"/>
      <c r="O236" s="25"/>
      <c r="P236" s="25"/>
    </row>
    <row r="237" spans="2:16" s="22" customFormat="1" x14ac:dyDescent="0.2">
      <c r="B237" s="126"/>
      <c r="C237" s="125"/>
      <c r="E237" s="228"/>
      <c r="G237" s="247"/>
      <c r="H237" s="25"/>
      <c r="I237" s="25"/>
      <c r="J237" s="335"/>
      <c r="K237" s="25"/>
      <c r="L237" s="25"/>
      <c r="M237" s="25"/>
      <c r="N237" s="25"/>
      <c r="O237" s="25"/>
      <c r="P237" s="25"/>
    </row>
    <row r="238" spans="2:16" s="22" customFormat="1" x14ac:dyDescent="0.2">
      <c r="B238" s="126"/>
      <c r="C238" s="125"/>
      <c r="E238" s="228"/>
      <c r="G238" s="247"/>
      <c r="H238" s="25"/>
      <c r="I238" s="25"/>
      <c r="J238" s="335"/>
      <c r="K238" s="25"/>
      <c r="L238" s="25"/>
      <c r="M238" s="25"/>
      <c r="N238" s="25"/>
      <c r="O238" s="25"/>
      <c r="P238" s="25"/>
    </row>
    <row r="239" spans="2:16" s="22" customFormat="1" x14ac:dyDescent="0.2">
      <c r="B239" s="126"/>
      <c r="C239" s="125"/>
      <c r="E239" s="228"/>
      <c r="G239" s="247"/>
      <c r="H239" s="25"/>
      <c r="I239" s="25"/>
      <c r="J239" s="335"/>
      <c r="K239" s="25"/>
      <c r="L239" s="25"/>
      <c r="M239" s="25"/>
      <c r="N239" s="25"/>
      <c r="O239" s="25"/>
      <c r="P239" s="25"/>
    </row>
    <row r="240" spans="2:16" s="22" customFormat="1" x14ac:dyDescent="0.2">
      <c r="B240" s="126"/>
      <c r="C240" s="125"/>
      <c r="E240" s="228"/>
      <c r="G240" s="247"/>
      <c r="H240" s="25"/>
      <c r="I240" s="25"/>
      <c r="J240" s="335"/>
      <c r="K240" s="25"/>
      <c r="L240" s="25"/>
      <c r="M240" s="25"/>
      <c r="N240" s="25"/>
      <c r="O240" s="25"/>
      <c r="P240" s="25"/>
    </row>
    <row r="241" spans="2:16" s="22" customFormat="1" x14ac:dyDescent="0.2">
      <c r="B241" s="126"/>
      <c r="C241" s="125"/>
      <c r="E241" s="228"/>
      <c r="G241" s="247"/>
      <c r="H241" s="25"/>
      <c r="I241" s="25"/>
      <c r="J241" s="335"/>
      <c r="K241" s="25"/>
      <c r="L241" s="25"/>
      <c r="M241" s="25"/>
      <c r="N241" s="25"/>
      <c r="O241" s="25"/>
      <c r="P241" s="25"/>
    </row>
    <row r="242" spans="2:16" s="22" customFormat="1" x14ac:dyDescent="0.2">
      <c r="B242" s="126"/>
      <c r="C242" s="125"/>
      <c r="E242" s="228"/>
      <c r="G242" s="247"/>
      <c r="H242" s="25"/>
      <c r="I242" s="25"/>
      <c r="J242" s="335"/>
      <c r="K242" s="25"/>
      <c r="L242" s="25"/>
      <c r="M242" s="25"/>
      <c r="N242" s="25"/>
      <c r="O242" s="25"/>
      <c r="P242" s="25"/>
    </row>
    <row r="243" spans="2:16" s="22" customFormat="1" x14ac:dyDescent="0.2">
      <c r="B243" s="126"/>
      <c r="C243" s="125"/>
      <c r="E243" s="228"/>
      <c r="G243" s="247"/>
      <c r="H243" s="25"/>
      <c r="I243" s="25"/>
      <c r="J243" s="335"/>
      <c r="K243" s="25"/>
      <c r="L243" s="25"/>
      <c r="M243" s="25"/>
      <c r="N243" s="25"/>
      <c r="O243" s="25"/>
      <c r="P243" s="25"/>
    </row>
    <row r="244" spans="2:16" s="22" customFormat="1" x14ac:dyDescent="0.2">
      <c r="B244" s="126"/>
      <c r="C244" s="125"/>
      <c r="E244" s="228"/>
      <c r="G244" s="247"/>
      <c r="H244" s="25"/>
      <c r="I244" s="25"/>
      <c r="J244" s="335"/>
      <c r="K244" s="25"/>
      <c r="L244" s="25"/>
      <c r="M244" s="25"/>
      <c r="N244" s="25"/>
      <c r="O244" s="25"/>
      <c r="P244" s="25"/>
    </row>
    <row r="245" spans="2:16" s="22" customFormat="1" x14ac:dyDescent="0.2">
      <c r="B245" s="126"/>
      <c r="C245" s="125"/>
      <c r="E245" s="228"/>
      <c r="G245" s="247"/>
      <c r="H245" s="25"/>
      <c r="I245" s="25"/>
      <c r="J245" s="335"/>
      <c r="K245" s="25"/>
      <c r="L245" s="25"/>
      <c r="M245" s="25"/>
      <c r="N245" s="25"/>
      <c r="O245" s="25"/>
      <c r="P245" s="25"/>
    </row>
    <row r="246" spans="2:16" s="22" customFormat="1" x14ac:dyDescent="0.2">
      <c r="B246" s="126"/>
      <c r="C246" s="125"/>
      <c r="E246" s="228"/>
      <c r="G246" s="247"/>
      <c r="H246" s="25"/>
      <c r="I246" s="25"/>
      <c r="J246" s="335"/>
      <c r="K246" s="25"/>
      <c r="L246" s="25"/>
      <c r="M246" s="25"/>
      <c r="N246" s="25"/>
      <c r="O246" s="25"/>
      <c r="P246" s="25"/>
    </row>
    <row r="247" spans="2:16" s="22" customFormat="1" x14ac:dyDescent="0.2">
      <c r="B247" s="126"/>
      <c r="C247" s="125"/>
      <c r="E247" s="228"/>
      <c r="G247" s="247"/>
      <c r="H247" s="25"/>
      <c r="I247" s="25"/>
      <c r="J247" s="335"/>
      <c r="K247" s="25"/>
      <c r="L247" s="25"/>
      <c r="M247" s="25"/>
      <c r="N247" s="25"/>
      <c r="O247" s="25"/>
      <c r="P247" s="25"/>
    </row>
    <row r="248" spans="2:16" s="22" customFormat="1" x14ac:dyDescent="0.2">
      <c r="B248" s="126"/>
      <c r="C248" s="125"/>
      <c r="E248" s="228"/>
      <c r="G248" s="247"/>
      <c r="H248" s="25"/>
      <c r="I248" s="25"/>
      <c r="J248" s="335"/>
      <c r="K248" s="25"/>
      <c r="L248" s="25"/>
      <c r="M248" s="25"/>
      <c r="N248" s="25"/>
      <c r="O248" s="25"/>
      <c r="P248" s="25"/>
    </row>
    <row r="249" spans="2:16" s="22" customFormat="1" x14ac:dyDescent="0.2">
      <c r="B249" s="126"/>
      <c r="C249" s="125"/>
      <c r="E249" s="228"/>
      <c r="G249" s="247"/>
      <c r="H249" s="25"/>
      <c r="I249" s="25"/>
      <c r="J249" s="335"/>
      <c r="K249" s="25"/>
      <c r="L249" s="25"/>
      <c r="M249" s="25"/>
      <c r="N249" s="25"/>
      <c r="O249" s="25"/>
      <c r="P249" s="25"/>
    </row>
    <row r="250" spans="2:16" s="22" customFormat="1" x14ac:dyDescent="0.2">
      <c r="B250" s="126"/>
      <c r="C250" s="125"/>
      <c r="E250" s="228"/>
      <c r="G250" s="247"/>
      <c r="H250" s="25"/>
      <c r="I250" s="25"/>
      <c r="J250" s="335"/>
      <c r="K250" s="25"/>
      <c r="L250" s="25"/>
      <c r="M250" s="25"/>
      <c r="N250" s="25"/>
      <c r="O250" s="25"/>
      <c r="P250" s="25"/>
    </row>
    <row r="251" spans="2:16" s="22" customFormat="1" x14ac:dyDescent="0.2">
      <c r="B251" s="126"/>
      <c r="C251" s="125"/>
      <c r="E251" s="228"/>
      <c r="G251" s="247"/>
      <c r="H251" s="25"/>
      <c r="I251" s="25"/>
      <c r="J251" s="335"/>
      <c r="K251" s="25"/>
      <c r="L251" s="25"/>
      <c r="M251" s="25"/>
      <c r="N251" s="25"/>
      <c r="O251" s="25"/>
      <c r="P251" s="25"/>
    </row>
    <row r="252" spans="2:16" s="22" customFormat="1" x14ac:dyDescent="0.2">
      <c r="B252" s="126"/>
      <c r="C252" s="125"/>
      <c r="E252" s="228"/>
      <c r="G252" s="247"/>
      <c r="H252" s="25"/>
      <c r="I252" s="25"/>
      <c r="J252" s="335"/>
      <c r="K252" s="25"/>
      <c r="L252" s="25"/>
      <c r="M252" s="25"/>
      <c r="N252" s="25"/>
      <c r="O252" s="25"/>
      <c r="P252" s="25"/>
    </row>
    <row r="253" spans="2:16" s="22" customFormat="1" x14ac:dyDescent="0.2">
      <c r="B253" s="126"/>
      <c r="C253" s="125"/>
      <c r="E253" s="228"/>
      <c r="G253" s="247"/>
      <c r="H253" s="25"/>
      <c r="I253" s="25"/>
      <c r="J253" s="335"/>
      <c r="K253" s="25"/>
      <c r="L253" s="25"/>
      <c r="M253" s="25"/>
      <c r="N253" s="25"/>
      <c r="O253" s="25"/>
      <c r="P253" s="25"/>
    </row>
    <row r="254" spans="2:16" s="22" customFormat="1" x14ac:dyDescent="0.2">
      <c r="B254" s="126"/>
      <c r="C254" s="125"/>
      <c r="E254" s="228"/>
      <c r="G254" s="247"/>
      <c r="H254" s="25"/>
      <c r="I254" s="25"/>
      <c r="J254" s="335"/>
      <c r="K254" s="25"/>
      <c r="L254" s="25"/>
      <c r="M254" s="25"/>
      <c r="N254" s="25"/>
      <c r="O254" s="25"/>
      <c r="P254" s="25"/>
    </row>
    <row r="255" spans="2:16" s="22" customFormat="1" x14ac:dyDescent="0.2">
      <c r="B255" s="126"/>
      <c r="C255" s="125"/>
      <c r="E255" s="228"/>
      <c r="G255" s="247"/>
      <c r="H255" s="25"/>
      <c r="I255" s="25"/>
      <c r="J255" s="335"/>
      <c r="K255" s="25"/>
      <c r="L255" s="25"/>
      <c r="M255" s="25"/>
      <c r="N255" s="25"/>
      <c r="O255" s="25"/>
      <c r="P255" s="25"/>
    </row>
    <row r="256" spans="2:16" s="22" customFormat="1" x14ac:dyDescent="0.2">
      <c r="B256" s="126"/>
      <c r="C256" s="125"/>
      <c r="E256" s="228"/>
      <c r="G256" s="247"/>
      <c r="H256" s="25"/>
      <c r="I256" s="25"/>
      <c r="J256" s="335"/>
      <c r="K256" s="25"/>
      <c r="L256" s="25"/>
      <c r="M256" s="25"/>
      <c r="N256" s="25"/>
      <c r="O256" s="25"/>
      <c r="P256" s="25"/>
    </row>
    <row r="257" spans="2:16" s="22" customFormat="1" x14ac:dyDescent="0.2">
      <c r="B257" s="126"/>
      <c r="C257" s="125"/>
      <c r="E257" s="228"/>
      <c r="G257" s="247"/>
      <c r="H257" s="25"/>
      <c r="I257" s="25"/>
      <c r="J257" s="335"/>
      <c r="K257" s="25"/>
      <c r="L257" s="25"/>
      <c r="M257" s="25"/>
      <c r="N257" s="25"/>
      <c r="O257" s="25"/>
      <c r="P257" s="25"/>
    </row>
    <row r="258" spans="2:16" s="22" customFormat="1" x14ac:dyDescent="0.2">
      <c r="B258" s="126"/>
      <c r="C258" s="125"/>
      <c r="E258" s="228"/>
      <c r="G258" s="247"/>
      <c r="H258" s="25"/>
      <c r="I258" s="25"/>
      <c r="J258" s="335"/>
      <c r="K258" s="25"/>
      <c r="L258" s="25"/>
      <c r="M258" s="25"/>
      <c r="N258" s="25"/>
      <c r="O258" s="25"/>
      <c r="P258" s="25"/>
    </row>
    <row r="259" spans="2:16" s="22" customFormat="1" x14ac:dyDescent="0.2">
      <c r="B259" s="126"/>
      <c r="C259" s="125"/>
      <c r="E259" s="228"/>
      <c r="G259" s="247"/>
      <c r="H259" s="25"/>
      <c r="I259" s="25"/>
      <c r="J259" s="335"/>
      <c r="K259" s="25"/>
      <c r="L259" s="25"/>
      <c r="M259" s="25"/>
      <c r="N259" s="25"/>
      <c r="O259" s="25"/>
      <c r="P259" s="25"/>
    </row>
    <row r="260" spans="2:16" s="22" customFormat="1" x14ac:dyDescent="0.2">
      <c r="B260" s="126"/>
      <c r="C260" s="125"/>
      <c r="E260" s="228"/>
      <c r="G260" s="247"/>
      <c r="H260" s="25"/>
      <c r="I260" s="25"/>
      <c r="J260" s="335"/>
      <c r="K260" s="25"/>
      <c r="L260" s="25"/>
      <c r="M260" s="25"/>
      <c r="N260" s="25"/>
      <c r="O260" s="25"/>
      <c r="P260" s="25"/>
    </row>
    <row r="261" spans="2:16" s="22" customFormat="1" x14ac:dyDescent="0.2">
      <c r="B261" s="126"/>
      <c r="C261" s="125"/>
      <c r="E261" s="228"/>
      <c r="G261" s="247"/>
      <c r="H261" s="25"/>
      <c r="I261" s="25"/>
      <c r="J261" s="335"/>
      <c r="K261" s="25"/>
      <c r="L261" s="25"/>
      <c r="M261" s="25"/>
      <c r="N261" s="25"/>
      <c r="O261" s="25"/>
      <c r="P261" s="25"/>
    </row>
    <row r="262" spans="2:16" s="22" customFormat="1" x14ac:dyDescent="0.2">
      <c r="B262" s="126"/>
      <c r="C262" s="125"/>
      <c r="E262" s="228"/>
      <c r="G262" s="247"/>
      <c r="H262" s="25"/>
      <c r="I262" s="25"/>
      <c r="J262" s="335"/>
      <c r="K262" s="25"/>
      <c r="L262" s="25"/>
      <c r="M262" s="25"/>
      <c r="N262" s="25"/>
      <c r="O262" s="25"/>
      <c r="P262" s="25"/>
    </row>
    <row r="263" spans="2:16" s="22" customFormat="1" x14ac:dyDescent="0.2">
      <c r="B263" s="126"/>
      <c r="C263" s="125"/>
      <c r="E263" s="228"/>
      <c r="G263" s="247"/>
      <c r="H263" s="25"/>
      <c r="I263" s="25"/>
      <c r="J263" s="335"/>
      <c r="K263" s="25"/>
      <c r="L263" s="25"/>
      <c r="M263" s="25"/>
      <c r="N263" s="25"/>
      <c r="O263" s="25"/>
      <c r="P263" s="25"/>
    </row>
    <row r="264" spans="2:16" s="22" customFormat="1" x14ac:dyDescent="0.2">
      <c r="B264" s="126"/>
      <c r="C264" s="125"/>
      <c r="E264" s="228"/>
      <c r="G264" s="247"/>
      <c r="H264" s="25"/>
      <c r="I264" s="25"/>
      <c r="J264" s="335"/>
      <c r="K264" s="25"/>
      <c r="L264" s="25"/>
      <c r="M264" s="25"/>
      <c r="N264" s="25"/>
      <c r="O264" s="25"/>
      <c r="P264" s="25"/>
    </row>
    <row r="265" spans="2:16" s="22" customFormat="1" x14ac:dyDescent="0.2">
      <c r="B265" s="126"/>
      <c r="C265" s="125"/>
      <c r="E265" s="228"/>
      <c r="G265" s="247"/>
      <c r="H265" s="25"/>
      <c r="I265" s="25"/>
      <c r="J265" s="335"/>
      <c r="K265" s="25"/>
      <c r="L265" s="25"/>
      <c r="M265" s="25"/>
      <c r="N265" s="25"/>
      <c r="O265" s="25"/>
      <c r="P265" s="25"/>
    </row>
    <row r="266" spans="2:16" s="22" customFormat="1" x14ac:dyDescent="0.2">
      <c r="B266" s="126"/>
      <c r="C266" s="125"/>
      <c r="E266" s="228"/>
      <c r="G266" s="247"/>
      <c r="H266" s="25"/>
      <c r="I266" s="25"/>
      <c r="J266" s="335"/>
      <c r="K266" s="25"/>
      <c r="L266" s="25"/>
      <c r="M266" s="25"/>
      <c r="N266" s="25"/>
      <c r="O266" s="25"/>
      <c r="P266" s="25"/>
    </row>
    <row r="267" spans="2:16" s="22" customFormat="1" x14ac:dyDescent="0.2">
      <c r="B267" s="126"/>
      <c r="C267" s="125"/>
      <c r="E267" s="228"/>
      <c r="G267" s="247"/>
      <c r="H267" s="25"/>
      <c r="I267" s="25"/>
      <c r="J267" s="335"/>
      <c r="K267" s="25"/>
      <c r="L267" s="25"/>
      <c r="M267" s="25"/>
      <c r="N267" s="25"/>
      <c r="O267" s="25"/>
      <c r="P267" s="25"/>
    </row>
    <row r="268" spans="2:16" s="22" customFormat="1" x14ac:dyDescent="0.2">
      <c r="B268" s="126"/>
      <c r="C268" s="125"/>
      <c r="E268" s="228"/>
      <c r="G268" s="247"/>
      <c r="H268" s="25"/>
      <c r="I268" s="25"/>
      <c r="J268" s="335"/>
      <c r="K268" s="25"/>
      <c r="L268" s="25"/>
      <c r="M268" s="25"/>
      <c r="N268" s="25"/>
      <c r="O268" s="25"/>
      <c r="P268" s="25"/>
    </row>
    <row r="269" spans="2:16" s="22" customFormat="1" x14ac:dyDescent="0.2">
      <c r="B269" s="126"/>
      <c r="C269" s="125"/>
      <c r="E269" s="228"/>
      <c r="G269" s="247"/>
      <c r="H269" s="25"/>
      <c r="I269" s="25"/>
      <c r="J269" s="335"/>
      <c r="K269" s="25"/>
      <c r="L269" s="25"/>
      <c r="M269" s="25"/>
      <c r="N269" s="25"/>
      <c r="O269" s="25"/>
      <c r="P269" s="25"/>
    </row>
    <row r="270" spans="2:16" s="22" customFormat="1" x14ac:dyDescent="0.2">
      <c r="B270" s="126"/>
      <c r="C270" s="125"/>
      <c r="E270" s="228"/>
      <c r="G270" s="247"/>
      <c r="H270" s="25"/>
      <c r="I270" s="25"/>
      <c r="J270" s="335"/>
      <c r="K270" s="25"/>
      <c r="L270" s="25"/>
      <c r="M270" s="25"/>
      <c r="N270" s="25"/>
      <c r="O270" s="25"/>
      <c r="P270" s="25"/>
    </row>
    <row r="271" spans="2:16" s="22" customFormat="1" x14ac:dyDescent="0.2">
      <c r="B271" s="126"/>
      <c r="C271" s="125"/>
      <c r="E271" s="228"/>
      <c r="G271" s="247"/>
      <c r="H271" s="25"/>
      <c r="I271" s="25"/>
      <c r="J271" s="335"/>
      <c r="K271" s="25"/>
      <c r="L271" s="25"/>
      <c r="M271" s="25"/>
      <c r="N271" s="25"/>
      <c r="O271" s="25"/>
      <c r="P271" s="25"/>
    </row>
    <row r="272" spans="2:16" s="22" customFormat="1" x14ac:dyDescent="0.2">
      <c r="B272" s="126"/>
      <c r="C272" s="125"/>
      <c r="E272" s="228"/>
      <c r="G272" s="247"/>
      <c r="H272" s="25"/>
      <c r="I272" s="25"/>
      <c r="J272" s="335"/>
      <c r="K272" s="25"/>
      <c r="L272" s="25"/>
      <c r="M272" s="25"/>
      <c r="N272" s="25"/>
      <c r="O272" s="25"/>
      <c r="P272" s="25"/>
    </row>
    <row r="273" spans="2:16" s="22" customFormat="1" x14ac:dyDescent="0.2">
      <c r="B273" s="126"/>
      <c r="C273" s="125"/>
      <c r="E273" s="228"/>
      <c r="G273" s="247"/>
      <c r="H273" s="25"/>
      <c r="I273" s="25"/>
      <c r="J273" s="335"/>
      <c r="K273" s="25"/>
      <c r="L273" s="25"/>
      <c r="M273" s="25"/>
      <c r="N273" s="25"/>
      <c r="O273" s="25"/>
      <c r="P273" s="25"/>
    </row>
    <row r="274" spans="2:16" s="22" customFormat="1" x14ac:dyDescent="0.2">
      <c r="B274" s="126"/>
      <c r="C274" s="125"/>
      <c r="E274" s="228"/>
      <c r="G274" s="247"/>
      <c r="H274" s="25"/>
      <c r="I274" s="25"/>
      <c r="J274" s="335"/>
      <c r="K274" s="25"/>
      <c r="L274" s="25"/>
      <c r="M274" s="25"/>
      <c r="N274" s="25"/>
      <c r="O274" s="25"/>
      <c r="P274" s="25"/>
    </row>
    <row r="275" spans="2:16" s="22" customFormat="1" x14ac:dyDescent="0.2">
      <c r="B275" s="126"/>
      <c r="C275" s="125"/>
      <c r="E275" s="228"/>
      <c r="G275" s="247"/>
      <c r="H275" s="25"/>
      <c r="I275" s="25"/>
      <c r="J275" s="335"/>
      <c r="K275" s="25"/>
      <c r="L275" s="25"/>
      <c r="M275" s="25"/>
      <c r="N275" s="25"/>
      <c r="O275" s="25"/>
      <c r="P275" s="25"/>
    </row>
    <row r="276" spans="2:16" s="22" customFormat="1" x14ac:dyDescent="0.2">
      <c r="B276" s="126"/>
      <c r="C276" s="125"/>
      <c r="E276" s="228"/>
      <c r="G276" s="247"/>
      <c r="H276" s="25"/>
      <c r="I276" s="25"/>
      <c r="J276" s="335"/>
      <c r="K276" s="25"/>
      <c r="L276" s="25"/>
      <c r="M276" s="25"/>
      <c r="N276" s="25"/>
      <c r="O276" s="25"/>
      <c r="P276" s="25"/>
    </row>
    <row r="277" spans="2:16" s="22" customFormat="1" x14ac:dyDescent="0.2">
      <c r="B277" s="126"/>
      <c r="C277" s="125"/>
      <c r="E277" s="228"/>
      <c r="G277" s="247"/>
      <c r="H277" s="25"/>
      <c r="I277" s="25"/>
      <c r="J277" s="335"/>
      <c r="K277" s="25"/>
      <c r="L277" s="25"/>
      <c r="M277" s="25"/>
      <c r="N277" s="25"/>
      <c r="O277" s="25"/>
      <c r="P277" s="25"/>
    </row>
    <row r="278" spans="2:16" s="22" customFormat="1" x14ac:dyDescent="0.2">
      <c r="B278" s="126"/>
      <c r="C278" s="125"/>
      <c r="E278" s="228"/>
      <c r="G278" s="247"/>
      <c r="H278" s="25"/>
      <c r="I278" s="25"/>
      <c r="J278" s="335"/>
      <c r="K278" s="25"/>
      <c r="L278" s="25"/>
      <c r="M278" s="25"/>
      <c r="N278" s="25"/>
      <c r="O278" s="25"/>
      <c r="P278" s="25"/>
    </row>
    <row r="279" spans="2:16" s="22" customFormat="1" x14ac:dyDescent="0.2">
      <c r="B279" s="126"/>
      <c r="C279" s="125"/>
      <c r="E279" s="228"/>
      <c r="G279" s="247"/>
      <c r="H279" s="25"/>
      <c r="I279" s="25"/>
      <c r="J279" s="335"/>
      <c r="K279" s="25"/>
      <c r="L279" s="25"/>
      <c r="M279" s="25"/>
      <c r="N279" s="25"/>
      <c r="O279" s="25"/>
      <c r="P279" s="25"/>
    </row>
    <row r="280" spans="2:16" s="22" customFormat="1" x14ac:dyDescent="0.2">
      <c r="B280" s="126"/>
      <c r="C280" s="125"/>
      <c r="E280" s="228"/>
      <c r="G280" s="247"/>
      <c r="H280" s="25"/>
      <c r="I280" s="25"/>
      <c r="J280" s="335"/>
      <c r="K280" s="25"/>
      <c r="L280" s="25"/>
      <c r="M280" s="25"/>
      <c r="N280" s="25"/>
      <c r="O280" s="25"/>
      <c r="P280" s="25"/>
    </row>
    <row r="281" spans="2:16" s="22" customFormat="1" x14ac:dyDescent="0.2">
      <c r="B281" s="126"/>
      <c r="C281" s="125"/>
      <c r="E281" s="228"/>
      <c r="G281" s="247"/>
      <c r="H281" s="25"/>
      <c r="I281" s="25"/>
      <c r="J281" s="335"/>
      <c r="K281" s="25"/>
      <c r="L281" s="25"/>
      <c r="M281" s="25"/>
      <c r="N281" s="25"/>
      <c r="O281" s="25"/>
      <c r="P281" s="25"/>
    </row>
    <row r="282" spans="2:16" s="22" customFormat="1" x14ac:dyDescent="0.2">
      <c r="B282" s="126"/>
      <c r="C282" s="125"/>
      <c r="E282" s="228"/>
      <c r="G282" s="247"/>
      <c r="H282" s="25"/>
      <c r="I282" s="25"/>
      <c r="J282" s="335"/>
      <c r="K282" s="25"/>
      <c r="L282" s="25"/>
      <c r="M282" s="25"/>
      <c r="N282" s="25"/>
      <c r="O282" s="25"/>
      <c r="P282" s="25"/>
    </row>
    <row r="283" spans="2:16" s="22" customFormat="1" x14ac:dyDescent="0.2">
      <c r="B283" s="126"/>
      <c r="C283" s="125"/>
      <c r="E283" s="228"/>
      <c r="G283" s="247"/>
      <c r="H283" s="25"/>
      <c r="I283" s="25"/>
      <c r="J283" s="335"/>
      <c r="K283" s="25"/>
      <c r="L283" s="25"/>
      <c r="M283" s="25"/>
      <c r="N283" s="25"/>
      <c r="O283" s="25"/>
      <c r="P283" s="25"/>
    </row>
    <row r="284" spans="2:16" s="22" customFormat="1" x14ac:dyDescent="0.2">
      <c r="B284" s="126"/>
      <c r="C284" s="125"/>
      <c r="E284" s="228"/>
      <c r="G284" s="247"/>
      <c r="H284" s="25"/>
      <c r="I284" s="25"/>
      <c r="J284" s="335"/>
      <c r="K284" s="25"/>
      <c r="L284" s="25"/>
      <c r="M284" s="25"/>
      <c r="N284" s="25"/>
      <c r="O284" s="25"/>
      <c r="P284" s="25"/>
    </row>
    <row r="285" spans="2:16" s="22" customFormat="1" x14ac:dyDescent="0.2">
      <c r="B285" s="126"/>
      <c r="C285" s="125"/>
      <c r="E285" s="228"/>
      <c r="G285" s="247"/>
      <c r="H285" s="25"/>
      <c r="I285" s="25"/>
      <c r="J285" s="335"/>
      <c r="K285" s="25"/>
      <c r="L285" s="25"/>
      <c r="M285" s="25"/>
      <c r="N285" s="25"/>
      <c r="O285" s="25"/>
      <c r="P285" s="25"/>
    </row>
    <row r="286" spans="2:16" s="22" customFormat="1" x14ac:dyDescent="0.2">
      <c r="B286" s="126"/>
      <c r="C286" s="125"/>
      <c r="E286" s="228"/>
      <c r="G286" s="247"/>
      <c r="H286" s="25"/>
      <c r="I286" s="25"/>
      <c r="J286" s="335"/>
      <c r="K286" s="25"/>
      <c r="L286" s="25"/>
      <c r="M286" s="25"/>
      <c r="N286" s="25"/>
      <c r="O286" s="25"/>
      <c r="P286" s="25"/>
    </row>
    <row r="287" spans="2:16" s="22" customFormat="1" x14ac:dyDescent="0.2">
      <c r="B287" s="126"/>
      <c r="C287" s="125"/>
      <c r="E287" s="228"/>
      <c r="G287" s="247"/>
      <c r="H287" s="25"/>
      <c r="I287" s="25"/>
      <c r="J287" s="335"/>
      <c r="K287" s="25"/>
      <c r="L287" s="25"/>
      <c r="M287" s="25"/>
      <c r="N287" s="25"/>
      <c r="O287" s="25"/>
      <c r="P287" s="25"/>
    </row>
    <row r="288" spans="2:16" s="22" customFormat="1" x14ac:dyDescent="0.2">
      <c r="B288" s="126"/>
      <c r="C288" s="125"/>
      <c r="E288" s="228"/>
      <c r="G288" s="247"/>
      <c r="H288" s="25"/>
      <c r="I288" s="25"/>
      <c r="J288" s="335"/>
      <c r="K288" s="25"/>
      <c r="L288" s="25"/>
      <c r="M288" s="25"/>
      <c r="N288" s="25"/>
      <c r="O288" s="25"/>
      <c r="P288" s="25"/>
    </row>
    <row r="289" spans="2:16" s="22" customFormat="1" x14ac:dyDescent="0.2">
      <c r="B289" s="126"/>
      <c r="C289" s="125"/>
      <c r="E289" s="228"/>
      <c r="G289" s="247"/>
      <c r="H289" s="25"/>
      <c r="I289" s="25"/>
      <c r="J289" s="335"/>
      <c r="K289" s="25"/>
      <c r="L289" s="25"/>
      <c r="M289" s="25"/>
      <c r="N289" s="25"/>
      <c r="O289" s="25"/>
      <c r="P289" s="25"/>
    </row>
    <row r="290" spans="2:16" s="22" customFormat="1" x14ac:dyDescent="0.2">
      <c r="B290" s="126"/>
      <c r="C290" s="125"/>
      <c r="E290" s="228"/>
      <c r="G290" s="247"/>
      <c r="H290" s="25"/>
      <c r="I290" s="25"/>
      <c r="J290" s="335"/>
      <c r="K290" s="25"/>
      <c r="L290" s="25"/>
      <c r="M290" s="25"/>
      <c r="N290" s="25"/>
      <c r="O290" s="25"/>
      <c r="P290" s="25"/>
    </row>
    <row r="291" spans="2:16" s="22" customFormat="1" x14ac:dyDescent="0.2">
      <c r="B291" s="126"/>
      <c r="C291" s="125"/>
      <c r="E291" s="228"/>
      <c r="G291" s="247"/>
      <c r="H291" s="25"/>
      <c r="I291" s="25"/>
      <c r="J291" s="335"/>
      <c r="K291" s="25"/>
      <c r="L291" s="25"/>
      <c r="M291" s="25"/>
      <c r="N291" s="25"/>
      <c r="O291" s="25"/>
      <c r="P291" s="25"/>
    </row>
    <row r="292" spans="2:16" s="22" customFormat="1" x14ac:dyDescent="0.2">
      <c r="B292" s="126"/>
      <c r="C292" s="125"/>
      <c r="E292" s="228"/>
      <c r="G292" s="247"/>
      <c r="H292" s="25"/>
      <c r="I292" s="25"/>
      <c r="J292" s="335"/>
      <c r="K292" s="25"/>
      <c r="L292" s="25"/>
      <c r="M292" s="25"/>
      <c r="N292" s="25"/>
      <c r="O292" s="25"/>
      <c r="P292" s="25"/>
    </row>
    <row r="293" spans="2:16" s="22" customFormat="1" x14ac:dyDescent="0.2">
      <c r="B293" s="126"/>
      <c r="C293" s="125"/>
      <c r="E293" s="228"/>
      <c r="G293" s="247"/>
      <c r="H293" s="25"/>
      <c r="I293" s="25"/>
      <c r="J293" s="335"/>
      <c r="K293" s="25"/>
      <c r="L293" s="25"/>
      <c r="M293" s="25"/>
      <c r="N293" s="25"/>
      <c r="O293" s="25"/>
      <c r="P293" s="25"/>
    </row>
    <row r="294" spans="2:16" s="22" customFormat="1" x14ac:dyDescent="0.2">
      <c r="B294" s="126"/>
      <c r="C294" s="125"/>
      <c r="E294" s="228"/>
      <c r="G294" s="247"/>
      <c r="H294" s="25"/>
      <c r="I294" s="25"/>
      <c r="J294" s="335"/>
      <c r="K294" s="25"/>
      <c r="L294" s="25"/>
      <c r="M294" s="25"/>
      <c r="N294" s="25"/>
      <c r="O294" s="25"/>
      <c r="P294" s="25"/>
    </row>
    <row r="295" spans="2:16" s="22" customFormat="1" x14ac:dyDescent="0.2">
      <c r="B295" s="126"/>
      <c r="C295" s="125"/>
      <c r="E295" s="228"/>
      <c r="G295" s="247"/>
      <c r="H295" s="25"/>
      <c r="I295" s="25"/>
      <c r="J295" s="335"/>
      <c r="K295" s="25"/>
      <c r="L295" s="25"/>
      <c r="M295" s="25"/>
      <c r="N295" s="25"/>
      <c r="O295" s="25"/>
      <c r="P295" s="25"/>
    </row>
    <row r="296" spans="2:16" s="22" customFormat="1" x14ac:dyDescent="0.2">
      <c r="B296" s="126"/>
      <c r="C296" s="125"/>
      <c r="E296" s="228"/>
      <c r="G296" s="247"/>
      <c r="H296" s="25"/>
      <c r="I296" s="25"/>
      <c r="J296" s="335"/>
      <c r="K296" s="25"/>
      <c r="L296" s="25"/>
      <c r="M296" s="25"/>
      <c r="N296" s="25"/>
      <c r="O296" s="25"/>
      <c r="P296" s="25"/>
    </row>
    <row r="297" spans="2:16" s="22" customFormat="1" x14ac:dyDescent="0.2">
      <c r="B297" s="126"/>
      <c r="C297" s="125"/>
      <c r="E297" s="228"/>
      <c r="G297" s="247"/>
      <c r="H297" s="25"/>
      <c r="I297" s="25"/>
      <c r="J297" s="335"/>
      <c r="K297" s="25"/>
      <c r="L297" s="25"/>
      <c r="M297" s="25"/>
      <c r="N297" s="25"/>
      <c r="O297" s="25"/>
      <c r="P297" s="25"/>
    </row>
    <row r="298" spans="2:16" s="22" customFormat="1" x14ac:dyDescent="0.2">
      <c r="B298" s="126"/>
      <c r="C298" s="125"/>
      <c r="E298" s="228"/>
      <c r="G298" s="247"/>
      <c r="H298" s="25"/>
      <c r="I298" s="25"/>
      <c r="J298" s="335"/>
      <c r="K298" s="25"/>
      <c r="L298" s="25"/>
      <c r="M298" s="25"/>
      <c r="N298" s="25"/>
      <c r="O298" s="25"/>
      <c r="P298" s="25"/>
    </row>
    <row r="299" spans="2:16" s="22" customFormat="1" x14ac:dyDescent="0.2">
      <c r="B299" s="126"/>
      <c r="C299" s="125"/>
      <c r="E299" s="228"/>
      <c r="G299" s="247"/>
      <c r="H299" s="25"/>
      <c r="I299" s="25"/>
      <c r="J299" s="335"/>
      <c r="K299" s="25"/>
      <c r="L299" s="25"/>
      <c r="M299" s="25"/>
      <c r="N299" s="25"/>
      <c r="O299" s="25"/>
      <c r="P299" s="25"/>
    </row>
    <row r="300" spans="2:16" s="22" customFormat="1" x14ac:dyDescent="0.2">
      <c r="B300" s="126"/>
      <c r="C300" s="125"/>
      <c r="E300" s="228"/>
      <c r="G300" s="247"/>
      <c r="H300" s="25"/>
      <c r="I300" s="25"/>
      <c r="J300" s="335"/>
      <c r="K300" s="25"/>
      <c r="L300" s="25"/>
      <c r="M300" s="25"/>
      <c r="N300" s="25"/>
      <c r="O300" s="25"/>
      <c r="P300" s="25"/>
    </row>
    <row r="301" spans="2:16" s="22" customFormat="1" x14ac:dyDescent="0.2">
      <c r="B301" s="126"/>
      <c r="C301" s="125"/>
      <c r="E301" s="228"/>
      <c r="G301" s="247"/>
      <c r="H301" s="25"/>
      <c r="I301" s="25"/>
      <c r="J301" s="335"/>
      <c r="K301" s="25"/>
      <c r="L301" s="25"/>
      <c r="M301" s="25"/>
      <c r="N301" s="25"/>
      <c r="O301" s="25"/>
      <c r="P301" s="25"/>
    </row>
    <row r="302" spans="2:16" s="22" customFormat="1" x14ac:dyDescent="0.2">
      <c r="B302" s="126"/>
      <c r="C302" s="125"/>
      <c r="E302" s="228"/>
      <c r="G302" s="247"/>
      <c r="H302" s="25"/>
      <c r="I302" s="25"/>
      <c r="J302" s="335"/>
      <c r="K302" s="25"/>
      <c r="L302" s="25"/>
      <c r="M302" s="25"/>
      <c r="N302" s="25"/>
      <c r="O302" s="25"/>
      <c r="P302" s="25"/>
    </row>
    <row r="303" spans="2:16" s="22" customFormat="1" x14ac:dyDescent="0.2">
      <c r="B303" s="126"/>
      <c r="C303" s="125"/>
      <c r="E303" s="228"/>
      <c r="G303" s="247"/>
      <c r="H303" s="25"/>
      <c r="I303" s="25"/>
      <c r="J303" s="335"/>
      <c r="K303" s="25"/>
      <c r="L303" s="25"/>
      <c r="M303" s="25"/>
      <c r="N303" s="25"/>
      <c r="O303" s="25"/>
      <c r="P303" s="25"/>
    </row>
    <row r="304" spans="2:16" s="22" customFormat="1" x14ac:dyDescent="0.2">
      <c r="B304" s="126"/>
      <c r="C304" s="125"/>
      <c r="E304" s="228"/>
      <c r="G304" s="247"/>
      <c r="H304" s="25"/>
      <c r="I304" s="25"/>
      <c r="J304" s="335"/>
      <c r="K304" s="25"/>
      <c r="L304" s="25"/>
      <c r="M304" s="25"/>
      <c r="N304" s="25"/>
      <c r="O304" s="25"/>
      <c r="P304" s="25"/>
    </row>
    <row r="305" spans="2:16" s="22" customFormat="1" x14ac:dyDescent="0.2">
      <c r="B305" s="126"/>
      <c r="C305" s="125"/>
      <c r="E305" s="228"/>
      <c r="G305" s="247"/>
      <c r="H305" s="25"/>
      <c r="I305" s="25"/>
      <c r="J305" s="335"/>
      <c r="K305" s="25"/>
      <c r="L305" s="25"/>
      <c r="M305" s="25"/>
      <c r="N305" s="25"/>
      <c r="O305" s="25"/>
      <c r="P305" s="25"/>
    </row>
    <row r="306" spans="2:16" s="22" customFormat="1" x14ac:dyDescent="0.2">
      <c r="B306" s="126"/>
      <c r="C306" s="125"/>
      <c r="E306" s="228"/>
      <c r="G306" s="247"/>
      <c r="H306" s="25"/>
      <c r="I306" s="25"/>
      <c r="J306" s="335"/>
      <c r="K306" s="25"/>
      <c r="L306" s="25"/>
      <c r="M306" s="25"/>
      <c r="N306" s="25"/>
      <c r="O306" s="25"/>
      <c r="P306" s="25"/>
    </row>
    <row r="307" spans="2:16" s="22" customFormat="1" x14ac:dyDescent="0.2">
      <c r="B307" s="126"/>
      <c r="C307" s="125"/>
      <c r="E307" s="228"/>
      <c r="G307" s="247"/>
      <c r="H307" s="25"/>
      <c r="I307" s="25"/>
      <c r="J307" s="335"/>
      <c r="K307" s="25"/>
      <c r="L307" s="25"/>
      <c r="M307" s="25"/>
      <c r="N307" s="25"/>
      <c r="O307" s="25"/>
      <c r="P307" s="25"/>
    </row>
    <row r="308" spans="2:16" s="22" customFormat="1" x14ac:dyDescent="0.2">
      <c r="B308" s="126"/>
      <c r="C308" s="125"/>
      <c r="E308" s="228"/>
      <c r="G308" s="247"/>
      <c r="H308" s="25"/>
      <c r="I308" s="25"/>
      <c r="J308" s="335"/>
      <c r="K308" s="25"/>
      <c r="L308" s="25"/>
      <c r="M308" s="25"/>
      <c r="N308" s="25"/>
      <c r="O308" s="25"/>
      <c r="P308" s="25"/>
    </row>
    <row r="309" spans="2:16" s="22" customFormat="1" x14ac:dyDescent="0.2">
      <c r="B309" s="126"/>
      <c r="C309" s="125"/>
      <c r="E309" s="228"/>
      <c r="G309" s="247"/>
      <c r="H309" s="25"/>
      <c r="I309" s="25"/>
      <c r="J309" s="335"/>
      <c r="K309" s="25"/>
      <c r="L309" s="25"/>
      <c r="M309" s="25"/>
      <c r="N309" s="25"/>
      <c r="O309" s="25"/>
      <c r="P309" s="25"/>
    </row>
    <row r="310" spans="2:16" s="22" customFormat="1" x14ac:dyDescent="0.2">
      <c r="B310" s="126"/>
      <c r="C310" s="125"/>
      <c r="E310" s="228"/>
      <c r="G310" s="247"/>
      <c r="H310" s="25"/>
      <c r="I310" s="25"/>
      <c r="J310" s="335"/>
      <c r="K310" s="25"/>
      <c r="L310" s="25"/>
      <c r="M310" s="25"/>
      <c r="N310" s="25"/>
      <c r="O310" s="25"/>
      <c r="P310" s="25"/>
    </row>
    <row r="311" spans="2:16" s="22" customFormat="1" x14ac:dyDescent="0.2">
      <c r="B311" s="126"/>
      <c r="C311" s="125"/>
      <c r="E311" s="228"/>
      <c r="G311" s="247"/>
      <c r="H311" s="25"/>
      <c r="I311" s="25"/>
      <c r="J311" s="335"/>
      <c r="K311" s="25"/>
      <c r="L311" s="25"/>
      <c r="M311" s="25"/>
      <c r="N311" s="25"/>
      <c r="O311" s="25"/>
      <c r="P311" s="25"/>
    </row>
    <row r="312" spans="2:16" s="22" customFormat="1" x14ac:dyDescent="0.2">
      <c r="B312" s="126"/>
      <c r="C312" s="125"/>
      <c r="E312" s="228"/>
      <c r="G312" s="247"/>
      <c r="H312" s="25"/>
      <c r="I312" s="25"/>
      <c r="J312" s="335"/>
      <c r="K312" s="25"/>
      <c r="L312" s="25"/>
      <c r="M312" s="25"/>
      <c r="N312" s="25"/>
      <c r="O312" s="25"/>
      <c r="P312" s="25"/>
    </row>
    <row r="313" spans="2:16" s="22" customFormat="1" x14ac:dyDescent="0.2">
      <c r="B313" s="126"/>
      <c r="C313" s="125"/>
      <c r="E313" s="228"/>
      <c r="G313" s="247"/>
      <c r="H313" s="25"/>
      <c r="I313" s="25"/>
      <c r="J313" s="335"/>
      <c r="K313" s="25"/>
      <c r="L313" s="25"/>
      <c r="M313" s="25"/>
      <c r="N313" s="25"/>
      <c r="O313" s="25"/>
      <c r="P313" s="25"/>
    </row>
    <row r="314" spans="2:16" s="22" customFormat="1" x14ac:dyDescent="0.2">
      <c r="B314" s="126"/>
      <c r="C314" s="125"/>
      <c r="E314" s="228"/>
      <c r="G314" s="247"/>
      <c r="H314" s="25"/>
      <c r="I314" s="25"/>
      <c r="J314" s="335"/>
      <c r="K314" s="25"/>
      <c r="L314" s="25"/>
      <c r="M314" s="25"/>
      <c r="N314" s="25"/>
      <c r="O314" s="25"/>
      <c r="P314" s="25"/>
    </row>
    <row r="315" spans="2:16" s="22" customFormat="1" x14ac:dyDescent="0.2">
      <c r="B315" s="126"/>
      <c r="C315" s="125"/>
      <c r="E315" s="228"/>
      <c r="G315" s="247"/>
      <c r="H315" s="25"/>
      <c r="I315" s="25"/>
      <c r="J315" s="335"/>
      <c r="K315" s="25"/>
      <c r="L315" s="25"/>
      <c r="M315" s="25"/>
      <c r="N315" s="25"/>
      <c r="O315" s="25"/>
      <c r="P315" s="25"/>
    </row>
    <row r="316" spans="2:16" s="22" customFormat="1" x14ac:dyDescent="0.2">
      <c r="B316" s="126"/>
      <c r="C316" s="125"/>
      <c r="E316" s="228"/>
      <c r="G316" s="247"/>
      <c r="H316" s="25"/>
      <c r="I316" s="25"/>
      <c r="J316" s="335"/>
      <c r="K316" s="25"/>
      <c r="L316" s="25"/>
      <c r="M316" s="25"/>
      <c r="N316" s="25"/>
      <c r="O316" s="25"/>
      <c r="P316" s="25"/>
    </row>
    <row r="317" spans="2:16" s="22" customFormat="1" x14ac:dyDescent="0.2">
      <c r="B317" s="126"/>
      <c r="C317" s="125"/>
      <c r="E317" s="228"/>
      <c r="G317" s="247"/>
      <c r="H317" s="25"/>
      <c r="I317" s="25"/>
      <c r="J317" s="335"/>
      <c r="K317" s="25"/>
      <c r="L317" s="25"/>
      <c r="M317" s="25"/>
      <c r="N317" s="25"/>
      <c r="O317" s="25"/>
      <c r="P317" s="25"/>
    </row>
    <row r="318" spans="2:16" s="22" customFormat="1" x14ac:dyDescent="0.2">
      <c r="B318" s="126"/>
      <c r="C318" s="125"/>
      <c r="E318" s="228"/>
      <c r="G318" s="247"/>
      <c r="H318" s="25"/>
      <c r="I318" s="25"/>
      <c r="J318" s="335"/>
      <c r="K318" s="25"/>
      <c r="L318" s="25"/>
      <c r="M318" s="25"/>
      <c r="N318" s="25"/>
      <c r="O318" s="25"/>
      <c r="P318" s="25"/>
    </row>
    <row r="319" spans="2:16" s="22" customFormat="1" x14ac:dyDescent="0.2">
      <c r="B319" s="126"/>
      <c r="C319" s="125"/>
      <c r="E319" s="228"/>
      <c r="G319" s="247"/>
      <c r="H319" s="25"/>
      <c r="I319" s="25"/>
      <c r="J319" s="335"/>
      <c r="K319" s="25"/>
      <c r="L319" s="25"/>
      <c r="M319" s="25"/>
      <c r="N319" s="25"/>
      <c r="O319" s="25"/>
      <c r="P319" s="25"/>
    </row>
    <row r="320" spans="2:16" s="22" customFormat="1" x14ac:dyDescent="0.2">
      <c r="B320" s="126"/>
      <c r="C320" s="125"/>
      <c r="E320" s="228"/>
      <c r="G320" s="247"/>
      <c r="H320" s="25"/>
      <c r="I320" s="25"/>
      <c r="J320" s="335"/>
      <c r="K320" s="25"/>
      <c r="L320" s="25"/>
      <c r="M320" s="25"/>
      <c r="N320" s="25"/>
      <c r="O320" s="25"/>
      <c r="P320" s="25"/>
    </row>
    <row r="321" spans="2:16" s="22" customFormat="1" x14ac:dyDescent="0.2">
      <c r="B321" s="126"/>
      <c r="C321" s="125"/>
      <c r="E321" s="228"/>
      <c r="G321" s="247"/>
      <c r="H321" s="25"/>
      <c r="I321" s="25"/>
      <c r="J321" s="335"/>
      <c r="K321" s="25"/>
      <c r="L321" s="25"/>
      <c r="M321" s="25"/>
      <c r="N321" s="25"/>
      <c r="O321" s="25"/>
      <c r="P321" s="25"/>
    </row>
    <row r="322" spans="2:16" s="22" customFormat="1" x14ac:dyDescent="0.2">
      <c r="B322" s="126"/>
      <c r="C322" s="125"/>
      <c r="E322" s="228"/>
      <c r="G322" s="247"/>
      <c r="H322" s="25"/>
      <c r="I322" s="25"/>
      <c r="J322" s="335"/>
      <c r="K322" s="25"/>
      <c r="L322" s="25"/>
      <c r="M322" s="25"/>
      <c r="N322" s="25"/>
      <c r="O322" s="25"/>
      <c r="P322" s="25"/>
    </row>
    <row r="323" spans="2:16" s="22" customFormat="1" x14ac:dyDescent="0.2">
      <c r="B323" s="126"/>
      <c r="C323" s="125"/>
      <c r="E323" s="228"/>
      <c r="G323" s="247"/>
      <c r="H323" s="25"/>
      <c r="I323" s="25"/>
      <c r="J323" s="335"/>
      <c r="K323" s="25"/>
      <c r="L323" s="25"/>
      <c r="M323" s="25"/>
      <c r="N323" s="25"/>
      <c r="O323" s="25"/>
      <c r="P323" s="25"/>
    </row>
    <row r="324" spans="2:16" s="22" customFormat="1" x14ac:dyDescent="0.2">
      <c r="B324" s="126"/>
      <c r="C324" s="125"/>
      <c r="E324" s="228"/>
      <c r="G324" s="247"/>
      <c r="H324" s="25"/>
      <c r="I324" s="25"/>
      <c r="J324" s="335"/>
      <c r="K324" s="25"/>
      <c r="L324" s="25"/>
      <c r="M324" s="25"/>
      <c r="N324" s="25"/>
      <c r="O324" s="25"/>
      <c r="P324" s="25"/>
    </row>
    <row r="325" spans="2:16" s="22" customFormat="1" x14ac:dyDescent="0.2">
      <c r="B325" s="126"/>
      <c r="C325" s="125"/>
      <c r="E325" s="228"/>
      <c r="G325" s="247"/>
      <c r="H325" s="25"/>
      <c r="I325" s="25"/>
      <c r="J325" s="335"/>
      <c r="K325" s="25"/>
      <c r="L325" s="25"/>
      <c r="M325" s="25"/>
      <c r="N325" s="25"/>
      <c r="O325" s="25"/>
      <c r="P325" s="25"/>
    </row>
    <row r="326" spans="2:16" s="22" customFormat="1" x14ac:dyDescent="0.2">
      <c r="B326" s="126"/>
      <c r="C326" s="125"/>
      <c r="E326" s="228"/>
      <c r="G326" s="247"/>
      <c r="H326" s="25"/>
      <c r="I326" s="25"/>
      <c r="J326" s="335"/>
      <c r="K326" s="25"/>
      <c r="L326" s="25"/>
      <c r="M326" s="25"/>
      <c r="N326" s="25"/>
      <c r="O326" s="25"/>
      <c r="P326" s="25"/>
    </row>
    <row r="327" spans="2:16" s="22" customFormat="1" x14ac:dyDescent="0.2">
      <c r="B327" s="126"/>
      <c r="C327" s="125"/>
      <c r="E327" s="228"/>
      <c r="G327" s="247"/>
      <c r="H327" s="25"/>
      <c r="I327" s="25"/>
      <c r="J327" s="335"/>
      <c r="K327" s="25"/>
      <c r="L327" s="25"/>
      <c r="M327" s="25"/>
      <c r="N327" s="25"/>
      <c r="O327" s="25"/>
      <c r="P327" s="25"/>
    </row>
    <row r="328" spans="2:16" s="22" customFormat="1" x14ac:dyDescent="0.2">
      <c r="B328" s="126"/>
      <c r="C328" s="125"/>
      <c r="E328" s="228"/>
      <c r="G328" s="247"/>
      <c r="H328" s="25"/>
      <c r="I328" s="25"/>
      <c r="J328" s="335"/>
      <c r="K328" s="25"/>
      <c r="L328" s="25"/>
      <c r="M328" s="25"/>
      <c r="N328" s="25"/>
      <c r="O328" s="25"/>
      <c r="P328" s="25"/>
    </row>
    <row r="329" spans="2:16" s="22" customFormat="1" x14ac:dyDescent="0.2">
      <c r="B329" s="126"/>
      <c r="C329" s="125"/>
      <c r="E329" s="228"/>
      <c r="G329" s="247"/>
      <c r="H329" s="25"/>
      <c r="I329" s="25"/>
      <c r="J329" s="335"/>
      <c r="K329" s="25"/>
      <c r="L329" s="25"/>
      <c r="M329" s="25"/>
      <c r="N329" s="25"/>
      <c r="O329" s="25"/>
      <c r="P329" s="25"/>
    </row>
    <row r="330" spans="2:16" s="22" customFormat="1" x14ac:dyDescent="0.2">
      <c r="B330" s="126"/>
      <c r="C330" s="125"/>
      <c r="E330" s="228"/>
      <c r="G330" s="247"/>
      <c r="H330" s="25"/>
      <c r="I330" s="25"/>
      <c r="J330" s="335"/>
      <c r="K330" s="25"/>
      <c r="L330" s="25"/>
      <c r="M330" s="25"/>
      <c r="N330" s="25"/>
      <c r="O330" s="25"/>
      <c r="P330" s="25"/>
    </row>
    <row r="331" spans="2:16" s="22" customFormat="1" x14ac:dyDescent="0.2">
      <c r="B331" s="126"/>
      <c r="C331" s="125"/>
      <c r="E331" s="228"/>
      <c r="G331" s="247"/>
      <c r="H331" s="25"/>
      <c r="I331" s="25"/>
      <c r="J331" s="335"/>
      <c r="K331" s="25"/>
      <c r="L331" s="25"/>
      <c r="M331" s="25"/>
      <c r="N331" s="25"/>
      <c r="O331" s="25"/>
      <c r="P331" s="25"/>
    </row>
    <row r="332" spans="2:16" s="22" customFormat="1" x14ac:dyDescent="0.2">
      <c r="B332" s="126"/>
      <c r="C332" s="125"/>
      <c r="E332" s="228"/>
      <c r="G332" s="247"/>
      <c r="H332" s="25"/>
      <c r="I332" s="25"/>
      <c r="J332" s="335"/>
      <c r="K332" s="25"/>
      <c r="L332" s="25"/>
      <c r="M332" s="25"/>
      <c r="N332" s="25"/>
      <c r="O332" s="25"/>
      <c r="P332" s="25"/>
    </row>
    <row r="333" spans="2:16" s="22" customFormat="1" x14ac:dyDescent="0.2">
      <c r="B333" s="126"/>
      <c r="C333" s="125"/>
      <c r="E333" s="228"/>
      <c r="G333" s="247"/>
      <c r="H333" s="25"/>
      <c r="I333" s="25"/>
      <c r="J333" s="335"/>
      <c r="K333" s="25"/>
      <c r="L333" s="25"/>
      <c r="M333" s="25"/>
      <c r="N333" s="25"/>
      <c r="O333" s="25"/>
      <c r="P333" s="25"/>
    </row>
    <row r="334" spans="2:16" s="22" customFormat="1" x14ac:dyDescent="0.2">
      <c r="B334" s="126"/>
      <c r="C334" s="125"/>
      <c r="E334" s="228"/>
      <c r="G334" s="247"/>
      <c r="H334" s="25"/>
      <c r="I334" s="25"/>
      <c r="J334" s="335"/>
      <c r="K334" s="25"/>
      <c r="L334" s="25"/>
      <c r="M334" s="25"/>
      <c r="N334" s="25"/>
      <c r="O334" s="25"/>
      <c r="P334" s="25"/>
    </row>
    <row r="335" spans="2:16" s="22" customFormat="1" x14ac:dyDescent="0.2">
      <c r="B335" s="126"/>
      <c r="C335" s="125"/>
      <c r="E335" s="228"/>
      <c r="G335" s="247"/>
      <c r="H335" s="25"/>
      <c r="I335" s="25"/>
      <c r="J335" s="335"/>
      <c r="K335" s="25"/>
      <c r="L335" s="25"/>
      <c r="M335" s="25"/>
      <c r="N335" s="25"/>
      <c r="O335" s="25"/>
      <c r="P335" s="25"/>
    </row>
    <row r="336" spans="2:16" s="22" customFormat="1" x14ac:dyDescent="0.2">
      <c r="B336" s="126"/>
      <c r="C336" s="125"/>
      <c r="E336" s="228"/>
      <c r="G336" s="247"/>
      <c r="H336" s="25"/>
      <c r="I336" s="25"/>
      <c r="J336" s="335"/>
      <c r="K336" s="25"/>
      <c r="L336" s="25"/>
      <c r="M336" s="25"/>
      <c r="N336" s="25"/>
      <c r="O336" s="25"/>
      <c r="P336" s="25"/>
    </row>
    <row r="337" spans="2:16" s="22" customFormat="1" x14ac:dyDescent="0.2">
      <c r="B337" s="126"/>
      <c r="C337" s="125"/>
      <c r="E337" s="228"/>
      <c r="G337" s="247"/>
      <c r="H337" s="25"/>
      <c r="I337" s="25"/>
      <c r="J337" s="335"/>
      <c r="K337" s="25"/>
      <c r="L337" s="25"/>
      <c r="M337" s="25"/>
      <c r="N337" s="25"/>
      <c r="O337" s="25"/>
      <c r="P337" s="25"/>
    </row>
    <row r="338" spans="2:16" s="22" customFormat="1" x14ac:dyDescent="0.2">
      <c r="B338" s="126"/>
      <c r="C338" s="125"/>
      <c r="E338" s="228"/>
      <c r="G338" s="247"/>
      <c r="H338" s="25"/>
      <c r="I338" s="25"/>
      <c r="J338" s="335"/>
      <c r="K338" s="25"/>
      <c r="L338" s="25"/>
      <c r="M338" s="25"/>
      <c r="N338" s="25"/>
      <c r="O338" s="25"/>
      <c r="P338" s="25"/>
    </row>
    <row r="339" spans="2:16" s="22" customFormat="1" x14ac:dyDescent="0.2">
      <c r="B339" s="126"/>
      <c r="C339" s="125"/>
      <c r="E339" s="228"/>
      <c r="G339" s="247"/>
      <c r="H339" s="25"/>
      <c r="I339" s="25"/>
      <c r="J339" s="335"/>
      <c r="K339" s="25"/>
      <c r="L339" s="25"/>
      <c r="M339" s="25"/>
      <c r="N339" s="25"/>
      <c r="O339" s="25"/>
      <c r="P339" s="25"/>
    </row>
    <row r="340" spans="2:16" s="22" customFormat="1" x14ac:dyDescent="0.2">
      <c r="B340" s="126"/>
      <c r="C340" s="125"/>
      <c r="E340" s="228"/>
      <c r="G340" s="247"/>
      <c r="H340" s="25"/>
      <c r="I340" s="25"/>
      <c r="J340" s="335"/>
      <c r="K340" s="25"/>
      <c r="L340" s="25"/>
      <c r="M340" s="25"/>
      <c r="N340" s="25"/>
      <c r="O340" s="25"/>
      <c r="P340" s="25"/>
    </row>
    <row r="341" spans="2:16" s="22" customFormat="1" x14ac:dyDescent="0.2">
      <c r="B341" s="126"/>
      <c r="C341" s="125"/>
      <c r="E341" s="228"/>
      <c r="G341" s="247"/>
      <c r="H341" s="25"/>
      <c r="I341" s="25"/>
      <c r="J341" s="335"/>
      <c r="K341" s="25"/>
      <c r="L341" s="25"/>
      <c r="M341" s="25"/>
      <c r="N341" s="25"/>
      <c r="O341" s="25"/>
      <c r="P341" s="25"/>
    </row>
    <row r="342" spans="2:16" s="22" customFormat="1" x14ac:dyDescent="0.2">
      <c r="B342" s="126"/>
      <c r="C342" s="125"/>
      <c r="E342" s="228"/>
      <c r="G342" s="247"/>
      <c r="H342" s="25"/>
      <c r="I342" s="25"/>
      <c r="J342" s="335"/>
      <c r="K342" s="25"/>
      <c r="L342" s="25"/>
      <c r="M342" s="25"/>
      <c r="N342" s="25"/>
      <c r="O342" s="25"/>
      <c r="P342" s="25"/>
    </row>
    <row r="343" spans="2:16" s="22" customFormat="1" x14ac:dyDescent="0.2">
      <c r="B343" s="126"/>
      <c r="C343" s="125"/>
      <c r="E343" s="228"/>
      <c r="G343" s="247"/>
      <c r="H343" s="25"/>
      <c r="I343" s="25"/>
      <c r="J343" s="335"/>
      <c r="K343" s="25"/>
      <c r="L343" s="25"/>
      <c r="M343" s="25"/>
      <c r="N343" s="25"/>
      <c r="O343" s="25"/>
      <c r="P343" s="25"/>
    </row>
    <row r="344" spans="2:16" s="22" customFormat="1" x14ac:dyDescent="0.2">
      <c r="B344" s="126"/>
      <c r="C344" s="125"/>
      <c r="E344" s="228"/>
      <c r="G344" s="247"/>
      <c r="H344" s="25"/>
      <c r="I344" s="25"/>
      <c r="J344" s="335"/>
      <c r="K344" s="25"/>
      <c r="L344" s="25"/>
      <c r="M344" s="25"/>
      <c r="N344" s="25"/>
      <c r="O344" s="25"/>
      <c r="P344" s="25"/>
    </row>
    <row r="345" spans="2:16" s="22" customFormat="1" x14ac:dyDescent="0.2">
      <c r="B345" s="126"/>
      <c r="C345" s="125"/>
      <c r="E345" s="228"/>
      <c r="G345" s="247"/>
      <c r="H345" s="25"/>
      <c r="I345" s="25"/>
      <c r="J345" s="335"/>
      <c r="K345" s="25"/>
      <c r="L345" s="25"/>
      <c r="M345" s="25"/>
      <c r="N345" s="25"/>
      <c r="O345" s="25"/>
      <c r="P345" s="25"/>
    </row>
    <row r="346" spans="2:16" s="22" customFormat="1" x14ac:dyDescent="0.2">
      <c r="B346" s="126"/>
      <c r="C346" s="125"/>
      <c r="E346" s="228"/>
      <c r="G346" s="247"/>
      <c r="H346" s="25"/>
      <c r="I346" s="25"/>
      <c r="J346" s="335"/>
      <c r="K346" s="25"/>
      <c r="L346" s="25"/>
      <c r="M346" s="25"/>
      <c r="N346" s="25"/>
      <c r="O346" s="25"/>
      <c r="P346" s="25"/>
    </row>
    <row r="347" spans="2:16" s="22" customFormat="1" x14ac:dyDescent="0.2">
      <c r="B347" s="126"/>
      <c r="C347" s="125"/>
      <c r="E347" s="228"/>
      <c r="G347" s="247"/>
      <c r="H347" s="25"/>
      <c r="I347" s="25"/>
      <c r="J347" s="335"/>
      <c r="K347" s="25"/>
      <c r="L347" s="25"/>
      <c r="M347" s="25"/>
      <c r="N347" s="25"/>
      <c r="O347" s="25"/>
      <c r="P347" s="25"/>
    </row>
    <row r="348" spans="2:16" s="22" customFormat="1" x14ac:dyDescent="0.2">
      <c r="B348" s="126"/>
      <c r="C348" s="125"/>
      <c r="E348" s="228"/>
      <c r="G348" s="247"/>
      <c r="H348" s="25"/>
      <c r="I348" s="25"/>
      <c r="J348" s="335"/>
      <c r="K348" s="25"/>
      <c r="L348" s="25"/>
      <c r="M348" s="25"/>
      <c r="N348" s="25"/>
      <c r="O348" s="25"/>
      <c r="P348" s="25"/>
    </row>
    <row r="349" spans="2:16" s="22" customFormat="1" x14ac:dyDescent="0.2">
      <c r="B349" s="126"/>
      <c r="C349" s="125"/>
      <c r="E349" s="228"/>
      <c r="G349" s="247"/>
      <c r="H349" s="25"/>
      <c r="I349" s="25"/>
      <c r="J349" s="335"/>
      <c r="K349" s="25"/>
      <c r="L349" s="25"/>
      <c r="M349" s="25"/>
      <c r="N349" s="25"/>
      <c r="O349" s="25"/>
      <c r="P349" s="25"/>
    </row>
    <row r="350" spans="2:16" s="22" customFormat="1" x14ac:dyDescent="0.2">
      <c r="B350" s="126"/>
      <c r="C350" s="125"/>
      <c r="E350" s="228"/>
      <c r="G350" s="247"/>
      <c r="H350" s="25"/>
      <c r="I350" s="25"/>
      <c r="J350" s="335"/>
      <c r="K350" s="25"/>
      <c r="L350" s="25"/>
      <c r="M350" s="25"/>
      <c r="N350" s="25"/>
      <c r="O350" s="25"/>
      <c r="P350" s="25"/>
    </row>
    <row r="351" spans="2:16" s="22" customFormat="1" x14ac:dyDescent="0.2">
      <c r="B351" s="126"/>
      <c r="C351" s="125"/>
      <c r="E351" s="228"/>
      <c r="G351" s="247"/>
      <c r="H351" s="25"/>
      <c r="I351" s="25"/>
      <c r="J351" s="335"/>
      <c r="K351" s="25"/>
      <c r="L351" s="25"/>
      <c r="M351" s="25"/>
      <c r="N351" s="25"/>
      <c r="O351" s="25"/>
      <c r="P351" s="25"/>
    </row>
    <row r="352" spans="2:16" s="22" customFormat="1" x14ac:dyDescent="0.2">
      <c r="B352" s="126"/>
      <c r="C352" s="125"/>
      <c r="E352" s="228"/>
      <c r="G352" s="247"/>
      <c r="H352" s="25"/>
      <c r="I352" s="25"/>
      <c r="J352" s="335"/>
      <c r="K352" s="25"/>
      <c r="L352" s="25"/>
      <c r="M352" s="25"/>
      <c r="N352" s="25"/>
      <c r="O352" s="25"/>
      <c r="P352" s="25"/>
    </row>
    <row r="353" spans="2:16" s="22" customFormat="1" x14ac:dyDescent="0.2">
      <c r="B353" s="126"/>
      <c r="C353" s="125"/>
      <c r="E353" s="228"/>
      <c r="G353" s="247"/>
      <c r="H353" s="25"/>
      <c r="I353" s="25"/>
      <c r="J353" s="335"/>
      <c r="K353" s="25"/>
      <c r="L353" s="25"/>
      <c r="M353" s="25"/>
      <c r="N353" s="25"/>
      <c r="O353" s="25"/>
      <c r="P353" s="25"/>
    </row>
    <row r="354" spans="2:16" s="22" customFormat="1" x14ac:dyDescent="0.2">
      <c r="B354" s="126"/>
      <c r="C354" s="125"/>
      <c r="E354" s="228"/>
      <c r="G354" s="247"/>
      <c r="H354" s="25"/>
      <c r="I354" s="25"/>
      <c r="J354" s="335"/>
      <c r="K354" s="25"/>
      <c r="L354" s="25"/>
      <c r="M354" s="25"/>
      <c r="N354" s="25"/>
      <c r="O354" s="25"/>
      <c r="P354" s="25"/>
    </row>
    <row r="355" spans="2:16" s="22" customFormat="1" x14ac:dyDescent="0.2">
      <c r="B355" s="126"/>
      <c r="C355" s="125"/>
      <c r="E355" s="228"/>
      <c r="G355" s="247"/>
      <c r="H355" s="25"/>
      <c r="I355" s="25"/>
      <c r="J355" s="335"/>
      <c r="K355" s="25"/>
      <c r="L355" s="25"/>
      <c r="M355" s="25"/>
      <c r="N355" s="25"/>
      <c r="O355" s="25"/>
      <c r="P355" s="25"/>
    </row>
    <row r="356" spans="2:16" s="22" customFormat="1" x14ac:dyDescent="0.2">
      <c r="B356" s="126"/>
      <c r="C356" s="125"/>
      <c r="E356" s="228"/>
      <c r="G356" s="247"/>
      <c r="H356" s="25"/>
      <c r="I356" s="25"/>
      <c r="J356" s="335"/>
      <c r="K356" s="25"/>
      <c r="L356" s="25"/>
      <c r="M356" s="25"/>
      <c r="N356" s="25"/>
      <c r="O356" s="25"/>
      <c r="P356" s="25"/>
    </row>
    <row r="357" spans="2:16" s="22" customFormat="1" x14ac:dyDescent="0.2">
      <c r="B357" s="126"/>
      <c r="C357" s="125"/>
      <c r="E357" s="228"/>
      <c r="G357" s="247"/>
      <c r="H357" s="25"/>
      <c r="I357" s="25"/>
      <c r="J357" s="335"/>
      <c r="K357" s="25"/>
      <c r="L357" s="25"/>
      <c r="M357" s="25"/>
      <c r="N357" s="25"/>
      <c r="O357" s="25"/>
      <c r="P357" s="25"/>
    </row>
    <row r="358" spans="2:16" s="22" customFormat="1" x14ac:dyDescent="0.2">
      <c r="B358" s="126"/>
      <c r="C358" s="125"/>
      <c r="E358" s="228"/>
      <c r="G358" s="247"/>
      <c r="H358" s="25"/>
      <c r="I358" s="25"/>
      <c r="J358" s="335"/>
      <c r="K358" s="25"/>
      <c r="L358" s="25"/>
      <c r="M358" s="25"/>
      <c r="N358" s="25"/>
      <c r="O358" s="25"/>
      <c r="P358" s="25"/>
    </row>
    <row r="359" spans="2:16" s="22" customFormat="1" x14ac:dyDescent="0.2">
      <c r="B359" s="126"/>
      <c r="C359" s="125"/>
      <c r="E359" s="228"/>
      <c r="G359" s="247"/>
      <c r="H359" s="25"/>
      <c r="I359" s="25"/>
      <c r="J359" s="335"/>
      <c r="K359" s="25"/>
      <c r="L359" s="25"/>
      <c r="M359" s="25"/>
      <c r="N359" s="25"/>
      <c r="O359" s="25"/>
      <c r="P359" s="25"/>
    </row>
    <row r="360" spans="2:16" s="22" customFormat="1" x14ac:dyDescent="0.2">
      <c r="B360" s="126"/>
      <c r="C360" s="125"/>
      <c r="E360" s="228"/>
      <c r="G360" s="247"/>
      <c r="H360" s="25"/>
      <c r="I360" s="25"/>
      <c r="J360" s="335"/>
      <c r="K360" s="25"/>
      <c r="L360" s="25"/>
      <c r="M360" s="25"/>
      <c r="N360" s="25"/>
      <c r="O360" s="25"/>
      <c r="P360" s="25"/>
    </row>
    <row r="361" spans="2:16" s="22" customFormat="1" x14ac:dyDescent="0.2">
      <c r="B361" s="126"/>
      <c r="C361" s="125"/>
      <c r="E361" s="228"/>
      <c r="G361" s="247"/>
      <c r="H361" s="25"/>
      <c r="I361" s="25"/>
      <c r="J361" s="335"/>
      <c r="K361" s="25"/>
      <c r="L361" s="25"/>
      <c r="M361" s="25"/>
      <c r="N361" s="25"/>
      <c r="O361" s="25"/>
      <c r="P361" s="25"/>
    </row>
    <row r="362" spans="2:16" s="22" customFormat="1" x14ac:dyDescent="0.2">
      <c r="B362" s="126"/>
      <c r="C362" s="125"/>
      <c r="E362" s="228"/>
      <c r="G362" s="247"/>
      <c r="H362" s="25"/>
      <c r="I362" s="25"/>
      <c r="J362" s="335"/>
      <c r="K362" s="25"/>
      <c r="L362" s="25"/>
      <c r="M362" s="25"/>
      <c r="N362" s="25"/>
      <c r="O362" s="25"/>
      <c r="P362" s="25"/>
    </row>
    <row r="363" spans="2:16" s="22" customFormat="1" x14ac:dyDescent="0.2">
      <c r="B363" s="126"/>
      <c r="C363" s="125"/>
      <c r="E363" s="228"/>
      <c r="G363" s="247"/>
      <c r="H363" s="25"/>
      <c r="I363" s="25"/>
      <c r="J363" s="335"/>
      <c r="K363" s="25"/>
      <c r="L363" s="25"/>
      <c r="M363" s="25"/>
      <c r="N363" s="25"/>
      <c r="O363" s="25"/>
      <c r="P363" s="25"/>
    </row>
    <row r="364" spans="2:16" s="22" customFormat="1" x14ac:dyDescent="0.2">
      <c r="B364" s="126"/>
      <c r="C364" s="125"/>
      <c r="E364" s="228"/>
      <c r="G364" s="247"/>
      <c r="H364" s="25"/>
      <c r="I364" s="25"/>
      <c r="J364" s="335"/>
      <c r="K364" s="25"/>
      <c r="L364" s="25"/>
      <c r="M364" s="25"/>
      <c r="N364" s="25"/>
      <c r="O364" s="25"/>
      <c r="P364" s="25"/>
    </row>
    <row r="365" spans="2:16" s="22" customFormat="1" x14ac:dyDescent="0.2">
      <c r="B365" s="126"/>
      <c r="C365" s="125"/>
      <c r="E365" s="228"/>
      <c r="G365" s="247"/>
      <c r="H365" s="25"/>
      <c r="I365" s="25"/>
      <c r="J365" s="335"/>
      <c r="K365" s="25"/>
      <c r="L365" s="25"/>
      <c r="M365" s="25"/>
      <c r="N365" s="25"/>
      <c r="O365" s="25"/>
      <c r="P365" s="25"/>
    </row>
    <row r="366" spans="2:16" s="22" customFormat="1" x14ac:dyDescent="0.2">
      <c r="B366" s="126"/>
      <c r="C366" s="125"/>
      <c r="E366" s="228"/>
      <c r="G366" s="247"/>
      <c r="H366" s="25"/>
      <c r="I366" s="25"/>
      <c r="J366" s="335"/>
      <c r="K366" s="25"/>
      <c r="L366" s="25"/>
      <c r="M366" s="25"/>
      <c r="N366" s="25"/>
      <c r="O366" s="25"/>
      <c r="P366" s="25"/>
    </row>
    <row r="367" spans="2:16" s="22" customFormat="1" x14ac:dyDescent="0.2">
      <c r="B367" s="126"/>
      <c r="C367" s="125"/>
      <c r="E367" s="228"/>
      <c r="G367" s="247"/>
      <c r="H367" s="25"/>
      <c r="I367" s="25"/>
      <c r="J367" s="335"/>
      <c r="K367" s="25"/>
      <c r="L367" s="25"/>
      <c r="M367" s="25"/>
      <c r="N367" s="25"/>
      <c r="O367" s="25"/>
      <c r="P367" s="25"/>
    </row>
    <row r="368" spans="2:16" s="22" customFormat="1" x14ac:dyDescent="0.2">
      <c r="B368" s="126"/>
      <c r="C368" s="125"/>
      <c r="E368" s="228"/>
      <c r="G368" s="247"/>
      <c r="H368" s="25"/>
      <c r="I368" s="25"/>
      <c r="J368" s="335"/>
      <c r="K368" s="25"/>
      <c r="L368" s="25"/>
      <c r="M368" s="25"/>
      <c r="N368" s="25"/>
      <c r="O368" s="25"/>
      <c r="P368" s="25"/>
    </row>
    <row r="369" spans="2:16" s="22" customFormat="1" x14ac:dyDescent="0.2">
      <c r="B369" s="126"/>
      <c r="C369" s="125"/>
      <c r="E369" s="228"/>
      <c r="G369" s="247"/>
      <c r="H369" s="25"/>
      <c r="I369" s="25"/>
      <c r="J369" s="335"/>
      <c r="K369" s="25"/>
      <c r="L369" s="25"/>
      <c r="M369" s="25"/>
      <c r="N369" s="25"/>
      <c r="O369" s="25"/>
      <c r="P369" s="25"/>
    </row>
    <row r="370" spans="2:16" s="22" customFormat="1" x14ac:dyDescent="0.2">
      <c r="B370" s="126"/>
      <c r="C370" s="125"/>
      <c r="E370" s="228"/>
      <c r="G370" s="247"/>
      <c r="H370" s="25"/>
      <c r="I370" s="25"/>
      <c r="J370" s="335"/>
      <c r="K370" s="25"/>
      <c r="L370" s="25"/>
      <c r="M370" s="25"/>
      <c r="N370" s="25"/>
      <c r="O370" s="25"/>
      <c r="P370" s="25"/>
    </row>
    <row r="371" spans="2:16" s="22" customFormat="1" x14ac:dyDescent="0.2">
      <c r="B371" s="126"/>
      <c r="C371" s="125"/>
      <c r="E371" s="228"/>
      <c r="G371" s="247"/>
      <c r="H371" s="25"/>
      <c r="I371" s="25"/>
      <c r="J371" s="335"/>
      <c r="K371" s="25"/>
      <c r="L371" s="25"/>
      <c r="M371" s="25"/>
      <c r="N371" s="25"/>
      <c r="O371" s="25"/>
      <c r="P371" s="25"/>
    </row>
    <row r="372" spans="2:16" s="22" customFormat="1" x14ac:dyDescent="0.2">
      <c r="B372" s="126"/>
      <c r="C372" s="125"/>
      <c r="E372" s="228"/>
      <c r="G372" s="247"/>
      <c r="H372" s="25"/>
      <c r="I372" s="25"/>
      <c r="J372" s="335"/>
      <c r="K372" s="25"/>
      <c r="L372" s="25"/>
      <c r="M372" s="25"/>
      <c r="N372" s="25"/>
      <c r="O372" s="25"/>
      <c r="P372" s="25"/>
    </row>
    <row r="373" spans="2:16" s="22" customFormat="1" x14ac:dyDescent="0.2">
      <c r="B373" s="126"/>
      <c r="C373" s="125"/>
      <c r="E373" s="228"/>
      <c r="G373" s="247"/>
      <c r="H373" s="25"/>
      <c r="I373" s="25"/>
      <c r="J373" s="335"/>
      <c r="K373" s="25"/>
      <c r="L373" s="25"/>
      <c r="M373" s="25"/>
      <c r="N373" s="25"/>
      <c r="O373" s="25"/>
      <c r="P373" s="25"/>
    </row>
    <row r="374" spans="2:16" s="22" customFormat="1" x14ac:dyDescent="0.2">
      <c r="B374" s="126"/>
      <c r="C374" s="125"/>
      <c r="E374" s="228"/>
      <c r="G374" s="247"/>
      <c r="H374" s="25"/>
      <c r="I374" s="25"/>
      <c r="J374" s="335"/>
      <c r="K374" s="25"/>
      <c r="L374" s="25"/>
      <c r="M374" s="25"/>
      <c r="N374" s="25"/>
      <c r="O374" s="25"/>
      <c r="P374" s="25"/>
    </row>
    <row r="375" spans="2:16" s="22" customFormat="1" x14ac:dyDescent="0.2">
      <c r="B375" s="126"/>
      <c r="C375" s="125"/>
      <c r="E375" s="228"/>
      <c r="G375" s="247"/>
      <c r="H375" s="25"/>
      <c r="I375" s="25"/>
      <c r="J375" s="335"/>
      <c r="K375" s="25"/>
      <c r="L375" s="25"/>
      <c r="M375" s="25"/>
      <c r="N375" s="25"/>
      <c r="O375" s="25"/>
      <c r="P375" s="25"/>
    </row>
    <row r="376" spans="2:16" s="22" customFormat="1" x14ac:dyDescent="0.2">
      <c r="B376" s="126"/>
      <c r="C376" s="125"/>
      <c r="E376" s="228"/>
      <c r="G376" s="247"/>
      <c r="H376" s="25"/>
      <c r="I376" s="25"/>
      <c r="J376" s="335"/>
      <c r="K376" s="25"/>
      <c r="L376" s="25"/>
      <c r="M376" s="25"/>
      <c r="N376" s="25"/>
      <c r="O376" s="25"/>
      <c r="P376" s="25"/>
    </row>
    <row r="377" spans="2:16" s="22" customFormat="1" x14ac:dyDescent="0.2">
      <c r="B377" s="126"/>
      <c r="C377" s="125"/>
      <c r="E377" s="228"/>
      <c r="G377" s="247"/>
      <c r="H377" s="25"/>
      <c r="I377" s="25"/>
      <c r="J377" s="335"/>
      <c r="K377" s="25"/>
      <c r="L377" s="25"/>
      <c r="M377" s="25"/>
      <c r="N377" s="25"/>
      <c r="O377" s="25"/>
      <c r="P377" s="25"/>
    </row>
    <row r="378" spans="2:16" s="22" customFormat="1" x14ac:dyDescent="0.2">
      <c r="B378" s="126"/>
      <c r="C378" s="125"/>
      <c r="E378" s="228"/>
      <c r="G378" s="247"/>
      <c r="H378" s="25"/>
      <c r="I378" s="25"/>
      <c r="J378" s="335"/>
      <c r="K378" s="25"/>
      <c r="L378" s="25"/>
      <c r="M378" s="25"/>
      <c r="N378" s="25"/>
      <c r="O378" s="25"/>
      <c r="P378" s="25"/>
    </row>
    <row r="379" spans="2:16" s="22" customFormat="1" x14ac:dyDescent="0.2">
      <c r="B379" s="126"/>
      <c r="C379" s="125"/>
      <c r="E379" s="228"/>
      <c r="G379" s="247"/>
      <c r="H379" s="25"/>
      <c r="I379" s="25"/>
      <c r="J379" s="335"/>
      <c r="K379" s="25"/>
      <c r="L379" s="25"/>
      <c r="M379" s="25"/>
      <c r="N379" s="25"/>
      <c r="O379" s="25"/>
      <c r="P379" s="25"/>
    </row>
    <row r="380" spans="2:16" s="22" customFormat="1" x14ac:dyDescent="0.2">
      <c r="B380" s="126"/>
      <c r="C380" s="125"/>
      <c r="E380" s="228"/>
      <c r="G380" s="247"/>
      <c r="H380" s="25"/>
      <c r="I380" s="25"/>
      <c r="J380" s="335"/>
      <c r="K380" s="25"/>
      <c r="L380" s="25"/>
      <c r="M380" s="25"/>
      <c r="N380" s="25"/>
      <c r="O380" s="25"/>
      <c r="P380" s="25"/>
    </row>
    <row r="381" spans="2:16" s="22" customFormat="1" x14ac:dyDescent="0.2">
      <c r="B381" s="126"/>
      <c r="C381" s="125"/>
      <c r="E381" s="228"/>
      <c r="G381" s="247"/>
      <c r="H381" s="25"/>
      <c r="I381" s="25"/>
      <c r="J381" s="335"/>
      <c r="K381" s="25"/>
      <c r="L381" s="25"/>
      <c r="M381" s="25"/>
      <c r="N381" s="25"/>
      <c r="O381" s="25"/>
      <c r="P381" s="25"/>
    </row>
    <row r="382" spans="2:16" s="22" customFormat="1" x14ac:dyDescent="0.2">
      <c r="B382" s="126"/>
      <c r="C382" s="125"/>
      <c r="E382" s="228"/>
      <c r="G382" s="247"/>
      <c r="H382" s="25"/>
      <c r="I382" s="25"/>
      <c r="J382" s="335"/>
      <c r="K382" s="25"/>
      <c r="L382" s="25"/>
      <c r="M382" s="25"/>
      <c r="N382" s="25"/>
      <c r="O382" s="25"/>
      <c r="P382" s="25"/>
    </row>
    <row r="383" spans="2:16" s="22" customFormat="1" x14ac:dyDescent="0.2">
      <c r="B383" s="126"/>
      <c r="C383" s="125"/>
      <c r="E383" s="228"/>
      <c r="G383" s="247"/>
      <c r="H383" s="25"/>
      <c r="I383" s="25"/>
      <c r="J383" s="335"/>
      <c r="K383" s="25"/>
      <c r="L383" s="25"/>
      <c r="M383" s="25"/>
      <c r="N383" s="25"/>
      <c r="O383" s="25"/>
      <c r="P383" s="25"/>
    </row>
    <row r="384" spans="2:16" s="22" customFormat="1" x14ac:dyDescent="0.2">
      <c r="B384" s="126"/>
      <c r="C384" s="125"/>
      <c r="E384" s="228"/>
      <c r="G384" s="247"/>
      <c r="H384" s="25"/>
      <c r="I384" s="25"/>
      <c r="J384" s="335"/>
      <c r="K384" s="25"/>
      <c r="L384" s="25"/>
      <c r="M384" s="25"/>
      <c r="N384" s="25"/>
      <c r="O384" s="25"/>
      <c r="P384" s="25"/>
    </row>
    <row r="385" spans="2:16" s="22" customFormat="1" x14ac:dyDescent="0.2">
      <c r="B385" s="126"/>
      <c r="C385" s="125"/>
      <c r="E385" s="228"/>
      <c r="G385" s="247"/>
      <c r="H385" s="25"/>
      <c r="I385" s="25"/>
      <c r="J385" s="335"/>
      <c r="K385" s="25"/>
      <c r="L385" s="25"/>
      <c r="M385" s="25"/>
      <c r="N385" s="25"/>
      <c r="O385" s="25"/>
      <c r="P385" s="25"/>
    </row>
    <row r="386" spans="2:16" s="22" customFormat="1" x14ac:dyDescent="0.2">
      <c r="B386" s="126"/>
      <c r="C386" s="125"/>
      <c r="E386" s="228"/>
      <c r="G386" s="247"/>
      <c r="H386" s="25"/>
      <c r="I386" s="25"/>
      <c r="J386" s="335"/>
      <c r="K386" s="25"/>
      <c r="L386" s="25"/>
      <c r="M386" s="25"/>
      <c r="N386" s="25"/>
      <c r="O386" s="25"/>
      <c r="P386" s="25"/>
    </row>
    <row r="387" spans="2:16" s="22" customFormat="1" x14ac:dyDescent="0.2">
      <c r="B387" s="126"/>
      <c r="C387" s="125"/>
      <c r="E387" s="228"/>
      <c r="G387" s="247"/>
      <c r="H387" s="25"/>
      <c r="I387" s="25"/>
      <c r="J387" s="335"/>
      <c r="K387" s="25"/>
      <c r="L387" s="25"/>
      <c r="M387" s="25"/>
      <c r="N387" s="25"/>
      <c r="O387" s="25"/>
      <c r="P387" s="25"/>
    </row>
    <row r="388" spans="2:16" s="22" customFormat="1" x14ac:dyDescent="0.2">
      <c r="B388" s="126"/>
      <c r="C388" s="125"/>
      <c r="E388" s="228"/>
      <c r="G388" s="247"/>
      <c r="H388" s="25"/>
      <c r="I388" s="25"/>
      <c r="J388" s="335"/>
      <c r="K388" s="25"/>
      <c r="L388" s="25"/>
      <c r="M388" s="25"/>
      <c r="N388" s="25"/>
      <c r="O388" s="25"/>
      <c r="P388" s="25"/>
    </row>
    <row r="389" spans="2:16" s="22" customFormat="1" x14ac:dyDescent="0.2">
      <c r="B389" s="126"/>
      <c r="C389" s="125"/>
      <c r="E389" s="228"/>
      <c r="G389" s="247"/>
      <c r="H389" s="25"/>
      <c r="I389" s="25"/>
      <c r="J389" s="335"/>
      <c r="K389" s="25"/>
      <c r="L389" s="25"/>
      <c r="M389" s="25"/>
      <c r="N389" s="25"/>
      <c r="O389" s="25"/>
      <c r="P389" s="25"/>
    </row>
    <row r="390" spans="2:16" s="22" customFormat="1" x14ac:dyDescent="0.2">
      <c r="B390" s="126"/>
      <c r="C390" s="125"/>
      <c r="E390" s="228"/>
      <c r="G390" s="247"/>
      <c r="H390" s="25"/>
      <c r="I390" s="25"/>
      <c r="J390" s="335"/>
      <c r="K390" s="25"/>
      <c r="L390" s="25"/>
      <c r="M390" s="25"/>
      <c r="N390" s="25"/>
      <c r="O390" s="25"/>
      <c r="P390" s="25"/>
    </row>
    <row r="391" spans="2:16" s="22" customFormat="1" x14ac:dyDescent="0.2">
      <c r="B391" s="126"/>
      <c r="C391" s="125"/>
      <c r="E391" s="228"/>
      <c r="G391" s="247"/>
      <c r="H391" s="25"/>
      <c r="I391" s="25"/>
      <c r="J391" s="335"/>
      <c r="K391" s="25"/>
      <c r="L391" s="25"/>
      <c r="M391" s="25"/>
      <c r="N391" s="25"/>
      <c r="O391" s="25"/>
      <c r="P391" s="25"/>
    </row>
    <row r="392" spans="2:16" s="22" customFormat="1" x14ac:dyDescent="0.2">
      <c r="B392" s="126"/>
      <c r="C392" s="125"/>
      <c r="E392" s="228"/>
      <c r="G392" s="247"/>
      <c r="H392" s="25"/>
      <c r="I392" s="25"/>
      <c r="J392" s="335"/>
      <c r="K392" s="25"/>
      <c r="L392" s="25"/>
      <c r="M392" s="25"/>
      <c r="N392" s="25"/>
      <c r="O392" s="25"/>
      <c r="P392" s="25"/>
    </row>
    <row r="393" spans="2:16" s="22" customFormat="1" x14ac:dyDescent="0.2">
      <c r="B393" s="126"/>
      <c r="C393" s="125"/>
      <c r="E393" s="228"/>
      <c r="G393" s="247"/>
      <c r="H393" s="25"/>
      <c r="I393" s="25"/>
      <c r="J393" s="335"/>
      <c r="K393" s="25"/>
      <c r="L393" s="25"/>
      <c r="M393" s="25"/>
      <c r="N393" s="25"/>
      <c r="O393" s="25"/>
      <c r="P393" s="25"/>
    </row>
    <row r="394" spans="2:16" s="22" customFormat="1" x14ac:dyDescent="0.2">
      <c r="B394" s="126"/>
      <c r="C394" s="125"/>
      <c r="E394" s="228"/>
      <c r="G394" s="247"/>
      <c r="H394" s="25"/>
      <c r="I394" s="25"/>
      <c r="J394" s="335"/>
      <c r="K394" s="25"/>
      <c r="L394" s="25"/>
      <c r="M394" s="25"/>
      <c r="N394" s="25"/>
      <c r="O394" s="25"/>
      <c r="P394" s="25"/>
    </row>
    <row r="395" spans="2:16" s="22" customFormat="1" x14ac:dyDescent="0.2">
      <c r="B395" s="126"/>
      <c r="C395" s="125"/>
      <c r="E395" s="228"/>
      <c r="G395" s="247"/>
      <c r="H395" s="25"/>
      <c r="I395" s="25"/>
      <c r="J395" s="335"/>
      <c r="K395" s="25"/>
      <c r="L395" s="25"/>
      <c r="M395" s="25"/>
      <c r="N395" s="25"/>
      <c r="O395" s="25"/>
      <c r="P395" s="25"/>
    </row>
    <row r="396" spans="2:16" s="22" customFormat="1" x14ac:dyDescent="0.2">
      <c r="B396" s="126"/>
      <c r="C396" s="125"/>
      <c r="E396" s="228"/>
      <c r="G396" s="247"/>
      <c r="H396" s="25"/>
      <c r="I396" s="25"/>
      <c r="J396" s="335"/>
      <c r="K396" s="25"/>
      <c r="L396" s="25"/>
      <c r="M396" s="25"/>
      <c r="N396" s="25"/>
      <c r="O396" s="25"/>
      <c r="P396" s="25"/>
    </row>
    <row r="397" spans="2:16" s="22" customFormat="1" x14ac:dyDescent="0.2">
      <c r="B397" s="126"/>
      <c r="C397" s="125"/>
      <c r="E397" s="228"/>
      <c r="G397" s="247"/>
      <c r="H397" s="25"/>
      <c r="I397" s="25"/>
      <c r="J397" s="335"/>
      <c r="K397" s="25"/>
      <c r="L397" s="25"/>
      <c r="M397" s="25"/>
      <c r="N397" s="25"/>
      <c r="O397" s="25"/>
      <c r="P397" s="25"/>
    </row>
    <row r="398" spans="2:16" s="22" customFormat="1" x14ac:dyDescent="0.2">
      <c r="B398" s="126"/>
      <c r="C398" s="125"/>
      <c r="E398" s="228"/>
      <c r="G398" s="247"/>
      <c r="H398" s="25"/>
      <c r="I398" s="25"/>
      <c r="J398" s="335"/>
      <c r="K398" s="25"/>
      <c r="L398" s="25"/>
      <c r="M398" s="25"/>
      <c r="N398" s="25"/>
      <c r="O398" s="25"/>
      <c r="P398" s="25"/>
    </row>
    <row r="399" spans="2:16" s="22" customFormat="1" x14ac:dyDescent="0.2">
      <c r="B399" s="126"/>
      <c r="C399" s="125"/>
      <c r="E399" s="228"/>
      <c r="G399" s="247"/>
      <c r="H399" s="25"/>
      <c r="I399" s="25"/>
      <c r="J399" s="335"/>
      <c r="K399" s="25"/>
      <c r="L399" s="25"/>
      <c r="M399" s="25"/>
      <c r="N399" s="25"/>
      <c r="O399" s="25"/>
      <c r="P399" s="25"/>
    </row>
    <row r="400" spans="2:16" s="22" customFormat="1" x14ac:dyDescent="0.2">
      <c r="B400" s="126"/>
      <c r="C400" s="125"/>
      <c r="E400" s="228"/>
      <c r="G400" s="247"/>
      <c r="H400" s="25"/>
      <c r="I400" s="25"/>
      <c r="J400" s="335"/>
      <c r="K400" s="25"/>
      <c r="L400" s="25"/>
      <c r="M400" s="25"/>
      <c r="N400" s="25"/>
      <c r="O400" s="25"/>
      <c r="P400" s="25"/>
    </row>
    <row r="401" spans="2:16" s="22" customFormat="1" x14ac:dyDescent="0.2">
      <c r="B401" s="126"/>
      <c r="C401" s="125"/>
      <c r="E401" s="228"/>
      <c r="G401" s="247"/>
      <c r="H401" s="25"/>
      <c r="I401" s="25"/>
      <c r="J401" s="335"/>
      <c r="K401" s="25"/>
      <c r="L401" s="25"/>
      <c r="M401" s="25"/>
      <c r="N401" s="25"/>
      <c r="O401" s="25"/>
      <c r="P401" s="25"/>
    </row>
    <row r="402" spans="2:16" s="22" customFormat="1" x14ac:dyDescent="0.2">
      <c r="B402" s="126"/>
      <c r="C402" s="125"/>
      <c r="E402" s="228"/>
      <c r="G402" s="247"/>
      <c r="H402" s="25"/>
      <c r="I402" s="25"/>
      <c r="J402" s="335"/>
      <c r="K402" s="25"/>
      <c r="L402" s="25"/>
      <c r="M402" s="25"/>
      <c r="N402" s="25"/>
      <c r="O402" s="25"/>
      <c r="P402" s="25"/>
    </row>
    <row r="403" spans="2:16" s="22" customFormat="1" x14ac:dyDescent="0.2">
      <c r="B403" s="126"/>
      <c r="C403" s="125"/>
      <c r="E403" s="228"/>
      <c r="G403" s="247"/>
      <c r="H403" s="25"/>
      <c r="I403" s="25"/>
      <c r="J403" s="335"/>
      <c r="K403" s="25"/>
      <c r="L403" s="25"/>
      <c r="M403" s="25"/>
      <c r="N403" s="25"/>
      <c r="O403" s="25"/>
      <c r="P403" s="25"/>
    </row>
    <row r="404" spans="2:16" s="22" customFormat="1" x14ac:dyDescent="0.2">
      <c r="B404" s="126"/>
      <c r="C404" s="125"/>
      <c r="E404" s="228"/>
      <c r="G404" s="247"/>
      <c r="H404" s="25"/>
      <c r="I404" s="25"/>
      <c r="J404" s="335"/>
      <c r="K404" s="25"/>
      <c r="L404" s="25"/>
      <c r="M404" s="25"/>
      <c r="N404" s="25"/>
      <c r="O404" s="25"/>
      <c r="P404" s="25"/>
    </row>
    <row r="405" spans="2:16" s="22" customFormat="1" x14ac:dyDescent="0.2">
      <c r="B405" s="126"/>
      <c r="C405" s="125"/>
      <c r="E405" s="228"/>
      <c r="G405" s="247"/>
      <c r="H405" s="25"/>
      <c r="I405" s="25"/>
      <c r="J405" s="335"/>
      <c r="K405" s="25"/>
      <c r="L405" s="25"/>
      <c r="M405" s="25"/>
      <c r="N405" s="25"/>
      <c r="O405" s="25"/>
      <c r="P405" s="25"/>
    </row>
    <row r="406" spans="2:16" s="22" customFormat="1" x14ac:dyDescent="0.2">
      <c r="B406" s="126"/>
      <c r="C406" s="125"/>
      <c r="E406" s="228"/>
      <c r="G406" s="247"/>
      <c r="H406" s="25"/>
      <c r="I406" s="25"/>
      <c r="J406" s="335"/>
      <c r="K406" s="25"/>
      <c r="L406" s="25"/>
      <c r="M406" s="25"/>
      <c r="N406" s="25"/>
      <c r="O406" s="25"/>
      <c r="P406" s="25"/>
    </row>
    <row r="407" spans="2:16" s="22" customFormat="1" x14ac:dyDescent="0.2">
      <c r="B407" s="126"/>
      <c r="C407" s="125"/>
      <c r="E407" s="228"/>
      <c r="G407" s="247"/>
      <c r="H407" s="25"/>
      <c r="I407" s="25"/>
      <c r="J407" s="335"/>
      <c r="K407" s="25"/>
      <c r="L407" s="25"/>
      <c r="M407" s="25"/>
      <c r="N407" s="25"/>
      <c r="O407" s="25"/>
      <c r="P407" s="25"/>
    </row>
    <row r="408" spans="2:16" s="22" customFormat="1" x14ac:dyDescent="0.2">
      <c r="B408" s="126"/>
      <c r="C408" s="125"/>
      <c r="E408" s="228"/>
      <c r="G408" s="247"/>
      <c r="H408" s="25"/>
      <c r="I408" s="25"/>
      <c r="J408" s="335"/>
      <c r="K408" s="25"/>
      <c r="L408" s="25"/>
      <c r="M408" s="25"/>
      <c r="N408" s="25"/>
      <c r="O408" s="25"/>
      <c r="P408" s="25"/>
    </row>
    <row r="409" spans="2:16" s="22" customFormat="1" x14ac:dyDescent="0.2">
      <c r="B409" s="126"/>
      <c r="C409" s="125"/>
      <c r="E409" s="228"/>
      <c r="G409" s="247"/>
      <c r="H409" s="25"/>
      <c r="I409" s="25"/>
      <c r="J409" s="335"/>
      <c r="K409" s="25"/>
      <c r="L409" s="25"/>
      <c r="M409" s="25"/>
      <c r="N409" s="25"/>
      <c r="O409" s="25"/>
      <c r="P409" s="25"/>
    </row>
    <row r="410" spans="2:16" s="22" customFormat="1" x14ac:dyDescent="0.2">
      <c r="B410" s="126"/>
      <c r="C410" s="125"/>
      <c r="E410" s="228"/>
      <c r="G410" s="247"/>
      <c r="H410" s="25"/>
      <c r="I410" s="25"/>
      <c r="J410" s="335"/>
      <c r="K410" s="25"/>
      <c r="L410" s="25"/>
      <c r="M410" s="25"/>
      <c r="N410" s="25"/>
      <c r="O410" s="25"/>
      <c r="P410" s="25"/>
    </row>
    <row r="411" spans="2:16" s="22" customFormat="1" x14ac:dyDescent="0.2">
      <c r="B411" s="126"/>
      <c r="C411" s="125"/>
      <c r="E411" s="228"/>
      <c r="G411" s="247"/>
      <c r="H411" s="25"/>
      <c r="I411" s="25"/>
      <c r="J411" s="335"/>
      <c r="K411" s="25"/>
      <c r="L411" s="25"/>
      <c r="M411" s="25"/>
      <c r="N411" s="25"/>
      <c r="O411" s="25"/>
      <c r="P411" s="25"/>
    </row>
    <row r="412" spans="2:16" s="22" customFormat="1" x14ac:dyDescent="0.2">
      <c r="B412" s="126"/>
      <c r="C412" s="125"/>
      <c r="E412" s="228"/>
      <c r="G412" s="247"/>
      <c r="H412" s="25"/>
      <c r="I412" s="25"/>
      <c r="J412" s="335"/>
      <c r="K412" s="25"/>
      <c r="L412" s="25"/>
      <c r="M412" s="25"/>
      <c r="N412" s="25"/>
      <c r="O412" s="25"/>
      <c r="P412" s="25"/>
    </row>
    <row r="413" spans="2:16" s="22" customFormat="1" x14ac:dyDescent="0.2">
      <c r="B413" s="126"/>
      <c r="C413" s="125"/>
      <c r="E413" s="228"/>
      <c r="G413" s="247"/>
      <c r="H413" s="25"/>
      <c r="I413" s="25"/>
      <c r="J413" s="335"/>
      <c r="K413" s="25"/>
      <c r="L413" s="25"/>
      <c r="M413" s="25"/>
      <c r="N413" s="25"/>
      <c r="O413" s="25"/>
      <c r="P413" s="25"/>
    </row>
    <row r="414" spans="2:16" s="22" customFormat="1" x14ac:dyDescent="0.2">
      <c r="B414" s="126"/>
      <c r="C414" s="125"/>
      <c r="E414" s="228"/>
      <c r="G414" s="247"/>
      <c r="H414" s="25"/>
      <c r="I414" s="25"/>
      <c r="J414" s="335"/>
      <c r="K414" s="25"/>
      <c r="L414" s="25"/>
      <c r="M414" s="25"/>
      <c r="N414" s="25"/>
      <c r="O414" s="25"/>
      <c r="P414" s="25"/>
    </row>
    <row r="415" spans="2:16" s="22" customFormat="1" x14ac:dyDescent="0.2">
      <c r="B415" s="126"/>
      <c r="C415" s="125"/>
      <c r="E415" s="228"/>
      <c r="G415" s="247"/>
      <c r="H415" s="25"/>
      <c r="I415" s="25"/>
      <c r="J415" s="335"/>
      <c r="K415" s="25"/>
      <c r="L415" s="25"/>
      <c r="M415" s="25"/>
      <c r="N415" s="25"/>
      <c r="O415" s="25"/>
      <c r="P415" s="25"/>
    </row>
    <row r="416" spans="2:16" s="22" customFormat="1" x14ac:dyDescent="0.2">
      <c r="B416" s="126"/>
      <c r="C416" s="125"/>
      <c r="E416" s="228"/>
      <c r="G416" s="247"/>
      <c r="H416" s="25"/>
      <c r="I416" s="25"/>
      <c r="J416" s="335"/>
      <c r="K416" s="25"/>
      <c r="L416" s="25"/>
      <c r="M416" s="25"/>
      <c r="N416" s="25"/>
      <c r="O416" s="25"/>
      <c r="P416" s="25"/>
    </row>
    <row r="417" spans="2:16" s="22" customFormat="1" x14ac:dyDescent="0.2">
      <c r="B417" s="126"/>
      <c r="C417" s="125"/>
      <c r="E417" s="228"/>
      <c r="G417" s="247"/>
      <c r="H417" s="25"/>
      <c r="I417" s="25"/>
      <c r="J417" s="335"/>
      <c r="K417" s="25"/>
      <c r="L417" s="25"/>
      <c r="M417" s="25"/>
      <c r="N417" s="25"/>
      <c r="O417" s="25"/>
      <c r="P417" s="25"/>
    </row>
    <row r="418" spans="2:16" s="22" customFormat="1" x14ac:dyDescent="0.2">
      <c r="B418" s="126"/>
      <c r="C418" s="125"/>
      <c r="E418" s="228"/>
      <c r="G418" s="247"/>
      <c r="H418" s="25"/>
      <c r="I418" s="25"/>
      <c r="J418" s="335"/>
      <c r="K418" s="25"/>
      <c r="L418" s="25"/>
      <c r="M418" s="25"/>
      <c r="N418" s="25"/>
      <c r="O418" s="25"/>
      <c r="P418" s="25"/>
    </row>
    <row r="419" spans="2:16" s="22" customFormat="1" x14ac:dyDescent="0.2">
      <c r="B419" s="126"/>
      <c r="C419" s="125"/>
      <c r="E419" s="228"/>
      <c r="G419" s="247"/>
      <c r="H419" s="25"/>
      <c r="I419" s="25"/>
      <c r="J419" s="335"/>
      <c r="K419" s="25"/>
      <c r="L419" s="25"/>
      <c r="M419" s="25"/>
      <c r="N419" s="25"/>
      <c r="O419" s="25"/>
      <c r="P419" s="25"/>
    </row>
    <row r="420" spans="2:16" s="22" customFormat="1" x14ac:dyDescent="0.2">
      <c r="B420" s="126"/>
      <c r="C420" s="125"/>
      <c r="E420" s="228"/>
      <c r="G420" s="247"/>
      <c r="H420" s="25"/>
      <c r="I420" s="25"/>
      <c r="J420" s="335"/>
      <c r="K420" s="25"/>
      <c r="L420" s="25"/>
      <c r="M420" s="25"/>
      <c r="N420" s="25"/>
      <c r="O420" s="25"/>
      <c r="P420" s="25"/>
    </row>
    <row r="421" spans="2:16" s="22" customFormat="1" x14ac:dyDescent="0.2">
      <c r="B421" s="126"/>
      <c r="C421" s="125"/>
      <c r="E421" s="228"/>
      <c r="G421" s="247"/>
      <c r="H421" s="25"/>
      <c r="I421" s="25"/>
      <c r="J421" s="335"/>
      <c r="K421" s="25"/>
      <c r="L421" s="25"/>
      <c r="M421" s="25"/>
      <c r="N421" s="25"/>
      <c r="O421" s="25"/>
      <c r="P421" s="25"/>
    </row>
    <row r="422" spans="2:16" s="22" customFormat="1" x14ac:dyDescent="0.2">
      <c r="B422" s="126"/>
      <c r="C422" s="125"/>
      <c r="E422" s="228"/>
      <c r="G422" s="247"/>
      <c r="H422" s="25"/>
      <c r="I422" s="25"/>
      <c r="J422" s="335"/>
      <c r="K422" s="25"/>
      <c r="L422" s="25"/>
      <c r="M422" s="25"/>
      <c r="N422" s="25"/>
      <c r="O422" s="25"/>
      <c r="P422" s="25"/>
    </row>
    <row r="423" spans="2:16" s="22" customFormat="1" x14ac:dyDescent="0.2">
      <c r="B423" s="126"/>
      <c r="C423" s="125"/>
      <c r="E423" s="228"/>
      <c r="G423" s="247"/>
      <c r="H423" s="25"/>
      <c r="I423" s="25"/>
      <c r="J423" s="335"/>
      <c r="K423" s="25"/>
      <c r="L423" s="25"/>
      <c r="M423" s="25"/>
      <c r="N423" s="25"/>
      <c r="O423" s="25"/>
      <c r="P423" s="25"/>
    </row>
    <row r="424" spans="2:16" s="22" customFormat="1" x14ac:dyDescent="0.2">
      <c r="B424" s="126"/>
      <c r="C424" s="125"/>
      <c r="E424" s="228"/>
      <c r="G424" s="247"/>
      <c r="H424" s="25"/>
      <c r="I424" s="25"/>
      <c r="J424" s="335"/>
      <c r="K424" s="25"/>
      <c r="L424" s="25"/>
      <c r="M424" s="25"/>
      <c r="N424" s="25"/>
      <c r="O424" s="25"/>
      <c r="P424" s="25"/>
    </row>
    <row r="425" spans="2:16" s="22" customFormat="1" x14ac:dyDescent="0.2">
      <c r="B425" s="126"/>
      <c r="C425" s="125"/>
      <c r="E425" s="228"/>
      <c r="G425" s="247"/>
      <c r="H425" s="25"/>
      <c r="I425" s="25"/>
      <c r="J425" s="335"/>
      <c r="K425" s="25"/>
      <c r="L425" s="25"/>
      <c r="M425" s="25"/>
      <c r="N425" s="25"/>
      <c r="O425" s="25"/>
      <c r="P425" s="25"/>
    </row>
    <row r="426" spans="2:16" s="22" customFormat="1" x14ac:dyDescent="0.2">
      <c r="B426" s="126"/>
      <c r="C426" s="125"/>
      <c r="E426" s="228"/>
      <c r="G426" s="247"/>
      <c r="H426" s="25"/>
      <c r="I426" s="25"/>
      <c r="J426" s="335"/>
      <c r="K426" s="25"/>
      <c r="L426" s="25"/>
      <c r="M426" s="25"/>
      <c r="N426" s="25"/>
      <c r="O426" s="25"/>
      <c r="P426" s="25"/>
    </row>
    <row r="427" spans="2:16" s="22" customFormat="1" x14ac:dyDescent="0.2">
      <c r="B427" s="126"/>
      <c r="C427" s="125"/>
      <c r="E427" s="228"/>
      <c r="G427" s="247"/>
      <c r="H427" s="25"/>
      <c r="I427" s="25"/>
      <c r="J427" s="335"/>
      <c r="K427" s="25"/>
      <c r="L427" s="25"/>
      <c r="M427" s="25"/>
      <c r="N427" s="25"/>
      <c r="O427" s="25"/>
      <c r="P427" s="25"/>
    </row>
    <row r="428" spans="2:16" s="22" customFormat="1" x14ac:dyDescent="0.2">
      <c r="B428" s="126"/>
      <c r="C428" s="125"/>
      <c r="E428" s="228"/>
      <c r="G428" s="247"/>
      <c r="H428" s="25"/>
      <c r="I428" s="25"/>
      <c r="J428" s="335"/>
      <c r="K428" s="25"/>
      <c r="L428" s="25"/>
      <c r="M428" s="25"/>
      <c r="N428" s="25"/>
      <c r="O428" s="25"/>
      <c r="P428" s="25"/>
    </row>
    <row r="429" spans="2:16" s="22" customFormat="1" x14ac:dyDescent="0.2">
      <c r="B429" s="126"/>
      <c r="C429" s="125"/>
      <c r="E429" s="228"/>
      <c r="G429" s="247"/>
      <c r="H429" s="25"/>
      <c r="I429" s="25"/>
      <c r="J429" s="335"/>
      <c r="K429" s="25"/>
      <c r="L429" s="25"/>
      <c r="M429" s="25"/>
      <c r="N429" s="25"/>
      <c r="O429" s="25"/>
      <c r="P429" s="25"/>
    </row>
    <row r="430" spans="2:16" s="22" customFormat="1" x14ac:dyDescent="0.2">
      <c r="B430" s="126"/>
      <c r="C430" s="125"/>
      <c r="E430" s="228"/>
      <c r="G430" s="247"/>
      <c r="H430" s="25"/>
      <c r="I430" s="25"/>
      <c r="J430" s="335"/>
      <c r="K430" s="25"/>
      <c r="L430" s="25"/>
      <c r="M430" s="25"/>
      <c r="N430" s="25"/>
      <c r="O430" s="25"/>
      <c r="P430" s="25"/>
    </row>
    <row r="431" spans="2:16" s="22" customFormat="1" x14ac:dyDescent="0.2">
      <c r="B431" s="126"/>
      <c r="C431" s="125"/>
      <c r="E431" s="228"/>
      <c r="G431" s="247"/>
      <c r="H431" s="25"/>
      <c r="I431" s="25"/>
      <c r="J431" s="335"/>
      <c r="K431" s="25"/>
      <c r="L431" s="25"/>
      <c r="M431" s="25"/>
      <c r="N431" s="25"/>
      <c r="O431" s="25"/>
      <c r="P431" s="25"/>
    </row>
    <row r="432" spans="2:16" s="22" customFormat="1" x14ac:dyDescent="0.2">
      <c r="B432" s="126"/>
      <c r="C432" s="125"/>
      <c r="E432" s="228"/>
      <c r="G432" s="247"/>
      <c r="H432" s="25"/>
      <c r="I432" s="25"/>
      <c r="J432" s="335"/>
      <c r="K432" s="25"/>
      <c r="L432" s="25"/>
      <c r="M432" s="25"/>
      <c r="N432" s="25"/>
      <c r="O432" s="25"/>
      <c r="P432" s="25"/>
    </row>
    <row r="433" spans="2:16" s="22" customFormat="1" x14ac:dyDescent="0.2">
      <c r="B433" s="126"/>
      <c r="C433" s="125"/>
      <c r="E433" s="228"/>
      <c r="G433" s="247"/>
      <c r="H433" s="25"/>
      <c r="I433" s="25"/>
      <c r="J433" s="335"/>
      <c r="K433" s="25"/>
      <c r="L433" s="25"/>
      <c r="M433" s="25"/>
      <c r="N433" s="25"/>
      <c r="O433" s="25"/>
      <c r="P433" s="25"/>
    </row>
    <row r="434" spans="2:16" s="22" customFormat="1" x14ac:dyDescent="0.2">
      <c r="B434" s="126"/>
      <c r="C434" s="125"/>
      <c r="E434" s="228"/>
      <c r="G434" s="247"/>
      <c r="H434" s="25"/>
      <c r="I434" s="25"/>
      <c r="J434" s="335"/>
      <c r="K434" s="25"/>
      <c r="L434" s="25"/>
      <c r="M434" s="25"/>
      <c r="N434" s="25"/>
      <c r="O434" s="25"/>
      <c r="P434" s="25"/>
    </row>
    <row r="435" spans="2:16" s="22" customFormat="1" x14ac:dyDescent="0.2">
      <c r="B435" s="126"/>
      <c r="C435" s="125"/>
      <c r="E435" s="228"/>
      <c r="G435" s="247"/>
      <c r="H435" s="25"/>
      <c r="I435" s="25"/>
      <c r="J435" s="335"/>
      <c r="K435" s="25"/>
      <c r="L435" s="25"/>
      <c r="M435" s="25"/>
      <c r="N435" s="25"/>
      <c r="O435" s="25"/>
      <c r="P435" s="25"/>
    </row>
    <row r="436" spans="2:16" s="22" customFormat="1" x14ac:dyDescent="0.2">
      <c r="B436" s="126"/>
      <c r="C436" s="125"/>
      <c r="E436" s="228"/>
      <c r="G436" s="247"/>
      <c r="H436" s="25"/>
      <c r="I436" s="25"/>
      <c r="J436" s="335"/>
      <c r="K436" s="25"/>
      <c r="L436" s="25"/>
      <c r="M436" s="25"/>
      <c r="N436" s="25"/>
      <c r="O436" s="25"/>
      <c r="P436" s="25"/>
    </row>
    <row r="437" spans="2:16" s="22" customFormat="1" x14ac:dyDescent="0.2">
      <c r="B437" s="126"/>
      <c r="C437" s="125"/>
      <c r="E437" s="228"/>
      <c r="G437" s="247"/>
      <c r="H437" s="25"/>
      <c r="I437" s="25"/>
      <c r="J437" s="335"/>
      <c r="K437" s="25"/>
      <c r="L437" s="25"/>
      <c r="M437" s="25"/>
      <c r="N437" s="25"/>
      <c r="O437" s="25"/>
      <c r="P437" s="25"/>
    </row>
    <row r="438" spans="2:16" s="22" customFormat="1" x14ac:dyDescent="0.2">
      <c r="B438" s="126"/>
      <c r="C438" s="125"/>
      <c r="E438" s="228"/>
      <c r="G438" s="247"/>
      <c r="H438" s="25"/>
      <c r="I438" s="25"/>
      <c r="J438" s="335"/>
      <c r="K438" s="25"/>
      <c r="L438" s="25"/>
      <c r="M438" s="25"/>
      <c r="N438" s="25"/>
      <c r="O438" s="25"/>
      <c r="P438" s="25"/>
    </row>
    <row r="439" spans="2:16" s="22" customFormat="1" x14ac:dyDescent="0.2">
      <c r="B439" s="126"/>
      <c r="C439" s="125"/>
      <c r="E439" s="228"/>
      <c r="G439" s="247"/>
      <c r="H439" s="25"/>
      <c r="I439" s="25"/>
      <c r="J439" s="335"/>
      <c r="K439" s="25"/>
      <c r="L439" s="25"/>
      <c r="M439" s="25"/>
      <c r="N439" s="25"/>
      <c r="O439" s="25"/>
      <c r="P439" s="25"/>
    </row>
    <row r="440" spans="2:16" s="22" customFormat="1" x14ac:dyDescent="0.2">
      <c r="B440" s="126"/>
      <c r="C440" s="125"/>
      <c r="E440" s="228"/>
      <c r="G440" s="247"/>
      <c r="H440" s="25"/>
      <c r="I440" s="25"/>
      <c r="J440" s="335"/>
      <c r="K440" s="25"/>
      <c r="L440" s="25"/>
      <c r="M440" s="25"/>
      <c r="N440" s="25"/>
      <c r="O440" s="25"/>
      <c r="P440" s="25"/>
    </row>
    <row r="441" spans="2:16" s="22" customFormat="1" x14ac:dyDescent="0.2">
      <c r="B441" s="126"/>
      <c r="C441" s="125"/>
      <c r="E441" s="228"/>
      <c r="G441" s="247"/>
      <c r="H441" s="25"/>
      <c r="I441" s="25"/>
      <c r="J441" s="335"/>
      <c r="K441" s="25"/>
      <c r="L441" s="25"/>
      <c r="M441" s="25"/>
      <c r="N441" s="25"/>
      <c r="O441" s="25"/>
      <c r="P441" s="25"/>
    </row>
    <row r="442" spans="2:16" s="22" customFormat="1" x14ac:dyDescent="0.2">
      <c r="B442" s="126"/>
      <c r="C442" s="125"/>
      <c r="E442" s="228"/>
      <c r="G442" s="247"/>
      <c r="H442" s="25"/>
      <c r="I442" s="25"/>
      <c r="J442" s="335"/>
      <c r="K442" s="25"/>
      <c r="L442" s="25"/>
      <c r="M442" s="25"/>
      <c r="N442" s="25"/>
      <c r="O442" s="25"/>
      <c r="P442" s="25"/>
    </row>
    <row r="443" spans="2:16" s="22" customFormat="1" x14ac:dyDescent="0.2">
      <c r="B443" s="126"/>
      <c r="C443" s="125"/>
      <c r="E443" s="228"/>
      <c r="G443" s="247"/>
      <c r="H443" s="25"/>
      <c r="I443" s="25"/>
      <c r="J443" s="335"/>
      <c r="K443" s="25"/>
      <c r="L443" s="25"/>
      <c r="M443" s="25"/>
      <c r="N443" s="25"/>
      <c r="O443" s="25"/>
      <c r="P443" s="25"/>
    </row>
    <row r="444" spans="2:16" s="22" customFormat="1" x14ac:dyDescent="0.2">
      <c r="B444" s="126"/>
      <c r="C444" s="125"/>
      <c r="E444" s="228"/>
      <c r="G444" s="247"/>
      <c r="H444" s="25"/>
      <c r="I444" s="25"/>
      <c r="J444" s="335"/>
      <c r="K444" s="25"/>
      <c r="L444" s="25"/>
      <c r="M444" s="25"/>
      <c r="N444" s="25"/>
      <c r="O444" s="25"/>
      <c r="P444" s="25"/>
    </row>
    <row r="445" spans="2:16" s="22" customFormat="1" x14ac:dyDescent="0.2">
      <c r="B445" s="126"/>
      <c r="C445" s="125"/>
      <c r="E445" s="228"/>
      <c r="G445" s="247"/>
      <c r="H445" s="25"/>
      <c r="I445" s="25"/>
      <c r="J445" s="335"/>
      <c r="K445" s="25"/>
      <c r="L445" s="25"/>
      <c r="M445" s="25"/>
      <c r="N445" s="25"/>
      <c r="O445" s="25"/>
      <c r="P445" s="25"/>
    </row>
    <row r="446" spans="2:16" s="22" customFormat="1" x14ac:dyDescent="0.2">
      <c r="B446" s="126"/>
      <c r="C446" s="125"/>
      <c r="E446" s="228"/>
      <c r="G446" s="247"/>
      <c r="H446" s="25"/>
      <c r="I446" s="25"/>
      <c r="J446" s="335"/>
      <c r="K446" s="25"/>
      <c r="L446" s="25"/>
      <c r="M446" s="25"/>
      <c r="N446" s="25"/>
      <c r="O446" s="25"/>
      <c r="P446" s="25"/>
    </row>
    <row r="447" spans="2:16" s="22" customFormat="1" x14ac:dyDescent="0.2">
      <c r="B447" s="126"/>
      <c r="C447" s="125"/>
      <c r="E447" s="228"/>
      <c r="G447" s="247"/>
      <c r="H447" s="25"/>
      <c r="I447" s="25"/>
      <c r="J447" s="335"/>
      <c r="K447" s="25"/>
      <c r="L447" s="25"/>
      <c r="M447" s="25"/>
      <c r="N447" s="25"/>
      <c r="O447" s="25"/>
      <c r="P447" s="25"/>
    </row>
    <row r="448" spans="2:16" s="22" customFormat="1" x14ac:dyDescent="0.2">
      <c r="B448" s="126"/>
      <c r="C448" s="125"/>
      <c r="E448" s="228"/>
      <c r="G448" s="247"/>
      <c r="H448" s="25"/>
      <c r="I448" s="25"/>
      <c r="J448" s="335"/>
      <c r="K448" s="25"/>
      <c r="L448" s="25"/>
      <c r="M448" s="25"/>
      <c r="N448" s="25"/>
      <c r="O448" s="25"/>
      <c r="P448" s="25"/>
    </row>
    <row r="449" spans="2:16" s="22" customFormat="1" x14ac:dyDescent="0.2">
      <c r="B449" s="126"/>
      <c r="C449" s="125"/>
      <c r="E449" s="228"/>
      <c r="G449" s="247"/>
      <c r="H449" s="25"/>
      <c r="I449" s="25"/>
      <c r="J449" s="335"/>
      <c r="K449" s="25"/>
      <c r="L449" s="25"/>
      <c r="M449" s="25"/>
      <c r="N449" s="25"/>
      <c r="O449" s="25"/>
      <c r="P449" s="25"/>
    </row>
    <row r="450" spans="2:16" s="22" customFormat="1" x14ac:dyDescent="0.2">
      <c r="B450" s="126"/>
      <c r="C450" s="125"/>
      <c r="E450" s="228"/>
      <c r="G450" s="247"/>
      <c r="H450" s="25"/>
      <c r="I450" s="25"/>
      <c r="J450" s="335"/>
      <c r="K450" s="25"/>
      <c r="L450" s="25"/>
      <c r="M450" s="25"/>
      <c r="N450" s="25"/>
      <c r="O450" s="25"/>
      <c r="P450" s="25"/>
    </row>
    <row r="451" spans="2:16" s="22" customFormat="1" x14ac:dyDescent="0.2">
      <c r="B451" s="126"/>
      <c r="C451" s="125"/>
      <c r="E451" s="228"/>
      <c r="G451" s="247"/>
      <c r="H451" s="25"/>
      <c r="I451" s="25"/>
      <c r="J451" s="335"/>
      <c r="K451" s="25"/>
      <c r="L451" s="25"/>
      <c r="M451" s="25"/>
      <c r="N451" s="25"/>
      <c r="O451" s="25"/>
      <c r="P451" s="25"/>
    </row>
    <row r="452" spans="2:16" s="22" customFormat="1" x14ac:dyDescent="0.2">
      <c r="B452" s="126"/>
      <c r="C452" s="125"/>
      <c r="E452" s="228"/>
      <c r="G452" s="247"/>
      <c r="H452" s="25"/>
      <c r="I452" s="25"/>
      <c r="J452" s="335"/>
      <c r="K452" s="25"/>
      <c r="L452" s="25"/>
      <c r="M452" s="25"/>
      <c r="N452" s="25"/>
      <c r="O452" s="25"/>
      <c r="P452" s="25"/>
    </row>
    <row r="453" spans="2:16" s="22" customFormat="1" x14ac:dyDescent="0.2">
      <c r="B453" s="126"/>
      <c r="C453" s="125"/>
      <c r="E453" s="228"/>
      <c r="G453" s="247"/>
      <c r="H453" s="25"/>
      <c r="I453" s="25"/>
      <c r="J453" s="335"/>
      <c r="K453" s="25"/>
      <c r="L453" s="25"/>
      <c r="M453" s="25"/>
      <c r="N453" s="25"/>
      <c r="O453" s="25"/>
      <c r="P453" s="25"/>
    </row>
    <row r="454" spans="2:16" s="22" customFormat="1" x14ac:dyDescent="0.2">
      <c r="B454" s="126"/>
      <c r="C454" s="125"/>
      <c r="E454" s="228"/>
      <c r="G454" s="247"/>
      <c r="H454" s="25"/>
      <c r="I454" s="25"/>
      <c r="J454" s="335"/>
      <c r="K454" s="25"/>
      <c r="L454" s="25"/>
      <c r="M454" s="25"/>
      <c r="N454" s="25"/>
      <c r="O454" s="25"/>
      <c r="P454" s="25"/>
    </row>
    <row r="455" spans="2:16" s="22" customFormat="1" x14ac:dyDescent="0.2">
      <c r="B455" s="126"/>
      <c r="C455" s="125"/>
      <c r="E455" s="228"/>
      <c r="G455" s="247"/>
      <c r="H455" s="25"/>
      <c r="I455" s="25"/>
      <c r="J455" s="335"/>
      <c r="K455" s="25"/>
      <c r="L455" s="25"/>
      <c r="M455" s="25"/>
      <c r="N455" s="25"/>
      <c r="O455" s="25"/>
      <c r="P455" s="25"/>
    </row>
    <row r="456" spans="2:16" s="22" customFormat="1" x14ac:dyDescent="0.2">
      <c r="B456" s="126"/>
      <c r="C456" s="125"/>
      <c r="E456" s="228"/>
      <c r="G456" s="247"/>
      <c r="H456" s="25"/>
      <c r="I456" s="25"/>
      <c r="J456" s="335"/>
      <c r="K456" s="25"/>
      <c r="L456" s="25"/>
      <c r="M456" s="25"/>
      <c r="N456" s="25"/>
      <c r="O456" s="25"/>
      <c r="P456" s="25"/>
    </row>
    <row r="457" spans="2:16" s="22" customFormat="1" x14ac:dyDescent="0.2">
      <c r="B457" s="126"/>
      <c r="C457" s="125"/>
      <c r="E457" s="228"/>
      <c r="G457" s="247"/>
      <c r="H457" s="25"/>
      <c r="I457" s="25"/>
      <c r="J457" s="335"/>
      <c r="K457" s="25"/>
      <c r="L457" s="25"/>
      <c r="M457" s="25"/>
      <c r="N457" s="25"/>
      <c r="O457" s="25"/>
      <c r="P457" s="25"/>
    </row>
    <row r="458" spans="2:16" s="22" customFormat="1" x14ac:dyDescent="0.2">
      <c r="B458" s="126"/>
      <c r="C458" s="125"/>
      <c r="E458" s="228"/>
      <c r="G458" s="247"/>
      <c r="H458" s="25"/>
      <c r="I458" s="25"/>
      <c r="J458" s="335"/>
      <c r="K458" s="25"/>
      <c r="L458" s="25"/>
      <c r="M458" s="25"/>
      <c r="N458" s="25"/>
      <c r="O458" s="25"/>
      <c r="P458" s="25"/>
    </row>
    <row r="459" spans="2:16" s="22" customFormat="1" x14ac:dyDescent="0.2">
      <c r="B459" s="126"/>
      <c r="C459" s="125"/>
      <c r="E459" s="228"/>
      <c r="G459" s="247"/>
      <c r="H459" s="25"/>
      <c r="I459" s="25"/>
      <c r="J459" s="335"/>
      <c r="K459" s="25"/>
      <c r="L459" s="25"/>
      <c r="M459" s="25"/>
      <c r="N459" s="25"/>
      <c r="O459" s="25"/>
      <c r="P459" s="25"/>
    </row>
    <row r="460" spans="2:16" s="22" customFormat="1" x14ac:dyDescent="0.2">
      <c r="B460" s="126"/>
      <c r="C460" s="125"/>
      <c r="E460" s="228"/>
      <c r="G460" s="247"/>
      <c r="H460" s="25"/>
      <c r="I460" s="25"/>
      <c r="J460" s="335"/>
      <c r="K460" s="25"/>
      <c r="L460" s="25"/>
      <c r="M460" s="25"/>
      <c r="N460" s="25"/>
      <c r="O460" s="25"/>
      <c r="P460" s="25"/>
    </row>
    <row r="461" spans="2:16" s="22" customFormat="1" x14ac:dyDescent="0.2">
      <c r="B461" s="126"/>
      <c r="C461" s="125"/>
      <c r="E461" s="228"/>
      <c r="G461" s="247"/>
      <c r="H461" s="25"/>
      <c r="I461" s="25"/>
      <c r="J461" s="335"/>
      <c r="K461" s="25"/>
      <c r="L461" s="25"/>
      <c r="M461" s="25"/>
      <c r="N461" s="25"/>
      <c r="O461" s="25"/>
      <c r="P461" s="25"/>
    </row>
    <row r="462" spans="2:16" s="22" customFormat="1" x14ac:dyDescent="0.2">
      <c r="B462" s="126"/>
      <c r="C462" s="125"/>
      <c r="E462" s="228"/>
      <c r="G462" s="247"/>
      <c r="H462" s="25"/>
      <c r="I462" s="25"/>
      <c r="J462" s="335"/>
      <c r="K462" s="25"/>
      <c r="L462" s="25"/>
      <c r="M462" s="25"/>
      <c r="N462" s="25"/>
      <c r="O462" s="25"/>
      <c r="P462" s="25"/>
    </row>
    <row r="463" spans="2:16" s="22" customFormat="1" x14ac:dyDescent="0.2">
      <c r="B463" s="126"/>
      <c r="C463" s="125"/>
      <c r="E463" s="228"/>
      <c r="G463" s="247"/>
      <c r="H463" s="25"/>
      <c r="I463" s="25"/>
      <c r="J463" s="335"/>
      <c r="K463" s="25"/>
      <c r="L463" s="25"/>
      <c r="M463" s="25"/>
      <c r="N463" s="25"/>
      <c r="O463" s="25"/>
      <c r="P463" s="25"/>
    </row>
    <row r="464" spans="2:16" s="22" customFormat="1" x14ac:dyDescent="0.2">
      <c r="B464" s="126"/>
      <c r="C464" s="125"/>
      <c r="E464" s="228"/>
      <c r="G464" s="247"/>
      <c r="H464" s="25"/>
      <c r="I464" s="25"/>
      <c r="J464" s="335"/>
      <c r="K464" s="25"/>
      <c r="L464" s="25"/>
      <c r="M464" s="25"/>
      <c r="N464" s="25"/>
      <c r="O464" s="25"/>
      <c r="P464" s="25"/>
    </row>
    <row r="465" spans="2:16" s="22" customFormat="1" x14ac:dyDescent="0.2">
      <c r="B465" s="126"/>
      <c r="C465" s="125"/>
      <c r="E465" s="228"/>
      <c r="G465" s="247"/>
      <c r="H465" s="25"/>
      <c r="I465" s="25"/>
      <c r="J465" s="335"/>
      <c r="K465" s="25"/>
      <c r="L465" s="25"/>
      <c r="M465" s="25"/>
      <c r="N465" s="25"/>
      <c r="O465" s="25"/>
      <c r="P465" s="25"/>
    </row>
    <row r="466" spans="2:16" s="22" customFormat="1" x14ac:dyDescent="0.2">
      <c r="B466" s="126"/>
      <c r="C466" s="125"/>
      <c r="E466" s="228"/>
      <c r="G466" s="247"/>
      <c r="H466" s="25"/>
      <c r="I466" s="25"/>
      <c r="J466" s="335"/>
      <c r="K466" s="25"/>
      <c r="L466" s="25"/>
      <c r="M466" s="25"/>
      <c r="N466" s="25"/>
      <c r="O466" s="25"/>
      <c r="P466" s="25"/>
    </row>
    <row r="467" spans="2:16" s="22" customFormat="1" x14ac:dyDescent="0.2">
      <c r="B467" s="126"/>
      <c r="C467" s="125"/>
      <c r="E467" s="228"/>
      <c r="G467" s="247"/>
      <c r="H467" s="25"/>
      <c r="I467" s="25"/>
      <c r="J467" s="335"/>
      <c r="K467" s="25"/>
      <c r="L467" s="25"/>
      <c r="M467" s="25"/>
      <c r="N467" s="25"/>
      <c r="O467" s="25"/>
      <c r="P467" s="25"/>
    </row>
    <row r="468" spans="2:16" s="22" customFormat="1" x14ac:dyDescent="0.2">
      <c r="B468" s="126"/>
      <c r="C468" s="125"/>
      <c r="E468" s="228"/>
      <c r="G468" s="247"/>
      <c r="H468" s="25"/>
      <c r="I468" s="25"/>
      <c r="J468" s="335"/>
      <c r="K468" s="25"/>
      <c r="L468" s="25"/>
      <c r="M468" s="25"/>
      <c r="N468" s="25"/>
      <c r="O468" s="25"/>
      <c r="P468" s="25"/>
    </row>
    <row r="469" spans="2:16" s="22" customFormat="1" x14ac:dyDescent="0.2">
      <c r="B469" s="126"/>
      <c r="C469" s="125"/>
      <c r="E469" s="228"/>
      <c r="G469" s="247"/>
      <c r="H469" s="25"/>
      <c r="I469" s="25"/>
      <c r="J469" s="335"/>
      <c r="K469" s="25"/>
      <c r="L469" s="25"/>
      <c r="M469" s="25"/>
      <c r="N469" s="25"/>
      <c r="O469" s="25"/>
      <c r="P469" s="25"/>
    </row>
    <row r="470" spans="2:16" s="22" customFormat="1" x14ac:dyDescent="0.2">
      <c r="B470" s="126"/>
      <c r="C470" s="125"/>
      <c r="E470" s="228"/>
      <c r="G470" s="247"/>
      <c r="H470" s="25"/>
      <c r="I470" s="25"/>
      <c r="J470" s="335"/>
      <c r="K470" s="25"/>
      <c r="L470" s="25"/>
      <c r="M470" s="25"/>
      <c r="N470" s="25"/>
      <c r="O470" s="25"/>
      <c r="P470" s="25"/>
    </row>
    <row r="471" spans="2:16" s="22" customFormat="1" x14ac:dyDescent="0.2">
      <c r="B471" s="126"/>
      <c r="C471" s="125"/>
      <c r="E471" s="228"/>
      <c r="G471" s="247"/>
      <c r="H471" s="25"/>
      <c r="I471" s="25"/>
      <c r="J471" s="335"/>
      <c r="K471" s="25"/>
      <c r="L471" s="25"/>
      <c r="M471" s="25"/>
      <c r="N471" s="25"/>
      <c r="O471" s="25"/>
      <c r="P471" s="25"/>
    </row>
    <row r="472" spans="2:16" s="22" customFormat="1" x14ac:dyDescent="0.2">
      <c r="B472" s="126"/>
      <c r="C472" s="125"/>
      <c r="E472" s="228"/>
      <c r="G472" s="247"/>
      <c r="H472" s="25"/>
      <c r="I472" s="25"/>
      <c r="J472" s="335"/>
      <c r="K472" s="25"/>
      <c r="L472" s="25"/>
      <c r="M472" s="25"/>
      <c r="N472" s="25"/>
      <c r="O472" s="25"/>
      <c r="P472" s="25"/>
    </row>
    <row r="473" spans="2:16" s="22" customFormat="1" x14ac:dyDescent="0.2">
      <c r="B473" s="126"/>
      <c r="C473" s="125"/>
      <c r="E473" s="228"/>
      <c r="G473" s="247"/>
      <c r="H473" s="25"/>
      <c r="I473" s="25"/>
      <c r="J473" s="335"/>
      <c r="K473" s="25"/>
      <c r="L473" s="25"/>
      <c r="M473" s="25"/>
      <c r="N473" s="25"/>
      <c r="O473" s="25"/>
      <c r="P473" s="25"/>
    </row>
    <row r="474" spans="2:16" s="22" customFormat="1" x14ac:dyDescent="0.2">
      <c r="B474" s="126"/>
      <c r="C474" s="125"/>
      <c r="E474" s="228"/>
      <c r="G474" s="247"/>
      <c r="H474" s="25"/>
      <c r="I474" s="25"/>
      <c r="J474" s="335"/>
      <c r="K474" s="25"/>
      <c r="L474" s="25"/>
      <c r="M474" s="25"/>
      <c r="N474" s="25"/>
      <c r="O474" s="25"/>
      <c r="P474" s="25"/>
    </row>
    <row r="475" spans="2:16" s="22" customFormat="1" x14ac:dyDescent="0.2">
      <c r="B475" s="126"/>
      <c r="C475" s="125"/>
      <c r="E475" s="228"/>
      <c r="G475" s="247"/>
      <c r="H475" s="25"/>
      <c r="I475" s="25"/>
      <c r="J475" s="335"/>
      <c r="K475" s="25"/>
      <c r="L475" s="25"/>
      <c r="M475" s="25"/>
      <c r="N475" s="25"/>
      <c r="O475" s="25"/>
      <c r="P475" s="25"/>
    </row>
    <row r="476" spans="2:16" s="22" customFormat="1" x14ac:dyDescent="0.2">
      <c r="B476" s="126"/>
      <c r="C476" s="125"/>
      <c r="E476" s="228"/>
      <c r="G476" s="247"/>
      <c r="H476" s="25"/>
      <c r="I476" s="25"/>
      <c r="J476" s="335"/>
      <c r="K476" s="25"/>
      <c r="L476" s="25"/>
      <c r="M476" s="25"/>
      <c r="N476" s="25"/>
      <c r="O476" s="25"/>
      <c r="P476" s="25"/>
    </row>
    <row r="477" spans="2:16" s="22" customFormat="1" x14ac:dyDescent="0.2">
      <c r="B477" s="126"/>
      <c r="C477" s="125"/>
      <c r="E477" s="228"/>
      <c r="G477" s="247"/>
      <c r="H477" s="25"/>
      <c r="I477" s="25"/>
      <c r="J477" s="335"/>
      <c r="K477" s="25"/>
      <c r="L477" s="25"/>
      <c r="M477" s="25"/>
      <c r="N477" s="25"/>
      <c r="O477" s="25"/>
      <c r="P477" s="25"/>
    </row>
    <row r="478" spans="2:16" s="22" customFormat="1" x14ac:dyDescent="0.2">
      <c r="B478" s="126"/>
      <c r="C478" s="125"/>
      <c r="E478" s="228"/>
      <c r="G478" s="247"/>
      <c r="H478" s="25"/>
      <c r="I478" s="25"/>
      <c r="J478" s="335"/>
      <c r="K478" s="25"/>
      <c r="L478" s="25"/>
      <c r="M478" s="25"/>
      <c r="N478" s="25"/>
      <c r="O478" s="25"/>
      <c r="P478" s="25"/>
    </row>
    <row r="479" spans="2:16" s="22" customFormat="1" x14ac:dyDescent="0.2">
      <c r="B479" s="126"/>
      <c r="C479" s="125"/>
      <c r="E479" s="228"/>
      <c r="G479" s="247"/>
      <c r="H479" s="25"/>
      <c r="I479" s="25"/>
      <c r="J479" s="335"/>
      <c r="K479" s="25"/>
      <c r="L479" s="25"/>
      <c r="M479" s="25"/>
      <c r="N479" s="25"/>
      <c r="O479" s="25"/>
      <c r="P479" s="25"/>
    </row>
    <row r="480" spans="2:16" s="22" customFormat="1" x14ac:dyDescent="0.2">
      <c r="B480" s="126"/>
      <c r="C480" s="125"/>
      <c r="E480" s="228"/>
      <c r="G480" s="247"/>
      <c r="H480" s="25"/>
      <c r="I480" s="25"/>
      <c r="J480" s="335"/>
      <c r="K480" s="25"/>
      <c r="L480" s="25"/>
      <c r="M480" s="25"/>
      <c r="N480" s="25"/>
      <c r="O480" s="25"/>
      <c r="P480" s="25"/>
    </row>
    <row r="481" spans="2:16" s="22" customFormat="1" x14ac:dyDescent="0.2">
      <c r="B481" s="126"/>
      <c r="C481" s="125"/>
      <c r="E481" s="228"/>
      <c r="G481" s="247"/>
      <c r="H481" s="25"/>
      <c r="I481" s="25"/>
      <c r="J481" s="335"/>
      <c r="K481" s="25"/>
      <c r="L481" s="25"/>
      <c r="M481" s="25"/>
      <c r="N481" s="25"/>
      <c r="O481" s="25"/>
      <c r="P481" s="25"/>
    </row>
    <row r="482" spans="2:16" s="22" customFormat="1" x14ac:dyDescent="0.2">
      <c r="B482" s="126"/>
      <c r="C482" s="125"/>
      <c r="E482" s="228"/>
      <c r="G482" s="247"/>
      <c r="H482" s="25"/>
      <c r="I482" s="25"/>
      <c r="J482" s="335"/>
      <c r="K482" s="25"/>
      <c r="L482" s="25"/>
      <c r="M482" s="25"/>
      <c r="N482" s="25"/>
      <c r="O482" s="25"/>
      <c r="P482" s="25"/>
    </row>
    <row r="483" spans="2:16" s="22" customFormat="1" x14ac:dyDescent="0.2">
      <c r="B483" s="126"/>
      <c r="C483" s="125"/>
      <c r="E483" s="228"/>
      <c r="G483" s="247"/>
      <c r="H483" s="25"/>
      <c r="I483" s="25"/>
      <c r="J483" s="335"/>
      <c r="K483" s="25"/>
      <c r="L483" s="25"/>
      <c r="M483" s="25"/>
      <c r="N483" s="25"/>
      <c r="O483" s="25"/>
      <c r="P483" s="25"/>
    </row>
    <row r="484" spans="2:16" s="22" customFormat="1" x14ac:dyDescent="0.2">
      <c r="B484" s="126"/>
      <c r="C484" s="125"/>
      <c r="E484" s="228"/>
      <c r="G484" s="247"/>
      <c r="H484" s="25"/>
      <c r="I484" s="25"/>
      <c r="J484" s="335"/>
      <c r="K484" s="25"/>
      <c r="L484" s="25"/>
      <c r="M484" s="25"/>
      <c r="N484" s="25"/>
      <c r="O484" s="25"/>
      <c r="P484" s="25"/>
    </row>
    <row r="485" spans="2:16" s="22" customFormat="1" x14ac:dyDescent="0.2">
      <c r="B485" s="126"/>
      <c r="C485" s="125"/>
      <c r="E485" s="228"/>
      <c r="G485" s="247"/>
      <c r="H485" s="25"/>
      <c r="I485" s="25"/>
      <c r="J485" s="335"/>
      <c r="K485" s="25"/>
      <c r="L485" s="25"/>
      <c r="M485" s="25"/>
      <c r="N485" s="25"/>
      <c r="O485" s="25"/>
      <c r="P485" s="25"/>
    </row>
    <row r="486" spans="2:16" s="22" customFormat="1" x14ac:dyDescent="0.2">
      <c r="B486" s="126"/>
      <c r="C486" s="125"/>
      <c r="E486" s="228"/>
      <c r="G486" s="247"/>
      <c r="H486" s="25"/>
      <c r="I486" s="25"/>
      <c r="J486" s="335"/>
      <c r="K486" s="25"/>
      <c r="L486" s="25"/>
      <c r="M486" s="25"/>
      <c r="N486" s="25"/>
      <c r="O486" s="25"/>
      <c r="P486" s="25"/>
    </row>
    <row r="487" spans="2:16" s="22" customFormat="1" x14ac:dyDescent="0.2">
      <c r="B487" s="126"/>
      <c r="C487" s="125"/>
      <c r="E487" s="228"/>
      <c r="G487" s="247"/>
      <c r="H487" s="25"/>
      <c r="I487" s="25"/>
      <c r="J487" s="335"/>
      <c r="K487" s="25"/>
      <c r="L487" s="25"/>
      <c r="M487" s="25"/>
      <c r="N487" s="25"/>
      <c r="O487" s="25"/>
      <c r="P487" s="25"/>
    </row>
    <row r="488" spans="2:16" s="22" customFormat="1" x14ac:dyDescent="0.2">
      <c r="B488" s="126"/>
      <c r="C488" s="125"/>
      <c r="E488" s="228"/>
      <c r="G488" s="247"/>
      <c r="H488" s="25"/>
      <c r="I488" s="25"/>
      <c r="J488" s="335"/>
      <c r="K488" s="25"/>
      <c r="L488" s="25"/>
      <c r="M488" s="25"/>
      <c r="N488" s="25"/>
      <c r="O488" s="25"/>
      <c r="P488" s="25"/>
    </row>
    <row r="489" spans="2:16" s="22" customFormat="1" x14ac:dyDescent="0.2">
      <c r="B489" s="126"/>
      <c r="C489" s="125"/>
      <c r="E489" s="228"/>
      <c r="G489" s="247"/>
      <c r="H489" s="25"/>
      <c r="I489" s="25"/>
      <c r="J489" s="335"/>
      <c r="K489" s="25"/>
      <c r="L489" s="25"/>
      <c r="M489" s="25"/>
      <c r="N489" s="25"/>
      <c r="O489" s="25"/>
      <c r="P489" s="25"/>
    </row>
    <row r="490" spans="2:16" s="22" customFormat="1" x14ac:dyDescent="0.2">
      <c r="B490" s="126"/>
      <c r="C490" s="125"/>
      <c r="E490" s="228"/>
      <c r="G490" s="247"/>
      <c r="H490" s="25"/>
      <c r="I490" s="25"/>
      <c r="J490" s="335"/>
      <c r="K490" s="25"/>
      <c r="L490" s="25"/>
      <c r="M490" s="25"/>
      <c r="N490" s="25"/>
      <c r="O490" s="25"/>
      <c r="P490" s="25"/>
    </row>
    <row r="491" spans="2:16" s="22" customFormat="1" x14ac:dyDescent="0.2">
      <c r="B491" s="126"/>
      <c r="C491" s="125"/>
      <c r="E491" s="228"/>
      <c r="G491" s="247"/>
      <c r="H491" s="25"/>
      <c r="I491" s="25"/>
      <c r="J491" s="335"/>
      <c r="K491" s="25"/>
      <c r="L491" s="25"/>
      <c r="M491" s="25"/>
      <c r="N491" s="25"/>
      <c r="O491" s="25"/>
      <c r="P491" s="25"/>
    </row>
    <row r="492" spans="2:16" s="22" customFormat="1" x14ac:dyDescent="0.2">
      <c r="B492" s="126"/>
      <c r="C492" s="125"/>
      <c r="E492" s="228"/>
      <c r="G492" s="247"/>
      <c r="H492" s="25"/>
      <c r="I492" s="25"/>
      <c r="J492" s="335"/>
      <c r="K492" s="25"/>
      <c r="L492" s="25"/>
      <c r="M492" s="25"/>
      <c r="N492" s="25"/>
      <c r="O492" s="25"/>
      <c r="P492" s="25"/>
    </row>
    <row r="493" spans="2:16" s="22" customFormat="1" x14ac:dyDescent="0.2">
      <c r="B493" s="126"/>
      <c r="C493" s="125"/>
      <c r="E493" s="228"/>
      <c r="G493" s="247"/>
      <c r="H493" s="25"/>
      <c r="I493" s="25"/>
      <c r="J493" s="335"/>
      <c r="K493" s="25"/>
      <c r="L493" s="25"/>
      <c r="M493" s="25"/>
      <c r="N493" s="25"/>
      <c r="O493" s="25"/>
      <c r="P493" s="25"/>
    </row>
    <row r="494" spans="2:16" s="22" customFormat="1" x14ac:dyDescent="0.2">
      <c r="B494" s="126"/>
      <c r="C494" s="125"/>
      <c r="E494" s="228"/>
      <c r="G494" s="247"/>
      <c r="H494" s="25"/>
      <c r="I494" s="25"/>
      <c r="J494" s="335"/>
      <c r="K494" s="25"/>
      <c r="L494" s="25"/>
      <c r="M494" s="25"/>
      <c r="N494" s="25"/>
      <c r="O494" s="25"/>
      <c r="P494" s="25"/>
    </row>
    <row r="495" spans="2:16" s="22" customFormat="1" x14ac:dyDescent="0.2">
      <c r="B495" s="126"/>
      <c r="C495" s="125"/>
      <c r="E495" s="228"/>
      <c r="G495" s="247"/>
      <c r="H495" s="25"/>
      <c r="I495" s="25"/>
      <c r="J495" s="335"/>
      <c r="K495" s="25"/>
      <c r="L495" s="25"/>
      <c r="M495" s="25"/>
      <c r="N495" s="25"/>
      <c r="O495" s="25"/>
      <c r="P495" s="25"/>
    </row>
    <row r="496" spans="2:16" s="22" customFormat="1" x14ac:dyDescent="0.2">
      <c r="B496" s="126"/>
      <c r="C496" s="125"/>
      <c r="E496" s="228"/>
      <c r="G496" s="247"/>
      <c r="H496" s="25"/>
      <c r="I496" s="25"/>
      <c r="J496" s="335"/>
      <c r="K496" s="25"/>
      <c r="L496" s="25"/>
      <c r="M496" s="25"/>
      <c r="N496" s="25"/>
      <c r="O496" s="25"/>
      <c r="P496" s="25"/>
    </row>
    <row r="497" spans="2:16" s="22" customFormat="1" x14ac:dyDescent="0.2">
      <c r="B497" s="126"/>
      <c r="C497" s="125"/>
      <c r="E497" s="228"/>
      <c r="G497" s="247"/>
      <c r="H497" s="25"/>
      <c r="I497" s="25"/>
      <c r="J497" s="335"/>
      <c r="K497" s="25"/>
      <c r="L497" s="25"/>
      <c r="M497" s="25"/>
      <c r="N497" s="25"/>
      <c r="O497" s="25"/>
      <c r="P497" s="25"/>
    </row>
    <row r="498" spans="2:16" s="22" customFormat="1" x14ac:dyDescent="0.2">
      <c r="B498" s="126"/>
      <c r="C498" s="125"/>
      <c r="E498" s="228"/>
      <c r="G498" s="247"/>
      <c r="H498" s="25"/>
      <c r="I498" s="25"/>
      <c r="J498" s="335"/>
      <c r="K498" s="25"/>
      <c r="L498" s="25"/>
      <c r="M498" s="25"/>
      <c r="N498" s="25"/>
      <c r="O498" s="25"/>
      <c r="P498" s="25"/>
    </row>
    <row r="499" spans="2:16" s="22" customFormat="1" x14ac:dyDescent="0.2">
      <c r="B499" s="126"/>
      <c r="C499" s="125"/>
      <c r="E499" s="228"/>
      <c r="G499" s="247"/>
      <c r="H499" s="25"/>
      <c r="I499" s="25"/>
      <c r="J499" s="335"/>
      <c r="K499" s="25"/>
      <c r="L499" s="25"/>
      <c r="M499" s="25"/>
      <c r="N499" s="25"/>
      <c r="O499" s="25"/>
      <c r="P499" s="25"/>
    </row>
    <row r="500" spans="2:16" s="22" customFormat="1" x14ac:dyDescent="0.2">
      <c r="B500" s="126"/>
      <c r="C500" s="125"/>
      <c r="E500" s="228"/>
      <c r="G500" s="247"/>
      <c r="H500" s="25"/>
      <c r="I500" s="25"/>
      <c r="J500" s="335"/>
      <c r="K500" s="25"/>
      <c r="L500" s="25"/>
      <c r="M500" s="25"/>
      <c r="N500" s="25"/>
      <c r="O500" s="25"/>
      <c r="P500" s="25"/>
    </row>
    <row r="501" spans="2:16" s="22" customFormat="1" x14ac:dyDescent="0.2">
      <c r="B501" s="126"/>
      <c r="C501" s="125"/>
      <c r="E501" s="228"/>
      <c r="G501" s="247"/>
      <c r="H501" s="25"/>
      <c r="I501" s="25"/>
      <c r="J501" s="335"/>
      <c r="K501" s="25"/>
      <c r="L501" s="25"/>
      <c r="M501" s="25"/>
      <c r="N501" s="25"/>
      <c r="O501" s="25"/>
      <c r="P501" s="25"/>
    </row>
    <row r="502" spans="2:16" s="22" customFormat="1" x14ac:dyDescent="0.2">
      <c r="B502" s="126"/>
      <c r="C502" s="125"/>
      <c r="E502" s="228"/>
      <c r="G502" s="247"/>
      <c r="H502" s="25"/>
      <c r="I502" s="25"/>
      <c r="J502" s="335"/>
      <c r="K502" s="25"/>
      <c r="L502" s="25"/>
      <c r="M502" s="25"/>
      <c r="N502" s="25"/>
      <c r="O502" s="25"/>
      <c r="P502" s="25"/>
    </row>
    <row r="503" spans="2:16" s="22" customFormat="1" x14ac:dyDescent="0.2">
      <c r="B503" s="126"/>
      <c r="C503" s="125"/>
      <c r="E503" s="228"/>
      <c r="G503" s="247"/>
      <c r="H503" s="25"/>
      <c r="I503" s="25"/>
      <c r="J503" s="335"/>
      <c r="K503" s="25"/>
      <c r="L503" s="25"/>
      <c r="M503" s="25"/>
      <c r="N503" s="25"/>
      <c r="O503" s="25"/>
      <c r="P503" s="25"/>
    </row>
    <row r="504" spans="2:16" s="22" customFormat="1" x14ac:dyDescent="0.2">
      <c r="B504" s="126"/>
      <c r="C504" s="125"/>
      <c r="E504" s="228"/>
      <c r="G504" s="247"/>
      <c r="H504" s="25"/>
      <c r="I504" s="25"/>
      <c r="J504" s="335"/>
      <c r="K504" s="25"/>
      <c r="L504" s="25"/>
      <c r="M504" s="25"/>
      <c r="N504" s="25"/>
      <c r="O504" s="25"/>
      <c r="P504" s="25"/>
    </row>
    <row r="505" spans="2:16" s="22" customFormat="1" x14ac:dyDescent="0.2">
      <c r="B505" s="126"/>
      <c r="C505" s="125"/>
      <c r="E505" s="228"/>
      <c r="G505" s="247"/>
      <c r="H505" s="25"/>
      <c r="I505" s="25"/>
      <c r="J505" s="335"/>
      <c r="K505" s="25"/>
      <c r="L505" s="25"/>
      <c r="M505" s="25"/>
      <c r="N505" s="25"/>
      <c r="O505" s="25"/>
      <c r="P505" s="25"/>
    </row>
    <row r="506" spans="2:16" s="22" customFormat="1" x14ac:dyDescent="0.2">
      <c r="B506" s="126"/>
      <c r="C506" s="125"/>
      <c r="E506" s="228"/>
      <c r="G506" s="247"/>
      <c r="H506" s="25"/>
      <c r="I506" s="25"/>
      <c r="J506" s="335"/>
      <c r="K506" s="25"/>
      <c r="L506" s="25"/>
      <c r="M506" s="25"/>
      <c r="N506" s="25"/>
      <c r="O506" s="25"/>
      <c r="P506" s="25"/>
    </row>
    <row r="507" spans="2:16" s="22" customFormat="1" x14ac:dyDescent="0.2">
      <c r="B507" s="126"/>
      <c r="C507" s="125"/>
      <c r="E507" s="228"/>
      <c r="G507" s="247"/>
      <c r="H507" s="25"/>
      <c r="I507" s="25"/>
      <c r="J507" s="335"/>
      <c r="K507" s="25"/>
      <c r="L507" s="25"/>
      <c r="M507" s="25"/>
      <c r="N507" s="25"/>
      <c r="O507" s="25"/>
      <c r="P507" s="25"/>
    </row>
    <row r="508" spans="2:16" s="22" customFormat="1" x14ac:dyDescent="0.2">
      <c r="B508" s="126"/>
      <c r="C508" s="125"/>
      <c r="E508" s="228"/>
      <c r="G508" s="247"/>
      <c r="H508" s="25"/>
      <c r="I508" s="25"/>
      <c r="J508" s="335"/>
      <c r="K508" s="25"/>
      <c r="L508" s="25"/>
      <c r="M508" s="25"/>
      <c r="N508" s="25"/>
      <c r="O508" s="25"/>
      <c r="P508" s="25"/>
    </row>
    <row r="509" spans="2:16" s="22" customFormat="1" x14ac:dyDescent="0.2">
      <c r="B509" s="126"/>
      <c r="C509" s="125"/>
      <c r="E509" s="228"/>
      <c r="G509" s="247"/>
      <c r="H509" s="25"/>
      <c r="I509" s="25"/>
      <c r="J509" s="335"/>
      <c r="K509" s="25"/>
      <c r="L509" s="25"/>
      <c r="M509" s="25"/>
      <c r="N509" s="25"/>
      <c r="O509" s="25"/>
      <c r="P509" s="25"/>
    </row>
    <row r="510" spans="2:16" s="22" customFormat="1" x14ac:dyDescent="0.2">
      <c r="B510" s="126"/>
      <c r="C510" s="125"/>
      <c r="E510" s="228"/>
      <c r="G510" s="247"/>
      <c r="H510" s="25"/>
      <c r="I510" s="25"/>
      <c r="J510" s="335"/>
      <c r="K510" s="25"/>
      <c r="L510" s="25"/>
      <c r="M510" s="25"/>
      <c r="N510" s="25"/>
      <c r="O510" s="25"/>
      <c r="P510" s="25"/>
    </row>
    <row r="511" spans="2:16" s="22" customFormat="1" x14ac:dyDescent="0.2">
      <c r="B511" s="126"/>
      <c r="C511" s="125"/>
      <c r="E511" s="228"/>
      <c r="G511" s="247"/>
      <c r="H511" s="25"/>
      <c r="I511" s="25"/>
      <c r="J511" s="335"/>
      <c r="K511" s="25"/>
      <c r="L511" s="25"/>
      <c r="M511" s="25"/>
      <c r="N511" s="25"/>
      <c r="O511" s="25"/>
      <c r="P511" s="25"/>
    </row>
    <row r="512" spans="2:16" s="22" customFormat="1" x14ac:dyDescent="0.2">
      <c r="B512" s="126"/>
      <c r="C512" s="125"/>
      <c r="E512" s="228"/>
      <c r="G512" s="247"/>
      <c r="H512" s="25"/>
      <c r="I512" s="25"/>
      <c r="J512" s="335"/>
      <c r="K512" s="25"/>
      <c r="L512" s="25"/>
      <c r="M512" s="25"/>
      <c r="N512" s="25"/>
      <c r="O512" s="25"/>
      <c r="P512" s="25"/>
    </row>
    <row r="513" spans="2:16" s="22" customFormat="1" x14ac:dyDescent="0.2">
      <c r="B513" s="126"/>
      <c r="C513" s="125"/>
      <c r="E513" s="228"/>
      <c r="G513" s="247"/>
      <c r="H513" s="25"/>
      <c r="I513" s="25"/>
      <c r="J513" s="335"/>
      <c r="K513" s="25"/>
      <c r="L513" s="25"/>
      <c r="M513" s="25"/>
      <c r="N513" s="25"/>
      <c r="O513" s="25"/>
      <c r="P513" s="25"/>
    </row>
    <row r="514" spans="2:16" s="22" customFormat="1" x14ac:dyDescent="0.2">
      <c r="B514" s="126"/>
      <c r="C514" s="125"/>
      <c r="E514" s="228"/>
      <c r="G514" s="247"/>
      <c r="H514" s="25"/>
      <c r="I514" s="25"/>
      <c r="J514" s="335"/>
      <c r="K514" s="25"/>
      <c r="L514" s="25"/>
      <c r="M514" s="25"/>
      <c r="N514" s="25"/>
      <c r="O514" s="25"/>
      <c r="P514" s="25"/>
    </row>
    <row r="515" spans="2:16" s="22" customFormat="1" x14ac:dyDescent="0.2">
      <c r="B515" s="126"/>
      <c r="C515" s="125"/>
      <c r="E515" s="228"/>
      <c r="G515" s="247"/>
      <c r="H515" s="25"/>
      <c r="I515" s="25"/>
      <c r="J515" s="335"/>
      <c r="K515" s="25"/>
      <c r="L515" s="25"/>
      <c r="M515" s="25"/>
      <c r="N515" s="25"/>
      <c r="O515" s="25"/>
      <c r="P515" s="25"/>
    </row>
    <row r="516" spans="2:16" s="22" customFormat="1" x14ac:dyDescent="0.2">
      <c r="B516" s="126"/>
      <c r="C516" s="125"/>
      <c r="E516" s="228"/>
      <c r="G516" s="247"/>
      <c r="H516" s="25"/>
      <c r="I516" s="25"/>
      <c r="J516" s="335"/>
      <c r="K516" s="25"/>
      <c r="L516" s="25"/>
      <c r="M516" s="25"/>
      <c r="N516" s="25"/>
      <c r="O516" s="25"/>
      <c r="P516" s="25"/>
    </row>
    <row r="517" spans="2:16" s="22" customFormat="1" x14ac:dyDescent="0.2">
      <c r="B517" s="126"/>
      <c r="C517" s="125"/>
      <c r="E517" s="228"/>
      <c r="G517" s="247"/>
      <c r="H517" s="25"/>
      <c r="I517" s="25"/>
      <c r="J517" s="335"/>
      <c r="K517" s="25"/>
      <c r="L517" s="25"/>
      <c r="M517" s="25"/>
      <c r="N517" s="25"/>
      <c r="O517" s="25"/>
      <c r="P517" s="25"/>
    </row>
    <row r="518" spans="2:16" s="22" customFormat="1" x14ac:dyDescent="0.2">
      <c r="B518" s="126"/>
      <c r="C518" s="125"/>
      <c r="E518" s="228"/>
      <c r="G518" s="247"/>
      <c r="H518" s="25"/>
      <c r="I518" s="25"/>
      <c r="J518" s="335"/>
      <c r="K518" s="25"/>
      <c r="L518" s="25"/>
      <c r="M518" s="25"/>
      <c r="N518" s="25"/>
      <c r="O518" s="25"/>
      <c r="P518" s="25"/>
    </row>
    <row r="519" spans="2:16" s="22" customFormat="1" x14ac:dyDescent="0.2">
      <c r="B519" s="126"/>
      <c r="C519" s="125"/>
      <c r="E519" s="228"/>
      <c r="G519" s="247"/>
      <c r="H519" s="25"/>
      <c r="I519" s="25"/>
      <c r="J519" s="335"/>
      <c r="K519" s="25"/>
      <c r="L519" s="25"/>
      <c r="M519" s="25"/>
      <c r="N519" s="25"/>
      <c r="O519" s="25"/>
      <c r="P519" s="25"/>
    </row>
    <row r="520" spans="2:16" s="22" customFormat="1" x14ac:dyDescent="0.2">
      <c r="B520" s="126"/>
      <c r="C520" s="125"/>
      <c r="E520" s="228"/>
      <c r="G520" s="247"/>
      <c r="H520" s="25"/>
      <c r="I520" s="25"/>
      <c r="J520" s="335"/>
      <c r="K520" s="25"/>
      <c r="L520" s="25"/>
      <c r="M520" s="25"/>
      <c r="N520" s="25"/>
      <c r="O520" s="25"/>
      <c r="P520" s="25"/>
    </row>
    <row r="521" spans="2:16" s="22" customFormat="1" x14ac:dyDescent="0.2">
      <c r="B521" s="126"/>
      <c r="C521" s="125"/>
      <c r="E521" s="228"/>
      <c r="G521" s="247"/>
      <c r="H521" s="25"/>
      <c r="I521" s="25"/>
      <c r="J521" s="335"/>
      <c r="K521" s="25"/>
      <c r="L521" s="25"/>
      <c r="M521" s="25"/>
      <c r="N521" s="25"/>
      <c r="O521" s="25"/>
      <c r="P521" s="25"/>
    </row>
    <row r="522" spans="2:16" s="22" customFormat="1" x14ac:dyDescent="0.2">
      <c r="B522" s="126"/>
      <c r="C522" s="125"/>
      <c r="E522" s="228"/>
      <c r="G522" s="247"/>
      <c r="H522" s="25"/>
      <c r="I522" s="25"/>
      <c r="J522" s="335"/>
      <c r="K522" s="25"/>
      <c r="L522" s="25"/>
      <c r="M522" s="25"/>
      <c r="N522" s="25"/>
      <c r="O522" s="25"/>
      <c r="P522" s="25"/>
    </row>
    <row r="523" spans="2:16" s="22" customFormat="1" x14ac:dyDescent="0.2">
      <c r="B523" s="126"/>
      <c r="C523" s="125"/>
      <c r="E523" s="228"/>
      <c r="G523" s="247"/>
      <c r="H523" s="25"/>
      <c r="I523" s="25"/>
      <c r="J523" s="335"/>
      <c r="K523" s="25"/>
      <c r="L523" s="25"/>
      <c r="M523" s="25"/>
      <c r="N523" s="25"/>
      <c r="O523" s="25"/>
      <c r="P523" s="25"/>
    </row>
    <row r="524" spans="2:16" s="22" customFormat="1" x14ac:dyDescent="0.2">
      <c r="B524" s="126"/>
      <c r="C524" s="125"/>
      <c r="E524" s="228"/>
      <c r="G524" s="247"/>
      <c r="H524" s="25"/>
      <c r="I524" s="25"/>
      <c r="J524" s="335"/>
      <c r="K524" s="25"/>
      <c r="L524" s="25"/>
      <c r="M524" s="25"/>
      <c r="N524" s="25"/>
      <c r="O524" s="25"/>
      <c r="P524" s="25"/>
    </row>
    <row r="525" spans="2:16" s="22" customFormat="1" x14ac:dyDescent="0.2">
      <c r="B525" s="126"/>
      <c r="C525" s="125"/>
      <c r="E525" s="228"/>
      <c r="G525" s="247"/>
      <c r="H525" s="25"/>
      <c r="I525" s="25"/>
      <c r="J525" s="335"/>
      <c r="K525" s="25"/>
      <c r="L525" s="25"/>
      <c r="M525" s="25"/>
      <c r="N525" s="25"/>
      <c r="O525" s="25"/>
      <c r="P525" s="25"/>
    </row>
    <row r="526" spans="2:16" s="22" customFormat="1" x14ac:dyDescent="0.2">
      <c r="B526" s="126"/>
      <c r="C526" s="125"/>
      <c r="E526" s="228"/>
      <c r="G526" s="247"/>
      <c r="H526" s="25"/>
      <c r="I526" s="25"/>
      <c r="J526" s="335"/>
      <c r="K526" s="25"/>
      <c r="L526" s="25"/>
      <c r="M526" s="25"/>
      <c r="N526" s="25"/>
      <c r="O526" s="25"/>
      <c r="P526" s="25"/>
    </row>
    <row r="527" spans="2:16" s="22" customFormat="1" x14ac:dyDescent="0.2">
      <c r="B527" s="126"/>
      <c r="C527" s="125"/>
      <c r="E527" s="228"/>
      <c r="G527" s="247"/>
      <c r="H527" s="25"/>
      <c r="I527" s="25"/>
      <c r="J527" s="335"/>
      <c r="K527" s="25"/>
      <c r="L527" s="25"/>
      <c r="M527" s="25"/>
      <c r="N527" s="25"/>
      <c r="O527" s="25"/>
      <c r="P527" s="25"/>
    </row>
    <row r="528" spans="2:16" s="22" customFormat="1" x14ac:dyDescent="0.2">
      <c r="B528" s="126"/>
      <c r="C528" s="125"/>
      <c r="E528" s="228"/>
      <c r="G528" s="247"/>
      <c r="H528" s="25"/>
      <c r="I528" s="25"/>
      <c r="J528" s="335"/>
      <c r="K528" s="25"/>
      <c r="L528" s="25"/>
      <c r="M528" s="25"/>
      <c r="N528" s="25"/>
      <c r="O528" s="25"/>
      <c r="P528" s="25"/>
    </row>
    <row r="529" spans="2:16" s="22" customFormat="1" x14ac:dyDescent="0.2">
      <c r="B529" s="126"/>
      <c r="C529" s="125"/>
      <c r="E529" s="228"/>
      <c r="G529" s="247"/>
      <c r="H529" s="25"/>
      <c r="I529" s="25"/>
      <c r="J529" s="335"/>
      <c r="K529" s="25"/>
      <c r="L529" s="25"/>
      <c r="M529" s="25"/>
      <c r="N529" s="25"/>
      <c r="O529" s="25"/>
      <c r="P529" s="25"/>
    </row>
    <row r="530" spans="2:16" s="22" customFormat="1" x14ac:dyDescent="0.2">
      <c r="B530" s="126"/>
      <c r="C530" s="125"/>
      <c r="E530" s="228"/>
      <c r="G530" s="247"/>
      <c r="H530" s="25"/>
      <c r="I530" s="25"/>
      <c r="J530" s="335"/>
      <c r="K530" s="25"/>
      <c r="L530" s="25"/>
      <c r="M530" s="25"/>
      <c r="N530" s="25"/>
      <c r="O530" s="25"/>
      <c r="P530" s="25"/>
    </row>
    <row r="531" spans="2:16" s="22" customFormat="1" x14ac:dyDescent="0.2">
      <c r="B531" s="126"/>
      <c r="C531" s="128"/>
      <c r="E531" s="228"/>
      <c r="G531" s="247"/>
      <c r="H531" s="25"/>
      <c r="I531" s="25"/>
      <c r="J531" s="335"/>
      <c r="K531" s="25"/>
      <c r="L531" s="25"/>
      <c r="M531" s="25"/>
      <c r="N531" s="25"/>
      <c r="O531" s="25"/>
      <c r="P531" s="25"/>
    </row>
    <row r="532" spans="2:16" s="22" customFormat="1" x14ac:dyDescent="0.2">
      <c r="B532" s="126"/>
      <c r="C532" s="128"/>
      <c r="E532" s="228"/>
      <c r="G532" s="247"/>
      <c r="H532" s="25"/>
      <c r="I532" s="25"/>
      <c r="J532" s="335"/>
      <c r="K532" s="25"/>
      <c r="L532" s="25"/>
      <c r="M532" s="25"/>
      <c r="N532" s="25"/>
      <c r="O532" s="25"/>
      <c r="P532" s="25"/>
    </row>
    <row r="533" spans="2:16" s="22" customFormat="1" x14ac:dyDescent="0.2">
      <c r="B533" s="126"/>
      <c r="C533" s="128"/>
      <c r="E533" s="228"/>
      <c r="G533" s="247"/>
      <c r="H533" s="25"/>
      <c r="I533" s="25"/>
      <c r="J533" s="335"/>
      <c r="K533" s="25"/>
      <c r="L533" s="25"/>
      <c r="M533" s="25"/>
      <c r="N533" s="25"/>
      <c r="O533" s="25"/>
      <c r="P533" s="25"/>
    </row>
    <row r="534" spans="2:16" s="22" customFormat="1" x14ac:dyDescent="0.2">
      <c r="B534" s="126"/>
      <c r="C534" s="128"/>
      <c r="E534" s="228"/>
      <c r="G534" s="247"/>
      <c r="H534" s="25"/>
      <c r="I534" s="25"/>
      <c r="J534" s="335"/>
      <c r="K534" s="25"/>
      <c r="L534" s="25"/>
      <c r="M534" s="25"/>
      <c r="N534" s="25"/>
      <c r="O534" s="25"/>
      <c r="P534" s="25"/>
    </row>
    <row r="535" spans="2:16" s="22" customFormat="1" x14ac:dyDescent="0.2">
      <c r="B535" s="126"/>
      <c r="C535" s="128"/>
      <c r="E535" s="228"/>
      <c r="G535" s="247"/>
      <c r="H535" s="25"/>
      <c r="I535" s="25"/>
      <c r="J535" s="335"/>
      <c r="K535" s="25"/>
      <c r="L535" s="25"/>
      <c r="M535" s="25"/>
      <c r="N535" s="25"/>
      <c r="O535" s="25"/>
      <c r="P535" s="25"/>
    </row>
  </sheetData>
  <sheetProtection algorithmName="SHA-512" hashValue="HLc5yvk61M6YcE9q36O6eIhBzqiYVBUSxLyopNgEvazgP3qNkZ60/GFlsDCzByFX27yeuKRKevOzQNuUp0OwXg==" saltValue="ssfrds+wDABHQ0BQuqCMNA==" spinCount="100000" sheet="1" objects="1" scenarios="1"/>
  <phoneticPr fontId="15" type="noConversion"/>
  <conditionalFormatting sqref="K6">
    <cfRule type="expression" dxfId="35" priority="13">
      <formula>ABS(I6)&gt;5%</formula>
    </cfRule>
  </conditionalFormatting>
  <conditionalFormatting sqref="K21">
    <cfRule type="expression" dxfId="34" priority="12">
      <formula>ABS(I21)&gt;5%</formula>
    </cfRule>
  </conditionalFormatting>
  <conditionalFormatting sqref="K27">
    <cfRule type="expression" dxfId="33" priority="11">
      <formula>ABS(I27)&gt;5%</formula>
    </cfRule>
  </conditionalFormatting>
  <conditionalFormatting sqref="K30">
    <cfRule type="expression" dxfId="32" priority="10">
      <formula>ABS(I30)&gt;5%</formula>
    </cfRule>
  </conditionalFormatting>
  <conditionalFormatting sqref="K41">
    <cfRule type="expression" dxfId="31" priority="9">
      <formula>ABS(I41)&gt;5%</formula>
    </cfRule>
  </conditionalFormatting>
  <conditionalFormatting sqref="K45">
    <cfRule type="expression" dxfId="30" priority="8">
      <formula>ABS(I45)&gt;5%</formula>
    </cfRule>
  </conditionalFormatting>
  <conditionalFormatting sqref="K54">
    <cfRule type="expression" dxfId="29" priority="7">
      <formula>ABS(I54)&gt;5%</formula>
    </cfRule>
  </conditionalFormatting>
  <conditionalFormatting sqref="K85">
    <cfRule type="expression" dxfId="28" priority="6">
      <formula>ABS(I85)&gt;5%</formula>
    </cfRule>
  </conditionalFormatting>
  <conditionalFormatting sqref="K90">
    <cfRule type="expression" dxfId="27" priority="5">
      <formula>ABS(I90)&gt;5%</formula>
    </cfRule>
  </conditionalFormatting>
  <conditionalFormatting sqref="K155">
    <cfRule type="expression" dxfId="26" priority="4">
      <formula>ABS(I155)&gt;5%</formula>
    </cfRule>
  </conditionalFormatting>
  <conditionalFormatting sqref="K160">
    <cfRule type="expression" dxfId="25" priority="3">
      <formula>ABS(I160)&gt;5%</formula>
    </cfRule>
  </conditionalFormatting>
  <conditionalFormatting sqref="H7 M7 H9:H11 M9:M11 H23 M23 H25:H26 M25:M26 H28:H29 M28:M29 H32:H40 M32:M40 H42:H44 M42:M44 H46:H53 M46:M53 H57:H70 M57:M70 H72:H75 M72:M75 H77:H82 M77:M82 H86:H89 M86:M89 H92:H100 M92:M100 H102:H107 M102:M107 H109:H131 M109:M131 H133:H144 M133:M144 H146:H154 M146:M154 H156:H159 M156:M159 H161:H170 M161:M170">
    <cfRule type="expression" dxfId="24" priority="2">
      <formula>$G$1="No"</formula>
    </cfRule>
  </conditionalFormatting>
  <pageMargins left="0.25" right="0.25" top="0.25" bottom="0.25" header="0.25" footer="0.25"/>
  <pageSetup paperSize="9" scale="58" fitToHeight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20</vt:i4>
      </vt:variant>
    </vt:vector>
  </HeadingPairs>
  <TitlesOfParts>
    <vt:vector size="34" baseType="lpstr">
      <vt:lpstr>Exec Summary</vt:lpstr>
      <vt:lpstr>Summary</vt:lpstr>
      <vt:lpstr>TTL</vt:lpstr>
      <vt:lpstr>Total</vt:lpstr>
      <vt:lpstr>MSIS</vt:lpstr>
      <vt:lpstr>Main Store</vt:lpstr>
      <vt:lpstr>Remote Kiosk</vt:lpstr>
      <vt:lpstr>Attached Kiosk</vt:lpstr>
      <vt:lpstr>McCafe</vt:lpstr>
      <vt:lpstr>MDS</vt:lpstr>
      <vt:lpstr>NORM</vt:lpstr>
      <vt:lpstr>FIXED DATA</vt:lpstr>
      <vt:lpstr>PMT</vt:lpstr>
      <vt:lpstr>Update Log</vt:lpstr>
      <vt:lpstr>NORM!_FilterDatabase</vt:lpstr>
      <vt:lpstr>'Attached Kiosk'!Print_Area</vt:lpstr>
      <vt:lpstr>'Exec Summary'!Print_Area</vt:lpstr>
      <vt:lpstr>'Main Store'!Print_Area</vt:lpstr>
      <vt:lpstr>McCafe!Print_Area</vt:lpstr>
      <vt:lpstr>MDS!Print_Area</vt:lpstr>
      <vt:lpstr>NORM!Print_Area</vt:lpstr>
      <vt:lpstr>'Remote Kiosk'!Print_Area</vt:lpstr>
      <vt:lpstr>Summary!Print_Area</vt:lpstr>
      <vt:lpstr>Total!Print_Area</vt:lpstr>
      <vt:lpstr>TTL!Print_Area</vt:lpstr>
      <vt:lpstr>'Attached Kiosk'!Print_Titles</vt:lpstr>
      <vt:lpstr>'Main Store'!Print_Titles</vt:lpstr>
      <vt:lpstr>McCafe!Print_Titles</vt:lpstr>
      <vt:lpstr>MDS!Print_Titles</vt:lpstr>
      <vt:lpstr>NORM!Print_Titles</vt:lpstr>
      <vt:lpstr>'Remote Kiosk'!Print_Titles</vt:lpstr>
      <vt:lpstr>Summary!Print_Titles</vt:lpstr>
      <vt:lpstr>Total!Print_Titles</vt:lpstr>
      <vt:lpstr>TTL!Print_Titles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MCDG</dc:creator>
  <cp:lastModifiedBy>Cheng Cany</cp:lastModifiedBy>
  <cp:lastPrinted>2013-11-06T04:13:58Z</cp:lastPrinted>
  <dcterms:created xsi:type="dcterms:W3CDTF">1999-09-14T09:11:55Z</dcterms:created>
  <dcterms:modified xsi:type="dcterms:W3CDTF">2015-04-08T06:35:36Z</dcterms:modified>
  <cp:version>v0.1</cp:version>
</cp:coreProperties>
</file>