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um6p-my.sharepoint.com/personal/nawal_taaime_um6p_ma/Documents/Desktop/GC results/"/>
    </mc:Choice>
  </mc:AlternateContent>
  <xr:revisionPtr revIDLastSave="1367" documentId="11_F25DC773A252ABDACC104864C91E44545ADE58E6" xr6:coauthVersionLast="47" xr6:coauthVersionMax="47" xr10:uidLastSave="{2648C151-E8E8-4424-A559-08DFA07D6BBA}"/>
  <bookViews>
    <workbookView xWindow="20370" yWindow="-120" windowWidth="29040" windowHeight="17640" tabRatio="637" firstSheet="26" activeTab="37" xr2:uid="{00000000-000D-0000-FFFF-FFFF00000000}"/>
  </bookViews>
  <sheets>
    <sheet name="Apr-9" sheetId="1" r:id="rId1"/>
    <sheet name="Apr-18" sheetId="6" r:id="rId2"/>
    <sheet name="Apr-29" sheetId="7" r:id="rId3"/>
    <sheet name="May-1" sheetId="8" r:id="rId4"/>
    <sheet name="May-6" sheetId="10" r:id="rId5"/>
    <sheet name="May-8" sheetId="17" r:id="rId6"/>
    <sheet name="May-10" sheetId="11" r:id="rId7"/>
    <sheet name="May-16" sheetId="12" r:id="rId8"/>
    <sheet name="May 23" sheetId="13" r:id="rId9"/>
    <sheet name="May-28" sheetId="14" r:id="rId10"/>
    <sheet name="June-5" sheetId="15" r:id="rId11"/>
    <sheet name="June-12 Corrected" sheetId="42" r:id="rId12"/>
    <sheet name="June-12" sheetId="16" r:id="rId13"/>
    <sheet name="June-18 corrected" sheetId="43" r:id="rId14"/>
    <sheet name="June-18" sheetId="18" r:id="rId15"/>
    <sheet name="June-26" sheetId="19" r:id="rId16"/>
    <sheet name="July-3" sheetId="20" r:id="rId17"/>
    <sheet name="July-9" sheetId="21" r:id="rId18"/>
    <sheet name="July-16" sheetId="22" r:id="rId19"/>
    <sheet name="July-23" sheetId="23" r:id="rId20"/>
    <sheet name="July-30" sheetId="24" r:id="rId21"/>
    <sheet name="Aug-7" sheetId="25" r:id="rId22"/>
    <sheet name="Aug-16" sheetId="26" r:id="rId23"/>
    <sheet name="Aug-21" sheetId="27" r:id="rId24"/>
    <sheet name="Aug-27" sheetId="28" r:id="rId25"/>
    <sheet name="Aug-29 Corrected" sheetId="44" r:id="rId26"/>
    <sheet name="Aug-29" sheetId="29" r:id="rId27"/>
    <sheet name="Aug-30" sheetId="31" r:id="rId28"/>
    <sheet name="Sep-2" sheetId="32" r:id="rId29"/>
    <sheet name="Sep-9 Corrected" sheetId="45" r:id="rId30"/>
    <sheet name="Sep-9" sheetId="33" r:id="rId31"/>
    <sheet name="Sep-13" sheetId="34" r:id="rId32"/>
    <sheet name="Sep-16" sheetId="36" r:id="rId33"/>
    <sheet name="Sep-18" sheetId="37" r:id="rId34"/>
    <sheet name="Sep-20" sheetId="38" r:id="rId35"/>
    <sheet name="Sep-23" sheetId="39" r:id="rId36"/>
    <sheet name="Sep-30" sheetId="40" r:id="rId37"/>
    <sheet name="Sep-7" sheetId="41" r:id="rId38"/>
    <sheet name="Flux model" sheetId="9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45" l="1"/>
  <c r="O7" i="45"/>
  <c r="N7" i="45"/>
  <c r="M7" i="45"/>
  <c r="L7" i="45"/>
  <c r="K7" i="45"/>
  <c r="J7" i="45"/>
  <c r="I7" i="45"/>
  <c r="H50" i="45"/>
  <c r="J47" i="45" s="1"/>
  <c r="G50" i="45"/>
  <c r="I47" i="45" s="1"/>
  <c r="H49" i="45"/>
  <c r="G49" i="45"/>
  <c r="H48" i="45"/>
  <c r="G48" i="45"/>
  <c r="S47" i="45"/>
  <c r="O47" i="45" s="1"/>
  <c r="H47" i="45"/>
  <c r="G47" i="45"/>
  <c r="H46" i="45"/>
  <c r="J43" i="45" s="1"/>
  <c r="G46" i="45"/>
  <c r="H45" i="45"/>
  <c r="G45" i="45"/>
  <c r="H44" i="45"/>
  <c r="G44" i="45"/>
  <c r="S43" i="45"/>
  <c r="O43" i="45" s="1"/>
  <c r="I43" i="45"/>
  <c r="H43" i="45"/>
  <c r="G43" i="45"/>
  <c r="H42" i="45"/>
  <c r="G42" i="45"/>
  <c r="H41" i="45"/>
  <c r="G41" i="45"/>
  <c r="H40" i="45"/>
  <c r="G40" i="45"/>
  <c r="S39" i="45"/>
  <c r="O39" i="45" s="1"/>
  <c r="K39" i="45"/>
  <c r="J39" i="45"/>
  <c r="L39" i="45" s="1"/>
  <c r="I39" i="45"/>
  <c r="M39" i="45" s="1"/>
  <c r="T39" i="45" s="1"/>
  <c r="H39" i="45"/>
  <c r="G39" i="45"/>
  <c r="H38" i="45"/>
  <c r="G38" i="45"/>
  <c r="H37" i="45"/>
  <c r="G37" i="45"/>
  <c r="H36" i="45"/>
  <c r="G36" i="45"/>
  <c r="S35" i="45"/>
  <c r="O35" i="45" s="1"/>
  <c r="H35" i="45"/>
  <c r="J35" i="45" s="1"/>
  <c r="G35" i="45"/>
  <c r="I35" i="45" s="1"/>
  <c r="H34" i="45"/>
  <c r="J31" i="45" s="1"/>
  <c r="G34" i="45"/>
  <c r="I31" i="45" s="1"/>
  <c r="H33" i="45"/>
  <c r="G33" i="45"/>
  <c r="H32" i="45"/>
  <c r="G32" i="45"/>
  <c r="S31" i="45"/>
  <c r="O31" i="45"/>
  <c r="H31" i="45"/>
  <c r="G31" i="45"/>
  <c r="H30" i="45"/>
  <c r="J27" i="45" s="1"/>
  <c r="G30" i="45"/>
  <c r="H29" i="45"/>
  <c r="G29" i="45"/>
  <c r="H28" i="45"/>
  <c r="G28" i="45"/>
  <c r="S27" i="45"/>
  <c r="O27" i="45" s="1"/>
  <c r="I27" i="45"/>
  <c r="M27" i="45" s="1"/>
  <c r="T27" i="45" s="1"/>
  <c r="H27" i="45"/>
  <c r="G27" i="45"/>
  <c r="H26" i="45"/>
  <c r="G26" i="45"/>
  <c r="H25" i="45"/>
  <c r="G25" i="45"/>
  <c r="H24" i="45"/>
  <c r="G24" i="45"/>
  <c r="S23" i="45"/>
  <c r="O23" i="45" s="1"/>
  <c r="K23" i="45"/>
  <c r="J23" i="45"/>
  <c r="L23" i="45" s="1"/>
  <c r="I23" i="45"/>
  <c r="M23" i="45" s="1"/>
  <c r="H23" i="45"/>
  <c r="G23" i="45"/>
  <c r="H22" i="45"/>
  <c r="J19" i="45" s="1"/>
  <c r="G22" i="45"/>
  <c r="H21" i="45"/>
  <c r="G21" i="45"/>
  <c r="H20" i="45"/>
  <c r="G20" i="45"/>
  <c r="S19" i="45"/>
  <c r="O19" i="45" s="1"/>
  <c r="H19" i="45"/>
  <c r="G19" i="45"/>
  <c r="I19" i="45" s="1"/>
  <c r="H18" i="45"/>
  <c r="G18" i="45"/>
  <c r="I15" i="45" s="1"/>
  <c r="H17" i="45"/>
  <c r="G17" i="45"/>
  <c r="H16" i="45"/>
  <c r="G16" i="45"/>
  <c r="S15" i="45"/>
  <c r="O15" i="45"/>
  <c r="H15" i="45"/>
  <c r="J15" i="45" s="1"/>
  <c r="G15" i="45"/>
  <c r="H14" i="45"/>
  <c r="J11" i="45" s="1"/>
  <c r="G14" i="45"/>
  <c r="H13" i="45"/>
  <c r="G13" i="45"/>
  <c r="H12" i="45"/>
  <c r="G12" i="45"/>
  <c r="S11" i="45"/>
  <c r="O11" i="45" s="1"/>
  <c r="I11" i="45"/>
  <c r="M11" i="45" s="1"/>
  <c r="H11" i="45"/>
  <c r="G11" i="45"/>
  <c r="H10" i="45"/>
  <c r="G10" i="45"/>
  <c r="H9" i="45"/>
  <c r="G9" i="45"/>
  <c r="H8" i="45"/>
  <c r="G8" i="45"/>
  <c r="S7" i="45"/>
  <c r="H7" i="45"/>
  <c r="G7" i="45"/>
  <c r="H6" i="45"/>
  <c r="J3" i="45" s="1"/>
  <c r="G6" i="45"/>
  <c r="H5" i="45"/>
  <c r="G5" i="45"/>
  <c r="H4" i="45"/>
  <c r="G4" i="45"/>
  <c r="S3" i="45"/>
  <c r="O3" i="45" s="1"/>
  <c r="H3" i="45"/>
  <c r="G3" i="45"/>
  <c r="I3" i="45" s="1"/>
  <c r="N7" i="44"/>
  <c r="U7" i="44" s="1"/>
  <c r="M7" i="44"/>
  <c r="K7" i="44"/>
  <c r="J7" i="44"/>
  <c r="I7" i="44"/>
  <c r="H50" i="44"/>
  <c r="J47" i="44" s="1"/>
  <c r="G50" i="44"/>
  <c r="I47" i="44" s="1"/>
  <c r="H49" i="44"/>
  <c r="G49" i="44"/>
  <c r="H48" i="44"/>
  <c r="G48" i="44"/>
  <c r="S47" i="44"/>
  <c r="O47" i="44"/>
  <c r="H47" i="44"/>
  <c r="G47" i="44"/>
  <c r="H46" i="44"/>
  <c r="G46" i="44"/>
  <c r="H45" i="44"/>
  <c r="G45" i="44"/>
  <c r="H44" i="44"/>
  <c r="G44" i="44"/>
  <c r="S43" i="44"/>
  <c r="O43" i="44" s="1"/>
  <c r="J43" i="44"/>
  <c r="N43" i="44" s="1"/>
  <c r="I43" i="44"/>
  <c r="H43" i="44"/>
  <c r="G43" i="44"/>
  <c r="H42" i="44"/>
  <c r="G42" i="44"/>
  <c r="H41" i="44"/>
  <c r="G41" i="44"/>
  <c r="H40" i="44"/>
  <c r="G40" i="44"/>
  <c r="S39" i="44"/>
  <c r="O39" i="44" s="1"/>
  <c r="N39" i="44"/>
  <c r="U39" i="44" s="1"/>
  <c r="L39" i="44"/>
  <c r="K39" i="44"/>
  <c r="M39" i="44" s="1"/>
  <c r="J39" i="44"/>
  <c r="I39" i="44"/>
  <c r="H39" i="44"/>
  <c r="G39" i="44"/>
  <c r="H38" i="44"/>
  <c r="J35" i="44" s="1"/>
  <c r="G38" i="44"/>
  <c r="I35" i="44" s="1"/>
  <c r="H37" i="44"/>
  <c r="G37" i="44"/>
  <c r="H36" i="44"/>
  <c r="G36" i="44"/>
  <c r="S35" i="44"/>
  <c r="O35" i="44" s="1"/>
  <c r="H35" i="44"/>
  <c r="G35" i="44"/>
  <c r="H34" i="44"/>
  <c r="J31" i="44" s="1"/>
  <c r="G34" i="44"/>
  <c r="I31" i="44" s="1"/>
  <c r="H33" i="44"/>
  <c r="G33" i="44"/>
  <c r="H32" i="44"/>
  <c r="G32" i="44"/>
  <c r="S31" i="44"/>
  <c r="O31" i="44"/>
  <c r="H31" i="44"/>
  <c r="G31" i="44"/>
  <c r="H30" i="44"/>
  <c r="G30" i="44"/>
  <c r="H29" i="44"/>
  <c r="G29" i="44"/>
  <c r="H28" i="44"/>
  <c r="G28" i="44"/>
  <c r="S27" i="44"/>
  <c r="O27" i="44"/>
  <c r="J27" i="44"/>
  <c r="N27" i="44" s="1"/>
  <c r="U27" i="44" s="1"/>
  <c r="I27" i="44"/>
  <c r="H27" i="44"/>
  <c r="G27" i="44"/>
  <c r="H26" i="44"/>
  <c r="G26" i="44"/>
  <c r="H25" i="44"/>
  <c r="G25" i="44"/>
  <c r="H24" i="44"/>
  <c r="G24" i="44"/>
  <c r="S23" i="44"/>
  <c r="O23" i="44" s="1"/>
  <c r="N23" i="44"/>
  <c r="L23" i="44"/>
  <c r="K23" i="44"/>
  <c r="M23" i="44" s="1"/>
  <c r="T23" i="44" s="1"/>
  <c r="J23" i="44"/>
  <c r="I23" i="44"/>
  <c r="H23" i="44"/>
  <c r="G23" i="44"/>
  <c r="H22" i="44"/>
  <c r="J19" i="44" s="1"/>
  <c r="G22" i="44"/>
  <c r="I19" i="44" s="1"/>
  <c r="H21" i="44"/>
  <c r="G21" i="44"/>
  <c r="H20" i="44"/>
  <c r="G20" i="44"/>
  <c r="S19" i="44"/>
  <c r="O19" i="44" s="1"/>
  <c r="H19" i="44"/>
  <c r="G19" i="44"/>
  <c r="H18" i="44"/>
  <c r="J15" i="44" s="1"/>
  <c r="G18" i="44"/>
  <c r="I15" i="44" s="1"/>
  <c r="H17" i="44"/>
  <c r="G17" i="44"/>
  <c r="H16" i="44"/>
  <c r="G16" i="44"/>
  <c r="S15" i="44"/>
  <c r="O15" i="44"/>
  <c r="H15" i="44"/>
  <c r="G15" i="44"/>
  <c r="H14" i="44"/>
  <c r="G14" i="44"/>
  <c r="H13" i="44"/>
  <c r="G13" i="44"/>
  <c r="H12" i="44"/>
  <c r="G12" i="44"/>
  <c r="S11" i="44"/>
  <c r="O11" i="44"/>
  <c r="J11" i="44"/>
  <c r="N11" i="44" s="1"/>
  <c r="U11" i="44" s="1"/>
  <c r="I11" i="44"/>
  <c r="H11" i="44"/>
  <c r="G11" i="44"/>
  <c r="H10" i="44"/>
  <c r="G10" i="44"/>
  <c r="H9" i="44"/>
  <c r="G9" i="44"/>
  <c r="H8" i="44"/>
  <c r="G8" i="44"/>
  <c r="S7" i="44"/>
  <c r="O7" i="44" s="1"/>
  <c r="L7" i="44"/>
  <c r="H7" i="44"/>
  <c r="G7" i="44"/>
  <c r="H6" i="44"/>
  <c r="J3" i="44" s="1"/>
  <c r="G6" i="44"/>
  <c r="I3" i="44" s="1"/>
  <c r="H5" i="44"/>
  <c r="G5" i="44"/>
  <c r="H4" i="44"/>
  <c r="G4" i="44"/>
  <c r="S3" i="44"/>
  <c r="O3" i="44" s="1"/>
  <c r="H3" i="44"/>
  <c r="G3" i="44"/>
  <c r="H48" i="43"/>
  <c r="J45" i="43" s="1"/>
  <c r="N45" i="43" s="1"/>
  <c r="U45" i="43" s="1"/>
  <c r="G48" i="43"/>
  <c r="I45" i="43" s="1"/>
  <c r="H47" i="43"/>
  <c r="G47" i="43"/>
  <c r="H46" i="43"/>
  <c r="G46" i="43"/>
  <c r="S45" i="43"/>
  <c r="O45" i="43" s="1"/>
  <c r="H45" i="43"/>
  <c r="G45" i="43"/>
  <c r="H44" i="43"/>
  <c r="G44" i="43"/>
  <c r="H43" i="43"/>
  <c r="G43" i="43"/>
  <c r="H42" i="43"/>
  <c r="G42" i="43"/>
  <c r="S41" i="43"/>
  <c r="O41" i="43" s="1"/>
  <c r="F41" i="43"/>
  <c r="H41" i="43" s="1"/>
  <c r="H40" i="43"/>
  <c r="G40" i="43"/>
  <c r="I37" i="43" s="1"/>
  <c r="H39" i="43"/>
  <c r="G39" i="43"/>
  <c r="H38" i="43"/>
  <c r="G38" i="43"/>
  <c r="S37" i="43"/>
  <c r="O37" i="43" s="1"/>
  <c r="H37" i="43"/>
  <c r="G37" i="43"/>
  <c r="H36" i="43"/>
  <c r="J34" i="43" s="1"/>
  <c r="G36" i="43"/>
  <c r="H35" i="43"/>
  <c r="G35" i="43"/>
  <c r="S34" i="43"/>
  <c r="O34" i="43" s="1"/>
  <c r="H34" i="43"/>
  <c r="G34" i="43"/>
  <c r="I34" i="43" s="1"/>
  <c r="H33" i="43"/>
  <c r="G33" i="43"/>
  <c r="I30" i="43" s="1"/>
  <c r="H32" i="43"/>
  <c r="G32" i="43"/>
  <c r="H31" i="43"/>
  <c r="G31" i="43"/>
  <c r="S30" i="43"/>
  <c r="O30" i="43"/>
  <c r="H30" i="43"/>
  <c r="J30" i="43" s="1"/>
  <c r="N30" i="43" s="1"/>
  <c r="U30" i="43" s="1"/>
  <c r="G30" i="43"/>
  <c r="H29" i="43"/>
  <c r="G29" i="43"/>
  <c r="H28" i="43"/>
  <c r="G28" i="43"/>
  <c r="S27" i="43"/>
  <c r="O27" i="43"/>
  <c r="H27" i="43"/>
  <c r="G27" i="43"/>
  <c r="H26" i="43"/>
  <c r="J23" i="43" s="1"/>
  <c r="L23" i="43" s="1"/>
  <c r="G26" i="43"/>
  <c r="H25" i="43"/>
  <c r="G25" i="43"/>
  <c r="H24" i="43"/>
  <c r="G24" i="43"/>
  <c r="S23" i="43"/>
  <c r="O23" i="43" s="1"/>
  <c r="H23" i="43"/>
  <c r="G23" i="43"/>
  <c r="H22" i="43"/>
  <c r="G22" i="43"/>
  <c r="I19" i="43" s="1"/>
  <c r="H21" i="43"/>
  <c r="G21" i="43"/>
  <c r="H20" i="43"/>
  <c r="G20" i="43"/>
  <c r="S19" i="43"/>
  <c r="O19" i="43" s="1"/>
  <c r="H19" i="43"/>
  <c r="G19" i="43"/>
  <c r="H18" i="43"/>
  <c r="G18" i="43"/>
  <c r="H17" i="43"/>
  <c r="G17" i="43"/>
  <c r="H16" i="43"/>
  <c r="G16" i="43"/>
  <c r="S15" i="43"/>
  <c r="O15" i="43"/>
  <c r="H15" i="43"/>
  <c r="J15" i="43" s="1"/>
  <c r="N15" i="43" s="1"/>
  <c r="G15" i="43"/>
  <c r="H14" i="43"/>
  <c r="G14" i="43"/>
  <c r="H13" i="43"/>
  <c r="G13" i="43"/>
  <c r="H12" i="43"/>
  <c r="G12" i="43"/>
  <c r="S11" i="43"/>
  <c r="O11" i="43"/>
  <c r="H11" i="43"/>
  <c r="G11" i="43"/>
  <c r="H10" i="43"/>
  <c r="G10" i="43"/>
  <c r="H9" i="43"/>
  <c r="G9" i="43"/>
  <c r="H8" i="43"/>
  <c r="G8" i="43"/>
  <c r="S7" i="43"/>
  <c r="O7" i="43" s="1"/>
  <c r="H7" i="43"/>
  <c r="G7" i="43"/>
  <c r="H6" i="43"/>
  <c r="G6" i="43"/>
  <c r="I3" i="43" s="1"/>
  <c r="H5" i="43"/>
  <c r="G5" i="43"/>
  <c r="H4" i="43"/>
  <c r="G4" i="43"/>
  <c r="S3" i="43"/>
  <c r="O3" i="43" s="1"/>
  <c r="H3" i="43"/>
  <c r="G3" i="43"/>
  <c r="H47" i="42"/>
  <c r="G47" i="42"/>
  <c r="H46" i="42"/>
  <c r="G46" i="42"/>
  <c r="H45" i="42"/>
  <c r="G45" i="42"/>
  <c r="S44" i="42"/>
  <c r="O44" i="42" s="1"/>
  <c r="H44" i="42"/>
  <c r="G44" i="42"/>
  <c r="H43" i="42"/>
  <c r="G43" i="42"/>
  <c r="H42" i="42"/>
  <c r="G42" i="42"/>
  <c r="H41" i="42"/>
  <c r="G41" i="42"/>
  <c r="S40" i="42"/>
  <c r="O40" i="42" s="1"/>
  <c r="H40" i="42"/>
  <c r="G40" i="42"/>
  <c r="H39" i="42"/>
  <c r="G39" i="42"/>
  <c r="H38" i="42"/>
  <c r="G38" i="42"/>
  <c r="S37" i="42"/>
  <c r="O37" i="42" s="1"/>
  <c r="H37" i="42"/>
  <c r="G37" i="42"/>
  <c r="H36" i="42"/>
  <c r="G36" i="42"/>
  <c r="H35" i="42"/>
  <c r="G35" i="42"/>
  <c r="H34" i="42"/>
  <c r="G34" i="42"/>
  <c r="S33" i="42"/>
  <c r="O33" i="42" s="1"/>
  <c r="H33" i="42"/>
  <c r="G33" i="42"/>
  <c r="H32" i="42"/>
  <c r="G32" i="42"/>
  <c r="H31" i="42"/>
  <c r="G31" i="42"/>
  <c r="S30" i="42"/>
  <c r="O30" i="42" s="1"/>
  <c r="H30" i="42"/>
  <c r="G30" i="42"/>
  <c r="H29" i="42"/>
  <c r="G29" i="42"/>
  <c r="H28" i="42"/>
  <c r="G28" i="42"/>
  <c r="S27" i="42"/>
  <c r="O27" i="42" s="1"/>
  <c r="H27" i="42"/>
  <c r="G27" i="42"/>
  <c r="H26" i="42"/>
  <c r="G26" i="42"/>
  <c r="H25" i="42"/>
  <c r="G25" i="42"/>
  <c r="H24" i="42"/>
  <c r="G24" i="42"/>
  <c r="S23" i="42"/>
  <c r="O23" i="42" s="1"/>
  <c r="H23" i="42"/>
  <c r="G23" i="42"/>
  <c r="H22" i="42"/>
  <c r="G22" i="42"/>
  <c r="H21" i="42"/>
  <c r="G21" i="42"/>
  <c r="H20" i="42"/>
  <c r="G20" i="42"/>
  <c r="S19" i="42"/>
  <c r="O19" i="42" s="1"/>
  <c r="H19" i="42"/>
  <c r="G19" i="42"/>
  <c r="H18" i="42"/>
  <c r="G18" i="42"/>
  <c r="H17" i="42"/>
  <c r="G17" i="42"/>
  <c r="H16" i="42"/>
  <c r="G16" i="42"/>
  <c r="S15" i="42"/>
  <c r="O15" i="42" s="1"/>
  <c r="H15" i="42"/>
  <c r="G15" i="42"/>
  <c r="H14" i="42"/>
  <c r="G14" i="42"/>
  <c r="H13" i="42"/>
  <c r="G13" i="42"/>
  <c r="H12" i="42"/>
  <c r="G12" i="42"/>
  <c r="S11" i="42"/>
  <c r="O11" i="42" s="1"/>
  <c r="H11" i="42"/>
  <c r="G11" i="42"/>
  <c r="H10" i="42"/>
  <c r="G10" i="42"/>
  <c r="H9" i="42"/>
  <c r="G9" i="42"/>
  <c r="H8" i="42"/>
  <c r="G8" i="42"/>
  <c r="S7" i="42"/>
  <c r="O7" i="42" s="1"/>
  <c r="H7" i="42"/>
  <c r="G7" i="42"/>
  <c r="H6" i="42"/>
  <c r="G6" i="42"/>
  <c r="H5" i="42"/>
  <c r="G5" i="42"/>
  <c r="H4" i="42"/>
  <c r="G4" i="42"/>
  <c r="S3" i="42"/>
  <c r="O3" i="42" s="1"/>
  <c r="H3" i="42"/>
  <c r="G3" i="42"/>
  <c r="J7" i="12"/>
  <c r="K7" i="8"/>
  <c r="J7" i="8"/>
  <c r="L15" i="1"/>
  <c r="I3" i="1"/>
  <c r="H18" i="41"/>
  <c r="G18" i="41"/>
  <c r="I15" i="41" s="1"/>
  <c r="M15" i="41" s="1"/>
  <c r="H17" i="41"/>
  <c r="G17" i="41"/>
  <c r="H16" i="41"/>
  <c r="G16" i="41"/>
  <c r="H15" i="41"/>
  <c r="G15" i="41"/>
  <c r="H14" i="41"/>
  <c r="G14" i="41"/>
  <c r="H13" i="41"/>
  <c r="G13" i="41"/>
  <c r="H12" i="41"/>
  <c r="G12" i="41"/>
  <c r="H11" i="41"/>
  <c r="J11" i="41" s="1"/>
  <c r="G11" i="41"/>
  <c r="H10" i="41"/>
  <c r="G10" i="41"/>
  <c r="H9" i="41"/>
  <c r="G9" i="41"/>
  <c r="H8" i="41"/>
  <c r="G8" i="41"/>
  <c r="H7" i="41"/>
  <c r="G7" i="41"/>
  <c r="H6" i="41"/>
  <c r="G6" i="41"/>
  <c r="H5" i="41"/>
  <c r="G5" i="41"/>
  <c r="H4" i="41"/>
  <c r="G4" i="41"/>
  <c r="H3" i="41"/>
  <c r="G3" i="41"/>
  <c r="H18" i="40"/>
  <c r="G18" i="40"/>
  <c r="H17" i="40"/>
  <c r="G17" i="40"/>
  <c r="H16" i="40"/>
  <c r="G16" i="40"/>
  <c r="H15" i="40"/>
  <c r="G15" i="40"/>
  <c r="H14" i="40"/>
  <c r="G14" i="40"/>
  <c r="H13" i="40"/>
  <c r="G13" i="40"/>
  <c r="H12" i="40"/>
  <c r="G12" i="40"/>
  <c r="H11" i="40"/>
  <c r="G11" i="40"/>
  <c r="H10" i="40"/>
  <c r="G10" i="40"/>
  <c r="H9" i="40"/>
  <c r="G9" i="40"/>
  <c r="H8" i="40"/>
  <c r="G8" i="40"/>
  <c r="H7" i="40"/>
  <c r="G7" i="40"/>
  <c r="H6" i="40"/>
  <c r="G6" i="40"/>
  <c r="H5" i="40"/>
  <c r="G5" i="40"/>
  <c r="H4" i="40"/>
  <c r="G4" i="40"/>
  <c r="H3" i="40"/>
  <c r="G3" i="40"/>
  <c r="H18" i="39"/>
  <c r="J15" i="39" s="1"/>
  <c r="L15" i="39" s="1"/>
  <c r="G18" i="39"/>
  <c r="H17" i="39"/>
  <c r="G17" i="39"/>
  <c r="H16" i="39"/>
  <c r="G16" i="39"/>
  <c r="H15" i="39"/>
  <c r="G15" i="39"/>
  <c r="H14" i="39"/>
  <c r="G14" i="39"/>
  <c r="H13" i="39"/>
  <c r="G13" i="39"/>
  <c r="H12" i="39"/>
  <c r="G12" i="39"/>
  <c r="H11" i="39"/>
  <c r="G11" i="39"/>
  <c r="I11" i="39" s="1"/>
  <c r="H10" i="39"/>
  <c r="G10" i="39"/>
  <c r="H9" i="39"/>
  <c r="G9" i="39"/>
  <c r="H8" i="39"/>
  <c r="G8" i="39"/>
  <c r="H7" i="39"/>
  <c r="G7" i="39"/>
  <c r="H6" i="39"/>
  <c r="G6" i="39"/>
  <c r="H5" i="39"/>
  <c r="G5" i="39"/>
  <c r="H4" i="39"/>
  <c r="G4" i="39"/>
  <c r="H3" i="39"/>
  <c r="G3" i="39"/>
  <c r="I3" i="39" s="1"/>
  <c r="H18" i="38"/>
  <c r="G18" i="38"/>
  <c r="H17" i="38"/>
  <c r="G17" i="38"/>
  <c r="H16" i="38"/>
  <c r="G16" i="38"/>
  <c r="H15" i="38"/>
  <c r="G15" i="38"/>
  <c r="H14" i="38"/>
  <c r="G14" i="38"/>
  <c r="H13" i="38"/>
  <c r="G13" i="38"/>
  <c r="H12" i="38"/>
  <c r="G12" i="38"/>
  <c r="H11" i="38"/>
  <c r="G11" i="38"/>
  <c r="I11" i="38" s="1"/>
  <c r="H10" i="38"/>
  <c r="G10" i="38"/>
  <c r="H9" i="38"/>
  <c r="G9" i="38"/>
  <c r="H8" i="38"/>
  <c r="G8" i="38"/>
  <c r="H7" i="38"/>
  <c r="G7" i="38"/>
  <c r="H6" i="38"/>
  <c r="G6" i="38"/>
  <c r="H5" i="38"/>
  <c r="G5" i="38"/>
  <c r="H4" i="38"/>
  <c r="G4" i="38"/>
  <c r="H3" i="38"/>
  <c r="J3" i="38" s="1"/>
  <c r="L3" i="38" s="1"/>
  <c r="G3" i="38"/>
  <c r="H18" i="37"/>
  <c r="G18" i="37"/>
  <c r="H17" i="37"/>
  <c r="G17" i="37"/>
  <c r="H16" i="37"/>
  <c r="G16" i="37"/>
  <c r="H15" i="37"/>
  <c r="G15" i="37"/>
  <c r="H14" i="37"/>
  <c r="G14" i="37"/>
  <c r="H13" i="37"/>
  <c r="G13" i="37"/>
  <c r="H12" i="37"/>
  <c r="G12" i="37"/>
  <c r="H11" i="37"/>
  <c r="G11" i="37"/>
  <c r="H10" i="37"/>
  <c r="G10" i="37"/>
  <c r="H9" i="37"/>
  <c r="G9" i="37"/>
  <c r="H8" i="37"/>
  <c r="G8" i="37"/>
  <c r="H7" i="37"/>
  <c r="G7" i="37"/>
  <c r="I7" i="37" s="1"/>
  <c r="H6" i="37"/>
  <c r="G6" i="37"/>
  <c r="H5" i="37"/>
  <c r="G5" i="37"/>
  <c r="H4" i="37"/>
  <c r="G4" i="37"/>
  <c r="J3" i="37"/>
  <c r="N3" i="37" s="1"/>
  <c r="H3" i="37"/>
  <c r="G3" i="37"/>
  <c r="I3" i="37" s="1"/>
  <c r="H22" i="36"/>
  <c r="G21" i="36"/>
  <c r="H50" i="36"/>
  <c r="G50" i="36"/>
  <c r="I47" i="36" s="1"/>
  <c r="H49" i="36"/>
  <c r="G49" i="36"/>
  <c r="H48" i="36"/>
  <c r="G48" i="36"/>
  <c r="H47" i="36"/>
  <c r="G47" i="36"/>
  <c r="H46" i="36"/>
  <c r="G46" i="36"/>
  <c r="H45" i="36"/>
  <c r="G45" i="36"/>
  <c r="H44" i="36"/>
  <c r="G44" i="36"/>
  <c r="J43" i="36"/>
  <c r="L43" i="36" s="1"/>
  <c r="H43" i="36"/>
  <c r="G43" i="36"/>
  <c r="I43" i="36" s="1"/>
  <c r="H42" i="36"/>
  <c r="G42" i="36"/>
  <c r="H41" i="36"/>
  <c r="G41" i="36"/>
  <c r="H40" i="36"/>
  <c r="G40" i="36"/>
  <c r="H39" i="36"/>
  <c r="G39" i="36"/>
  <c r="H38" i="36"/>
  <c r="G38" i="36"/>
  <c r="H37" i="36"/>
  <c r="G37" i="36"/>
  <c r="H36" i="36"/>
  <c r="G36" i="36"/>
  <c r="H35" i="36"/>
  <c r="J35" i="36" s="1"/>
  <c r="N35" i="36" s="1"/>
  <c r="G35" i="36"/>
  <c r="H34" i="36"/>
  <c r="G34" i="36"/>
  <c r="H33" i="36"/>
  <c r="G33" i="36"/>
  <c r="H32" i="36"/>
  <c r="G32" i="36"/>
  <c r="H31" i="36"/>
  <c r="G31" i="36"/>
  <c r="H30" i="36"/>
  <c r="G30" i="36"/>
  <c r="H29" i="36"/>
  <c r="G29" i="36"/>
  <c r="H28" i="36"/>
  <c r="G28" i="36"/>
  <c r="H27" i="36"/>
  <c r="G27" i="36"/>
  <c r="H26" i="36"/>
  <c r="G26" i="36"/>
  <c r="H25" i="36"/>
  <c r="G25" i="36"/>
  <c r="H24" i="36"/>
  <c r="G24" i="36"/>
  <c r="H23" i="36"/>
  <c r="G23" i="36"/>
  <c r="H20" i="36"/>
  <c r="G20" i="36"/>
  <c r="H19" i="36"/>
  <c r="G19" i="36"/>
  <c r="H18" i="36"/>
  <c r="G18" i="36"/>
  <c r="I15" i="36" s="1"/>
  <c r="M15" i="36" s="1"/>
  <c r="H17" i="36"/>
  <c r="G17" i="36"/>
  <c r="H16" i="36"/>
  <c r="G16" i="36"/>
  <c r="H15" i="36"/>
  <c r="G15" i="36"/>
  <c r="H14" i="36"/>
  <c r="G14" i="36"/>
  <c r="H13" i="36"/>
  <c r="G13" i="36"/>
  <c r="H12" i="36"/>
  <c r="G12" i="36"/>
  <c r="H11" i="36"/>
  <c r="G11" i="36"/>
  <c r="H10" i="36"/>
  <c r="G10" i="36"/>
  <c r="H9" i="36"/>
  <c r="G9" i="36"/>
  <c r="H8" i="36"/>
  <c r="G8" i="36"/>
  <c r="H7" i="36"/>
  <c r="G7" i="36"/>
  <c r="H6" i="36"/>
  <c r="G6" i="36"/>
  <c r="H5" i="36"/>
  <c r="G5" i="36"/>
  <c r="H4" i="36"/>
  <c r="G4" i="36"/>
  <c r="H3" i="36"/>
  <c r="J3" i="36" s="1"/>
  <c r="N3" i="36" s="1"/>
  <c r="G3" i="36"/>
  <c r="H18" i="34"/>
  <c r="J15" i="34" s="1"/>
  <c r="N15" i="34" s="1"/>
  <c r="G18" i="34"/>
  <c r="H17" i="34"/>
  <c r="G17" i="34"/>
  <c r="H16" i="34"/>
  <c r="G16" i="34"/>
  <c r="H15" i="34"/>
  <c r="G15" i="34"/>
  <c r="I15" i="34" s="1"/>
  <c r="H14" i="34"/>
  <c r="G14" i="34"/>
  <c r="H13" i="34"/>
  <c r="G13" i="34"/>
  <c r="H12" i="34"/>
  <c r="G12" i="34"/>
  <c r="H11" i="34"/>
  <c r="J11" i="34" s="1"/>
  <c r="G11" i="34"/>
  <c r="H10" i="34"/>
  <c r="G10" i="34"/>
  <c r="H9" i="34"/>
  <c r="G9" i="34"/>
  <c r="H8" i="34"/>
  <c r="G8" i="34"/>
  <c r="H7" i="34"/>
  <c r="G7" i="34"/>
  <c r="I7" i="34" s="1"/>
  <c r="H6" i="34"/>
  <c r="G6" i="34"/>
  <c r="H5" i="34"/>
  <c r="G5" i="34"/>
  <c r="H4" i="34"/>
  <c r="G4" i="34"/>
  <c r="H3" i="34"/>
  <c r="G3" i="34"/>
  <c r="H50" i="33"/>
  <c r="G50" i="33"/>
  <c r="H49" i="33"/>
  <c r="G49" i="33"/>
  <c r="H48" i="33"/>
  <c r="G48" i="33"/>
  <c r="S47" i="33"/>
  <c r="O47" i="33" s="1"/>
  <c r="H47" i="33"/>
  <c r="G47" i="33"/>
  <c r="H46" i="33"/>
  <c r="G46" i="33"/>
  <c r="H45" i="33"/>
  <c r="G45" i="33"/>
  <c r="H44" i="33"/>
  <c r="G44" i="33"/>
  <c r="S43" i="33"/>
  <c r="O43" i="33" s="1"/>
  <c r="H43" i="33"/>
  <c r="G43" i="33"/>
  <c r="H42" i="33"/>
  <c r="G42" i="33"/>
  <c r="H41" i="33"/>
  <c r="G41" i="33"/>
  <c r="H40" i="33"/>
  <c r="G40" i="33"/>
  <c r="H39" i="33"/>
  <c r="G39" i="33"/>
  <c r="H38" i="33"/>
  <c r="G38" i="33"/>
  <c r="H37" i="33"/>
  <c r="G37" i="33"/>
  <c r="H36" i="33"/>
  <c r="G36" i="33"/>
  <c r="H35" i="33"/>
  <c r="G35" i="33"/>
  <c r="H34" i="33"/>
  <c r="G34" i="33"/>
  <c r="H33" i="33"/>
  <c r="G33" i="33"/>
  <c r="H32" i="33"/>
  <c r="G32" i="33"/>
  <c r="S31" i="33"/>
  <c r="O31" i="33" s="1"/>
  <c r="H31" i="33"/>
  <c r="G31" i="33"/>
  <c r="H30" i="33"/>
  <c r="G30" i="33"/>
  <c r="H29" i="33"/>
  <c r="G29" i="33"/>
  <c r="H28" i="33"/>
  <c r="G28" i="33"/>
  <c r="S27" i="33"/>
  <c r="O27" i="33" s="1"/>
  <c r="H27" i="33"/>
  <c r="G27" i="33"/>
  <c r="H26" i="33"/>
  <c r="G26" i="33"/>
  <c r="H25" i="33"/>
  <c r="G25" i="33"/>
  <c r="H24" i="33"/>
  <c r="G24" i="33"/>
  <c r="S23" i="33"/>
  <c r="O23" i="33" s="1"/>
  <c r="H23" i="33"/>
  <c r="G23" i="33"/>
  <c r="H22" i="33"/>
  <c r="G22" i="33"/>
  <c r="H21" i="33"/>
  <c r="G21" i="33"/>
  <c r="H20" i="33"/>
  <c r="G20" i="33"/>
  <c r="S19" i="33"/>
  <c r="O19" i="33"/>
  <c r="H19" i="33"/>
  <c r="G19" i="33"/>
  <c r="H18" i="33"/>
  <c r="G18" i="33"/>
  <c r="H17" i="33"/>
  <c r="G17" i="33"/>
  <c r="H16" i="33"/>
  <c r="G16" i="33"/>
  <c r="S15" i="33"/>
  <c r="O15" i="33" s="1"/>
  <c r="I15" i="33"/>
  <c r="K15" i="33" s="1"/>
  <c r="M15" i="33" s="1"/>
  <c r="H15" i="33"/>
  <c r="G15" i="33"/>
  <c r="H14" i="33"/>
  <c r="G14" i="33"/>
  <c r="H13" i="33"/>
  <c r="G13" i="33"/>
  <c r="H12" i="33"/>
  <c r="G12" i="33"/>
  <c r="S11" i="33"/>
  <c r="O11" i="33" s="1"/>
  <c r="H11" i="33"/>
  <c r="G11" i="33"/>
  <c r="H10" i="33"/>
  <c r="G10" i="33"/>
  <c r="H9" i="33"/>
  <c r="G9" i="33"/>
  <c r="H8" i="33"/>
  <c r="G8" i="33"/>
  <c r="S7" i="33"/>
  <c r="O7" i="33" s="1"/>
  <c r="H7" i="33"/>
  <c r="G7" i="33"/>
  <c r="H6" i="33"/>
  <c r="G6" i="33"/>
  <c r="H5" i="33"/>
  <c r="G5" i="33"/>
  <c r="H4" i="33"/>
  <c r="G4" i="33"/>
  <c r="S3" i="33"/>
  <c r="O3" i="33"/>
  <c r="H3" i="33"/>
  <c r="J3" i="33" s="1"/>
  <c r="L3" i="33" s="1"/>
  <c r="G3" i="33"/>
  <c r="H50" i="32"/>
  <c r="G50" i="32"/>
  <c r="H49" i="32"/>
  <c r="G49" i="32"/>
  <c r="H48" i="32"/>
  <c r="G48" i="32"/>
  <c r="H47" i="32"/>
  <c r="G47" i="32"/>
  <c r="H46" i="32"/>
  <c r="G46" i="32"/>
  <c r="H45" i="32"/>
  <c r="G45" i="32"/>
  <c r="H44" i="32"/>
  <c r="G44" i="32"/>
  <c r="H43" i="32"/>
  <c r="J43" i="32" s="1"/>
  <c r="N43" i="32" s="1"/>
  <c r="G43" i="32"/>
  <c r="H42" i="32"/>
  <c r="G42" i="32"/>
  <c r="H41" i="32"/>
  <c r="G41" i="32"/>
  <c r="H40" i="32"/>
  <c r="G40" i="32"/>
  <c r="H39" i="32"/>
  <c r="G39" i="32"/>
  <c r="H38" i="32"/>
  <c r="J35" i="32" s="1"/>
  <c r="L35" i="32" s="1"/>
  <c r="G38" i="32"/>
  <c r="H37" i="32"/>
  <c r="G37" i="32"/>
  <c r="H36" i="32"/>
  <c r="G36" i="32"/>
  <c r="H35" i="32"/>
  <c r="G35" i="32"/>
  <c r="I35" i="32" s="1"/>
  <c r="H34" i="32"/>
  <c r="G34" i="32"/>
  <c r="H33" i="32"/>
  <c r="G33" i="32"/>
  <c r="H32" i="32"/>
  <c r="G32" i="32"/>
  <c r="H31" i="32"/>
  <c r="G31" i="32"/>
  <c r="H30" i="32"/>
  <c r="G30" i="32"/>
  <c r="H29" i="32"/>
  <c r="G29" i="32"/>
  <c r="H28" i="32"/>
  <c r="G28" i="32"/>
  <c r="H27" i="32"/>
  <c r="J27" i="32" s="1"/>
  <c r="N27" i="32" s="1"/>
  <c r="G27" i="32"/>
  <c r="H26" i="32"/>
  <c r="G26" i="32"/>
  <c r="H25" i="32"/>
  <c r="G25" i="32"/>
  <c r="H24" i="32"/>
  <c r="G24" i="32"/>
  <c r="H23" i="32"/>
  <c r="G23" i="32"/>
  <c r="H22" i="32"/>
  <c r="G22" i="32"/>
  <c r="H21" i="32"/>
  <c r="G21" i="32"/>
  <c r="H20" i="32"/>
  <c r="G20" i="32"/>
  <c r="H19" i="32"/>
  <c r="J19" i="32" s="1"/>
  <c r="N19" i="32" s="1"/>
  <c r="G19" i="32"/>
  <c r="I19" i="32" s="1"/>
  <c r="H18" i="32"/>
  <c r="G18" i="32"/>
  <c r="H17" i="32"/>
  <c r="G17" i="32"/>
  <c r="H16" i="32"/>
  <c r="G16" i="32"/>
  <c r="H15" i="32"/>
  <c r="G15" i="32"/>
  <c r="H14" i="32"/>
  <c r="G14" i="32"/>
  <c r="H13" i="32"/>
  <c r="G13" i="32"/>
  <c r="H12" i="32"/>
  <c r="G12" i="32"/>
  <c r="H11" i="32"/>
  <c r="J11" i="32" s="1"/>
  <c r="G11" i="32"/>
  <c r="H10" i="32"/>
  <c r="G10" i="32"/>
  <c r="H9" i="32"/>
  <c r="G9" i="32"/>
  <c r="H8" i="32"/>
  <c r="G8" i="32"/>
  <c r="H7" i="32"/>
  <c r="G7" i="32"/>
  <c r="H6" i="32"/>
  <c r="G6" i="32"/>
  <c r="H5" i="32"/>
  <c r="G5" i="32"/>
  <c r="H4" i="32"/>
  <c r="G4" i="32"/>
  <c r="H3" i="32"/>
  <c r="J3" i="32" s="1"/>
  <c r="N3" i="32" s="1"/>
  <c r="G3" i="32"/>
  <c r="I3" i="32" s="1"/>
  <c r="G3" i="31"/>
  <c r="M3" i="45" l="1"/>
  <c r="T3" i="45" s="1"/>
  <c r="K3" i="45"/>
  <c r="N43" i="45"/>
  <c r="U43" i="45" s="1"/>
  <c r="L43" i="45"/>
  <c r="N19" i="45"/>
  <c r="U19" i="45" s="1"/>
  <c r="L19" i="45"/>
  <c r="N47" i="45"/>
  <c r="U47" i="45" s="1"/>
  <c r="L47" i="45"/>
  <c r="K35" i="45"/>
  <c r="M35" i="45" s="1"/>
  <c r="T35" i="45" s="1"/>
  <c r="N35" i="45"/>
  <c r="U35" i="45" s="1"/>
  <c r="L35" i="45"/>
  <c r="L15" i="45"/>
  <c r="N15" i="45"/>
  <c r="U15" i="45" s="1"/>
  <c r="M31" i="45"/>
  <c r="T31" i="45" s="1"/>
  <c r="K31" i="45"/>
  <c r="M19" i="45"/>
  <c r="T19" i="45" s="1"/>
  <c r="K19" i="45"/>
  <c r="N31" i="45"/>
  <c r="U31" i="45" s="1"/>
  <c r="L31" i="45"/>
  <c r="T23" i="45"/>
  <c r="N11" i="45"/>
  <c r="U11" i="45" s="1"/>
  <c r="L11" i="45"/>
  <c r="T11" i="45"/>
  <c r="M15" i="45"/>
  <c r="T15" i="45" s="1"/>
  <c r="K15" i="45"/>
  <c r="N27" i="45"/>
  <c r="U27" i="45" s="1"/>
  <c r="L27" i="45"/>
  <c r="N3" i="45"/>
  <c r="U3" i="45" s="1"/>
  <c r="L3" i="45"/>
  <c r="K47" i="45"/>
  <c r="M47" i="45" s="1"/>
  <c r="T47" i="45" s="1"/>
  <c r="K11" i="45"/>
  <c r="K27" i="45"/>
  <c r="K43" i="45"/>
  <c r="M43" i="45" s="1"/>
  <c r="T43" i="45" s="1"/>
  <c r="U7" i="45"/>
  <c r="N23" i="45"/>
  <c r="U23" i="45" s="1"/>
  <c r="N39" i="45"/>
  <c r="U39" i="45" s="1"/>
  <c r="T7" i="44"/>
  <c r="T39" i="44"/>
  <c r="N31" i="44"/>
  <c r="U31" i="44" s="1"/>
  <c r="L31" i="44"/>
  <c r="K3" i="44"/>
  <c r="M3" i="44"/>
  <c r="T3" i="44" s="1"/>
  <c r="L3" i="44"/>
  <c r="N3" i="44"/>
  <c r="U3" i="44" s="1"/>
  <c r="K31" i="44"/>
  <c r="M31" i="44" s="1"/>
  <c r="T31" i="44" s="1"/>
  <c r="L35" i="44"/>
  <c r="N35" i="44"/>
  <c r="U35" i="44" s="1"/>
  <c r="K15" i="44"/>
  <c r="M15" i="44" s="1"/>
  <c r="T15" i="44" s="1"/>
  <c r="M43" i="44"/>
  <c r="T43" i="44" s="1"/>
  <c r="K35" i="44"/>
  <c r="M35" i="44" s="1"/>
  <c r="T35" i="44" s="1"/>
  <c r="N15" i="44"/>
  <c r="U15" i="44" s="1"/>
  <c r="L15" i="44"/>
  <c r="K19" i="44"/>
  <c r="M19" i="44" s="1"/>
  <c r="T19" i="44" s="1"/>
  <c r="U23" i="44"/>
  <c r="U43" i="44"/>
  <c r="M47" i="44"/>
  <c r="T47" i="44" s="1"/>
  <c r="K47" i="44"/>
  <c r="L19" i="44"/>
  <c r="N19" i="44"/>
  <c r="U19" i="44" s="1"/>
  <c r="N47" i="44"/>
  <c r="U47" i="44" s="1"/>
  <c r="L47" i="44"/>
  <c r="K11" i="44"/>
  <c r="M11" i="44" s="1"/>
  <c r="T11" i="44" s="1"/>
  <c r="K27" i="44"/>
  <c r="M27" i="44" s="1"/>
  <c r="T27" i="44" s="1"/>
  <c r="K43" i="44"/>
  <c r="L11" i="44"/>
  <c r="L27" i="44"/>
  <c r="L43" i="44"/>
  <c r="N34" i="43"/>
  <c r="L34" i="43"/>
  <c r="K34" i="43"/>
  <c r="M34" i="43" s="1"/>
  <c r="T34" i="43" s="1"/>
  <c r="K3" i="43"/>
  <c r="M3" i="43" s="1"/>
  <c r="T3" i="43" s="1"/>
  <c r="I7" i="43"/>
  <c r="K7" i="43" s="1"/>
  <c r="M7" i="43" s="1"/>
  <c r="T7" i="43" s="1"/>
  <c r="I23" i="43"/>
  <c r="K23" i="43" s="1"/>
  <c r="M23" i="43" s="1"/>
  <c r="T23" i="43" s="1"/>
  <c r="I27" i="43"/>
  <c r="K27" i="43" s="1"/>
  <c r="M27" i="43" s="1"/>
  <c r="T27" i="43" s="1"/>
  <c r="J37" i="43"/>
  <c r="L37" i="43" s="1"/>
  <c r="J41" i="43"/>
  <c r="J27" i="43"/>
  <c r="L27" i="43" s="1"/>
  <c r="J7" i="43"/>
  <c r="L7" i="43"/>
  <c r="N7" i="43"/>
  <c r="U7" i="43" s="1"/>
  <c r="N27" i="43"/>
  <c r="U27" i="43" s="1"/>
  <c r="N37" i="43"/>
  <c r="U37" i="43" s="1"/>
  <c r="J19" i="43"/>
  <c r="I11" i="43"/>
  <c r="K11" i="43" s="1"/>
  <c r="M11" i="43" s="1"/>
  <c r="T11" i="43" s="1"/>
  <c r="N23" i="43"/>
  <c r="U23" i="43" s="1"/>
  <c r="J3" i="43"/>
  <c r="N3" i="43" s="1"/>
  <c r="U3" i="43" s="1"/>
  <c r="I15" i="43"/>
  <c r="K15" i="43" s="1"/>
  <c r="M15" i="43" s="1"/>
  <c r="T15" i="43" s="1"/>
  <c r="J11" i="43"/>
  <c r="N11" i="43" s="1"/>
  <c r="U11" i="43" s="1"/>
  <c r="U15" i="43"/>
  <c r="U34" i="43"/>
  <c r="K37" i="43"/>
  <c r="M37" i="43" s="1"/>
  <c r="T37" i="43" s="1"/>
  <c r="N19" i="43"/>
  <c r="U19" i="43" s="1"/>
  <c r="L19" i="43"/>
  <c r="K30" i="43"/>
  <c r="M30" i="43" s="1"/>
  <c r="T30" i="43" s="1"/>
  <c r="N41" i="43"/>
  <c r="U41" i="43" s="1"/>
  <c r="L41" i="43"/>
  <c r="L15" i="43"/>
  <c r="L30" i="43"/>
  <c r="K45" i="43"/>
  <c r="M45" i="43" s="1"/>
  <c r="T45" i="43" s="1"/>
  <c r="K19" i="43"/>
  <c r="M19" i="43" s="1"/>
  <c r="T19" i="43" s="1"/>
  <c r="L45" i="43"/>
  <c r="G41" i="43"/>
  <c r="I41" i="43" s="1"/>
  <c r="J37" i="42"/>
  <c r="N37" i="42" s="1"/>
  <c r="I37" i="42"/>
  <c r="K37" i="42" s="1"/>
  <c r="M37" i="42" s="1"/>
  <c r="I30" i="42"/>
  <c r="J11" i="42"/>
  <c r="N11" i="42" s="1"/>
  <c r="U11" i="42" s="1"/>
  <c r="J30" i="42"/>
  <c r="N30" i="42" s="1"/>
  <c r="I19" i="42"/>
  <c r="K19" i="42" s="1"/>
  <c r="M19" i="42" s="1"/>
  <c r="T19" i="42" s="1"/>
  <c r="I27" i="42"/>
  <c r="K27" i="42" s="1"/>
  <c r="M27" i="42" s="1"/>
  <c r="T27" i="42" s="1"/>
  <c r="I40" i="42"/>
  <c r="K40" i="42" s="1"/>
  <c r="M40" i="42" s="1"/>
  <c r="T40" i="42" s="1"/>
  <c r="J40" i="42"/>
  <c r="L40" i="42" s="1"/>
  <c r="N40" i="42" s="1"/>
  <c r="U40" i="42" s="1"/>
  <c r="J3" i="42"/>
  <c r="L3" i="42" s="1"/>
  <c r="I11" i="42"/>
  <c r="K11" i="42" s="1"/>
  <c r="M11" i="42" s="1"/>
  <c r="T11" i="42" s="1"/>
  <c r="J27" i="42"/>
  <c r="N27" i="42" s="1"/>
  <c r="U27" i="42" s="1"/>
  <c r="J33" i="42"/>
  <c r="L33" i="42" s="1"/>
  <c r="I3" i="42"/>
  <c r="K3" i="42" s="1"/>
  <c r="M3" i="42" s="1"/>
  <c r="T3" i="42" s="1"/>
  <c r="J19" i="42"/>
  <c r="N19" i="42" s="1"/>
  <c r="U19" i="42" s="1"/>
  <c r="I33" i="42"/>
  <c r="K33" i="42" s="1"/>
  <c r="M33" i="42" s="1"/>
  <c r="T33" i="42" s="1"/>
  <c r="I44" i="42"/>
  <c r="K44" i="42" s="1"/>
  <c r="M44" i="42" s="1"/>
  <c r="T44" i="42" s="1"/>
  <c r="I7" i="42"/>
  <c r="K7" i="42" s="1"/>
  <c r="M7" i="42" s="1"/>
  <c r="T7" i="42" s="1"/>
  <c r="L30" i="42"/>
  <c r="U30" i="42" s="1"/>
  <c r="I23" i="42"/>
  <c r="K23" i="42" s="1"/>
  <c r="J7" i="42"/>
  <c r="N7" i="42" s="1"/>
  <c r="U7" i="42" s="1"/>
  <c r="I15" i="42"/>
  <c r="K15" i="42" s="1"/>
  <c r="M15" i="42" s="1"/>
  <c r="T15" i="42" s="1"/>
  <c r="J23" i="42"/>
  <c r="N23" i="42" s="1"/>
  <c r="U23" i="42" s="1"/>
  <c r="J15" i="42"/>
  <c r="N15" i="42" s="1"/>
  <c r="U15" i="42" s="1"/>
  <c r="J44" i="42"/>
  <c r="N44" i="42" s="1"/>
  <c r="U44" i="42" s="1"/>
  <c r="I11" i="41"/>
  <c r="M11" i="41" s="1"/>
  <c r="I7" i="41"/>
  <c r="J15" i="41"/>
  <c r="N15" i="41" s="1"/>
  <c r="I3" i="41"/>
  <c r="K3" i="41" s="1"/>
  <c r="J3" i="41"/>
  <c r="N3" i="41" s="1"/>
  <c r="J7" i="41"/>
  <c r="N7" i="41" s="1"/>
  <c r="K7" i="41"/>
  <c r="M7" i="41"/>
  <c r="L11" i="41"/>
  <c r="N11" i="41"/>
  <c r="K15" i="41"/>
  <c r="L15" i="41"/>
  <c r="J11" i="40"/>
  <c r="N11" i="40" s="1"/>
  <c r="J7" i="40"/>
  <c r="I7" i="40"/>
  <c r="I11" i="40"/>
  <c r="I15" i="40"/>
  <c r="J15" i="40"/>
  <c r="N15" i="40" s="1"/>
  <c r="N7" i="40"/>
  <c r="L7" i="40"/>
  <c r="M11" i="40"/>
  <c r="K11" i="40"/>
  <c r="K7" i="40"/>
  <c r="M7" i="40" s="1"/>
  <c r="I3" i="40"/>
  <c r="K3" i="40" s="1"/>
  <c r="M3" i="40" s="1"/>
  <c r="J3" i="40"/>
  <c r="N3" i="40" s="1"/>
  <c r="L11" i="40"/>
  <c r="K15" i="40"/>
  <c r="M15" i="40" s="1"/>
  <c r="L15" i="40"/>
  <c r="J11" i="39"/>
  <c r="L11" i="39" s="1"/>
  <c r="I15" i="39"/>
  <c r="K15" i="39" s="1"/>
  <c r="M15" i="39" s="1"/>
  <c r="J3" i="39"/>
  <c r="L3" i="39" s="1"/>
  <c r="I7" i="39"/>
  <c r="K7" i="39" s="1"/>
  <c r="M7" i="39" s="1"/>
  <c r="J7" i="39"/>
  <c r="L7" i="39" s="1"/>
  <c r="K11" i="39"/>
  <c r="M11" i="39" s="1"/>
  <c r="K3" i="39"/>
  <c r="M3" i="39" s="1"/>
  <c r="N15" i="39"/>
  <c r="I7" i="38"/>
  <c r="K7" i="38" s="1"/>
  <c r="J11" i="38"/>
  <c r="L11" i="38" s="1"/>
  <c r="J7" i="38"/>
  <c r="N7" i="38" s="1"/>
  <c r="I3" i="38"/>
  <c r="I15" i="38"/>
  <c r="J15" i="38"/>
  <c r="N15" i="38" s="1"/>
  <c r="L7" i="38"/>
  <c r="K3" i="38"/>
  <c r="M3" i="38" s="1"/>
  <c r="N3" i="38"/>
  <c r="K11" i="38"/>
  <c r="M11" i="38" s="1"/>
  <c r="J7" i="37"/>
  <c r="I11" i="37"/>
  <c r="K11" i="37" s="1"/>
  <c r="M11" i="37" s="1"/>
  <c r="J11" i="37"/>
  <c r="L11" i="37" s="1"/>
  <c r="I15" i="37"/>
  <c r="J15" i="37"/>
  <c r="N15" i="37" s="1"/>
  <c r="K7" i="37"/>
  <c r="M7" i="37" s="1"/>
  <c r="K3" i="37"/>
  <c r="M3" i="37" s="1"/>
  <c r="L7" i="37"/>
  <c r="N7" i="37"/>
  <c r="K15" i="37"/>
  <c r="M15" i="37" s="1"/>
  <c r="N11" i="37"/>
  <c r="L3" i="37"/>
  <c r="J11" i="36"/>
  <c r="L11" i="36" s="1"/>
  <c r="I31" i="36"/>
  <c r="M31" i="36" s="1"/>
  <c r="I7" i="36"/>
  <c r="K7" i="36" s="1"/>
  <c r="M7" i="36" s="1"/>
  <c r="H21" i="36"/>
  <c r="I11" i="36"/>
  <c r="K11" i="36" s="1"/>
  <c r="G22" i="36"/>
  <c r="I19" i="36" s="1"/>
  <c r="J19" i="36"/>
  <c r="N19" i="36" s="1"/>
  <c r="I35" i="36"/>
  <c r="I3" i="36"/>
  <c r="M3" i="36" s="1"/>
  <c r="I23" i="36"/>
  <c r="K23" i="36" s="1"/>
  <c r="I39" i="36"/>
  <c r="K39" i="36" s="1"/>
  <c r="M39" i="36" s="1"/>
  <c r="J27" i="36"/>
  <c r="L27" i="36" s="1"/>
  <c r="J15" i="36"/>
  <c r="N15" i="36" s="1"/>
  <c r="I27" i="36"/>
  <c r="K27" i="36" s="1"/>
  <c r="J39" i="36"/>
  <c r="L39" i="36" s="1"/>
  <c r="J7" i="36"/>
  <c r="L7" i="36" s="1"/>
  <c r="J31" i="36"/>
  <c r="N31" i="36" s="1"/>
  <c r="N43" i="36"/>
  <c r="J23" i="36"/>
  <c r="L23" i="36" s="1"/>
  <c r="J47" i="36"/>
  <c r="L47" i="36" s="1"/>
  <c r="N23" i="36"/>
  <c r="K35" i="36"/>
  <c r="M35" i="36" s="1"/>
  <c r="N39" i="36"/>
  <c r="K43" i="36"/>
  <c r="M43" i="36" s="1"/>
  <c r="K15" i="36"/>
  <c r="K31" i="36"/>
  <c r="K47" i="36"/>
  <c r="M47" i="36" s="1"/>
  <c r="L3" i="36"/>
  <c r="L19" i="36"/>
  <c r="L35" i="36"/>
  <c r="K7" i="34"/>
  <c r="M7" i="34" s="1"/>
  <c r="L11" i="34"/>
  <c r="N11" i="34"/>
  <c r="I11" i="34"/>
  <c r="K11" i="34" s="1"/>
  <c r="I3" i="34"/>
  <c r="K3" i="34" s="1"/>
  <c r="M3" i="34" s="1"/>
  <c r="J3" i="34"/>
  <c r="L3" i="34" s="1"/>
  <c r="J7" i="34"/>
  <c r="L7" i="34" s="1"/>
  <c r="I7" i="33"/>
  <c r="I31" i="33"/>
  <c r="K31" i="33" s="1"/>
  <c r="M31" i="33" s="1"/>
  <c r="J7" i="33"/>
  <c r="J27" i="33"/>
  <c r="N27" i="33" s="1"/>
  <c r="U27" i="33" s="1"/>
  <c r="I39" i="33"/>
  <c r="K39" i="33" s="1"/>
  <c r="I47" i="33"/>
  <c r="J43" i="33"/>
  <c r="N43" i="33" s="1"/>
  <c r="N3" i="34"/>
  <c r="K15" i="34"/>
  <c r="M15" i="34" s="1"/>
  <c r="L15" i="34"/>
  <c r="T15" i="33"/>
  <c r="U43" i="33"/>
  <c r="I3" i="33"/>
  <c r="M3" i="33" s="1"/>
  <c r="T3" i="33" s="1"/>
  <c r="J19" i="33"/>
  <c r="N19" i="33" s="1"/>
  <c r="U19" i="33" s="1"/>
  <c r="J31" i="33"/>
  <c r="N31" i="33" s="1"/>
  <c r="U31" i="33" s="1"/>
  <c r="K47" i="33"/>
  <c r="M47" i="33" s="1"/>
  <c r="T47" i="33" s="1"/>
  <c r="J35" i="33"/>
  <c r="N35" i="33" s="1"/>
  <c r="J39" i="33"/>
  <c r="L39" i="33" s="1"/>
  <c r="I35" i="33"/>
  <c r="J11" i="33"/>
  <c r="N11" i="33" s="1"/>
  <c r="U11" i="33" s="1"/>
  <c r="I23" i="33"/>
  <c r="K23" i="33" s="1"/>
  <c r="I19" i="33"/>
  <c r="K19" i="33" s="1"/>
  <c r="J23" i="33"/>
  <c r="L23" i="33" s="1"/>
  <c r="K7" i="33"/>
  <c r="M7" i="33" s="1"/>
  <c r="T7" i="33" s="1"/>
  <c r="I11" i="33"/>
  <c r="K11" i="33" s="1"/>
  <c r="N7" i="33"/>
  <c r="U7" i="33" s="1"/>
  <c r="L7" i="33"/>
  <c r="N3" i="33"/>
  <c r="U3" i="33" s="1"/>
  <c r="J15" i="33"/>
  <c r="L15" i="33" s="1"/>
  <c r="I43" i="33"/>
  <c r="K43" i="33" s="1"/>
  <c r="M43" i="33" s="1"/>
  <c r="T43" i="33" s="1"/>
  <c r="I27" i="33"/>
  <c r="J47" i="33"/>
  <c r="N47" i="33" s="1"/>
  <c r="U47" i="33" s="1"/>
  <c r="T31" i="33"/>
  <c r="K27" i="33"/>
  <c r="M27" i="33" s="1"/>
  <c r="T27" i="33" s="1"/>
  <c r="L11" i="33"/>
  <c r="L27" i="33"/>
  <c r="L43" i="33"/>
  <c r="I27" i="32"/>
  <c r="K27" i="32" s="1"/>
  <c r="M27" i="32" s="1"/>
  <c r="I23" i="32"/>
  <c r="K23" i="32" s="1"/>
  <c r="M23" i="32" s="1"/>
  <c r="I11" i="32"/>
  <c r="K11" i="32" s="1"/>
  <c r="M11" i="32" s="1"/>
  <c r="I43" i="32"/>
  <c r="K43" i="32" s="1"/>
  <c r="M43" i="32" s="1"/>
  <c r="I31" i="32"/>
  <c r="L11" i="32"/>
  <c r="N11" i="32"/>
  <c r="I39" i="32"/>
  <c r="K39" i="32" s="1"/>
  <c r="J39" i="32"/>
  <c r="N39" i="32" s="1"/>
  <c r="J31" i="32"/>
  <c r="N31" i="32" s="1"/>
  <c r="J23" i="32"/>
  <c r="L23" i="32" s="1"/>
  <c r="I7" i="32"/>
  <c r="K7" i="32" s="1"/>
  <c r="M7" i="32" s="1"/>
  <c r="J15" i="32"/>
  <c r="N15" i="32" s="1"/>
  <c r="J47" i="32"/>
  <c r="L47" i="32" s="1"/>
  <c r="J7" i="32"/>
  <c r="N7" i="32" s="1"/>
  <c r="I15" i="32"/>
  <c r="I47" i="32"/>
  <c r="K31" i="32"/>
  <c r="M31" i="32" s="1"/>
  <c r="N35" i="32"/>
  <c r="L27" i="32"/>
  <c r="L43" i="32"/>
  <c r="K3" i="32"/>
  <c r="M3" i="32" s="1"/>
  <c r="K19" i="32"/>
  <c r="M19" i="32" s="1"/>
  <c r="K35" i="32"/>
  <c r="M35" i="32" s="1"/>
  <c r="L3" i="32"/>
  <c r="L19" i="32"/>
  <c r="H50" i="31"/>
  <c r="G50" i="31"/>
  <c r="H49" i="31"/>
  <c r="G49" i="31"/>
  <c r="H48" i="31"/>
  <c r="G48" i="31"/>
  <c r="J47" i="31"/>
  <c r="N47" i="31" s="1"/>
  <c r="H47" i="31"/>
  <c r="G47" i="31"/>
  <c r="I47" i="31" s="1"/>
  <c r="H46" i="31"/>
  <c r="G46" i="31"/>
  <c r="H45" i="31"/>
  <c r="G45" i="31"/>
  <c r="H44" i="31"/>
  <c r="G44" i="31"/>
  <c r="H43" i="31"/>
  <c r="G43" i="31"/>
  <c r="H42" i="31"/>
  <c r="J39" i="31" s="1"/>
  <c r="G42" i="31"/>
  <c r="H41" i="31"/>
  <c r="G41" i="31"/>
  <c r="H40" i="31"/>
  <c r="G40" i="31"/>
  <c r="H39" i="31"/>
  <c r="G39" i="31"/>
  <c r="I39" i="31" s="1"/>
  <c r="H38" i="31"/>
  <c r="G38" i="31"/>
  <c r="H37" i="31"/>
  <c r="G37" i="31"/>
  <c r="H36" i="31"/>
  <c r="G36" i="31"/>
  <c r="H35" i="31"/>
  <c r="G35" i="31"/>
  <c r="H34" i="31"/>
  <c r="J31" i="31" s="1"/>
  <c r="N31" i="31" s="1"/>
  <c r="G34" i="31"/>
  <c r="H33" i="31"/>
  <c r="G33" i="31"/>
  <c r="H32" i="31"/>
  <c r="G32" i="31"/>
  <c r="H31" i="31"/>
  <c r="G31" i="31"/>
  <c r="H30" i="31"/>
  <c r="G30" i="31"/>
  <c r="H29" i="31"/>
  <c r="G29" i="31"/>
  <c r="H28" i="31"/>
  <c r="G28" i="31"/>
  <c r="I27" i="31"/>
  <c r="H27" i="31"/>
  <c r="G27" i="31"/>
  <c r="H26" i="31"/>
  <c r="G26" i="31"/>
  <c r="H25" i="31"/>
  <c r="G25" i="31"/>
  <c r="H24" i="31"/>
  <c r="G24" i="31"/>
  <c r="H23" i="31"/>
  <c r="G23" i="31"/>
  <c r="H22" i="31"/>
  <c r="G22" i="31"/>
  <c r="H21" i="31"/>
  <c r="G21" i="31"/>
  <c r="H20" i="31"/>
  <c r="G20" i="31"/>
  <c r="H19" i="31"/>
  <c r="G19" i="31"/>
  <c r="H18" i="31"/>
  <c r="G18" i="31"/>
  <c r="H17" i="31"/>
  <c r="G17" i="31"/>
  <c r="H16" i="31"/>
  <c r="G16" i="31"/>
  <c r="H15" i="31"/>
  <c r="G15" i="31"/>
  <c r="H14" i="31"/>
  <c r="G14" i="31"/>
  <c r="H13" i="31"/>
  <c r="G13" i="31"/>
  <c r="H12" i="31"/>
  <c r="G12" i="31"/>
  <c r="H11" i="31"/>
  <c r="G11" i="31"/>
  <c r="H10" i="31"/>
  <c r="G10" i="31"/>
  <c r="H9" i="31"/>
  <c r="G9" i="31"/>
  <c r="H8" i="31"/>
  <c r="G8" i="31"/>
  <c r="H7" i="31"/>
  <c r="G7" i="31"/>
  <c r="I7" i="31" s="1"/>
  <c r="H6" i="31"/>
  <c r="G6" i="31"/>
  <c r="H5" i="31"/>
  <c r="G5" i="31"/>
  <c r="H4" i="31"/>
  <c r="G4" i="31"/>
  <c r="H3" i="31"/>
  <c r="S27" i="29"/>
  <c r="O27" i="29" s="1"/>
  <c r="S19" i="29"/>
  <c r="O19" i="29" s="1"/>
  <c r="S3" i="29"/>
  <c r="O3" i="29" s="1"/>
  <c r="H50" i="29"/>
  <c r="G50" i="29"/>
  <c r="H49" i="29"/>
  <c r="G49" i="29"/>
  <c r="H48" i="29"/>
  <c r="G48" i="29"/>
  <c r="I47" i="29"/>
  <c r="H47" i="29"/>
  <c r="G47" i="29"/>
  <c r="H46" i="29"/>
  <c r="J43" i="29" s="1"/>
  <c r="N43" i="29" s="1"/>
  <c r="G46" i="29"/>
  <c r="H45" i="29"/>
  <c r="G45" i="29"/>
  <c r="H44" i="29"/>
  <c r="G44" i="29"/>
  <c r="H43" i="29"/>
  <c r="G43" i="29"/>
  <c r="I43" i="29" s="1"/>
  <c r="K43" i="29" s="1"/>
  <c r="M43" i="29" s="1"/>
  <c r="H42" i="29"/>
  <c r="G42" i="29"/>
  <c r="H41" i="29"/>
  <c r="G41" i="29"/>
  <c r="H40" i="29"/>
  <c r="G40" i="29"/>
  <c r="H39" i="29"/>
  <c r="G39" i="29"/>
  <c r="H38" i="29"/>
  <c r="G38" i="29"/>
  <c r="H37" i="29"/>
  <c r="G37" i="29"/>
  <c r="H36" i="29"/>
  <c r="G36" i="29"/>
  <c r="H35" i="29"/>
  <c r="J35" i="29" s="1"/>
  <c r="G35" i="29"/>
  <c r="H34" i="29"/>
  <c r="G34" i="29"/>
  <c r="H33" i="29"/>
  <c r="G33" i="29"/>
  <c r="H32" i="29"/>
  <c r="G32" i="29"/>
  <c r="S31" i="29"/>
  <c r="O31" i="29" s="1"/>
  <c r="H31" i="29"/>
  <c r="G31" i="29"/>
  <c r="I31" i="29" s="1"/>
  <c r="H30" i="29"/>
  <c r="G30" i="29"/>
  <c r="H29" i="29"/>
  <c r="G29" i="29"/>
  <c r="H28" i="29"/>
  <c r="G28" i="29"/>
  <c r="J27" i="29"/>
  <c r="N27" i="29" s="1"/>
  <c r="H27" i="29"/>
  <c r="G27" i="29"/>
  <c r="H26" i="29"/>
  <c r="G26" i="29"/>
  <c r="H25" i="29"/>
  <c r="G25" i="29"/>
  <c r="H24" i="29"/>
  <c r="G24" i="29"/>
  <c r="S23" i="29"/>
  <c r="O23" i="29" s="1"/>
  <c r="H23" i="29"/>
  <c r="G23" i="29"/>
  <c r="H22" i="29"/>
  <c r="G22" i="29"/>
  <c r="H21" i="29"/>
  <c r="G21" i="29"/>
  <c r="H20" i="29"/>
  <c r="G20" i="29"/>
  <c r="H19" i="29"/>
  <c r="J19" i="29" s="1"/>
  <c r="L19" i="29" s="1"/>
  <c r="G19" i="29"/>
  <c r="H18" i="29"/>
  <c r="G18" i="29"/>
  <c r="H17" i="29"/>
  <c r="G17" i="29"/>
  <c r="H16" i="29"/>
  <c r="G16" i="29"/>
  <c r="S15" i="29"/>
  <c r="O15" i="29" s="1"/>
  <c r="H15" i="29"/>
  <c r="G15" i="29"/>
  <c r="H14" i="29"/>
  <c r="G14" i="29"/>
  <c r="H13" i="29"/>
  <c r="G13" i="29"/>
  <c r="H12" i="29"/>
  <c r="G12" i="29"/>
  <c r="S11" i="29"/>
  <c r="O11" i="29" s="1"/>
  <c r="H11" i="29"/>
  <c r="J11" i="29" s="1"/>
  <c r="N11" i="29" s="1"/>
  <c r="G11" i="29"/>
  <c r="H10" i="29"/>
  <c r="G10" i="29"/>
  <c r="H9" i="29"/>
  <c r="G9" i="29"/>
  <c r="H8" i="29"/>
  <c r="G8" i="29"/>
  <c r="S7" i="29"/>
  <c r="O7" i="29" s="1"/>
  <c r="H7" i="29"/>
  <c r="G7" i="29"/>
  <c r="H6" i="29"/>
  <c r="G6" i="29"/>
  <c r="H5" i="29"/>
  <c r="G5" i="29"/>
  <c r="H4" i="29"/>
  <c r="G4" i="29"/>
  <c r="H3" i="29"/>
  <c r="J3" i="29" s="1"/>
  <c r="L3" i="29" s="1"/>
  <c r="G3" i="29"/>
  <c r="H50" i="28"/>
  <c r="G50" i="28"/>
  <c r="H49" i="28"/>
  <c r="G49" i="28"/>
  <c r="H48" i="28"/>
  <c r="G48" i="28"/>
  <c r="I47" i="28"/>
  <c r="H47" i="28"/>
  <c r="G47" i="28"/>
  <c r="H46" i="28"/>
  <c r="G46" i="28"/>
  <c r="H45" i="28"/>
  <c r="G45" i="28"/>
  <c r="H44" i="28"/>
  <c r="G44" i="28"/>
  <c r="H43" i="28"/>
  <c r="J43" i="28" s="1"/>
  <c r="G43" i="28"/>
  <c r="H42" i="28"/>
  <c r="G42" i="28"/>
  <c r="H41" i="28"/>
  <c r="G41" i="28"/>
  <c r="H40" i="28"/>
  <c r="G40" i="28"/>
  <c r="H39" i="28"/>
  <c r="G39" i="28"/>
  <c r="H38" i="28"/>
  <c r="G38" i="28"/>
  <c r="H37" i="28"/>
  <c r="G37" i="28"/>
  <c r="H36" i="28"/>
  <c r="G36" i="28"/>
  <c r="H35" i="28"/>
  <c r="G35" i="28"/>
  <c r="H34" i="28"/>
  <c r="J31" i="28" s="1"/>
  <c r="N31" i="28" s="1"/>
  <c r="G34" i="28"/>
  <c r="H33" i="28"/>
  <c r="G33" i="28"/>
  <c r="H32" i="28"/>
  <c r="G32" i="28"/>
  <c r="H31" i="28"/>
  <c r="G31" i="28"/>
  <c r="H30" i="28"/>
  <c r="G30" i="28"/>
  <c r="H29" i="28"/>
  <c r="G29" i="28"/>
  <c r="H28" i="28"/>
  <c r="G28" i="28"/>
  <c r="J27" i="28"/>
  <c r="N27" i="28" s="1"/>
  <c r="H27" i="28"/>
  <c r="G27" i="28"/>
  <c r="H26" i="28"/>
  <c r="G26" i="28"/>
  <c r="H25" i="28"/>
  <c r="G25" i="28"/>
  <c r="H24" i="28"/>
  <c r="G24" i="28"/>
  <c r="H23" i="28"/>
  <c r="G23" i="28"/>
  <c r="H22" i="28"/>
  <c r="G22" i="28"/>
  <c r="H21" i="28"/>
  <c r="G21" i="28"/>
  <c r="H20" i="28"/>
  <c r="G20" i="28"/>
  <c r="H19" i="28"/>
  <c r="G19" i="28"/>
  <c r="H18" i="28"/>
  <c r="J15" i="28" s="1"/>
  <c r="N15" i="28" s="1"/>
  <c r="G18" i="28"/>
  <c r="H17" i="28"/>
  <c r="G17" i="28"/>
  <c r="H16" i="28"/>
  <c r="G16" i="28"/>
  <c r="H15" i="28"/>
  <c r="G15" i="28"/>
  <c r="H14" i="28"/>
  <c r="G14" i="28"/>
  <c r="H13" i="28"/>
  <c r="G13" i="28"/>
  <c r="H12" i="28"/>
  <c r="G12" i="28"/>
  <c r="J11" i="28"/>
  <c r="N11" i="28" s="1"/>
  <c r="H11" i="28"/>
  <c r="G11" i="28"/>
  <c r="H10" i="28"/>
  <c r="G10" i="28"/>
  <c r="H9" i="28"/>
  <c r="G9" i="28"/>
  <c r="H8" i="28"/>
  <c r="G8" i="28"/>
  <c r="H7" i="28"/>
  <c r="J7" i="28" s="1"/>
  <c r="G7" i="28"/>
  <c r="H6" i="28"/>
  <c r="G6" i="28"/>
  <c r="H5" i="28"/>
  <c r="G5" i="28"/>
  <c r="H4" i="28"/>
  <c r="G4" i="28"/>
  <c r="H3" i="28"/>
  <c r="G3" i="28"/>
  <c r="S19" i="27"/>
  <c r="O19" i="27" s="1"/>
  <c r="S11" i="27"/>
  <c r="O11" i="27" s="1"/>
  <c r="S3" i="27"/>
  <c r="O3" i="27" s="1"/>
  <c r="H50" i="27"/>
  <c r="G50" i="27"/>
  <c r="H49" i="27"/>
  <c r="G49" i="27"/>
  <c r="H48" i="27"/>
  <c r="G48" i="27"/>
  <c r="S47" i="27"/>
  <c r="O47" i="27" s="1"/>
  <c r="I47" i="27"/>
  <c r="H47" i="27"/>
  <c r="G47" i="27"/>
  <c r="H46" i="27"/>
  <c r="G46" i="27"/>
  <c r="H45" i="27"/>
  <c r="G45" i="27"/>
  <c r="H44" i="27"/>
  <c r="G44" i="27"/>
  <c r="S43" i="27"/>
  <c r="O43" i="27" s="1"/>
  <c r="H43" i="27"/>
  <c r="J43" i="27" s="1"/>
  <c r="N43" i="27" s="1"/>
  <c r="G43" i="27"/>
  <c r="I43" i="27" s="1"/>
  <c r="H42" i="27"/>
  <c r="G42" i="27"/>
  <c r="H41" i="27"/>
  <c r="G41" i="27"/>
  <c r="H40" i="27"/>
  <c r="G40" i="27"/>
  <c r="S39" i="27"/>
  <c r="O39" i="27"/>
  <c r="H39" i="27"/>
  <c r="G39" i="27"/>
  <c r="H38" i="27"/>
  <c r="G38" i="27"/>
  <c r="H37" i="27"/>
  <c r="G37" i="27"/>
  <c r="H36" i="27"/>
  <c r="G36" i="27"/>
  <c r="S35" i="27"/>
  <c r="O35" i="27"/>
  <c r="H35" i="27"/>
  <c r="G35" i="27"/>
  <c r="H34" i="27"/>
  <c r="G34" i="27"/>
  <c r="H33" i="27"/>
  <c r="G33" i="27"/>
  <c r="H32" i="27"/>
  <c r="G32" i="27"/>
  <c r="S31" i="27"/>
  <c r="O31" i="27" s="1"/>
  <c r="I31" i="27"/>
  <c r="K31" i="27" s="1"/>
  <c r="H31" i="27"/>
  <c r="G31" i="27"/>
  <c r="H30" i="27"/>
  <c r="J27" i="27" s="1"/>
  <c r="N27" i="27" s="1"/>
  <c r="G30" i="27"/>
  <c r="H29" i="27"/>
  <c r="G29" i="27"/>
  <c r="H28" i="27"/>
  <c r="G28" i="27"/>
  <c r="S27" i="27"/>
  <c r="O27" i="27" s="1"/>
  <c r="H27" i="27"/>
  <c r="G27" i="27"/>
  <c r="H26" i="27"/>
  <c r="G26" i="27"/>
  <c r="H25" i="27"/>
  <c r="G25" i="27"/>
  <c r="H24" i="27"/>
  <c r="G24" i="27"/>
  <c r="S23" i="27"/>
  <c r="O23" i="27" s="1"/>
  <c r="H23" i="27"/>
  <c r="G23" i="27"/>
  <c r="H22" i="27"/>
  <c r="G22" i="27"/>
  <c r="H21" i="27"/>
  <c r="G21" i="27"/>
  <c r="H20" i="27"/>
  <c r="G20" i="27"/>
  <c r="H19" i="27"/>
  <c r="G19" i="27"/>
  <c r="H18" i="27"/>
  <c r="G18" i="27"/>
  <c r="I15" i="27" s="1"/>
  <c r="K15" i="27" s="1"/>
  <c r="H17" i="27"/>
  <c r="G17" i="27"/>
  <c r="H16" i="27"/>
  <c r="G16" i="27"/>
  <c r="S15" i="27"/>
  <c r="O15" i="27" s="1"/>
  <c r="H15" i="27"/>
  <c r="G15" i="27"/>
  <c r="H14" i="27"/>
  <c r="J11" i="27" s="1"/>
  <c r="N11" i="27" s="1"/>
  <c r="G14" i="27"/>
  <c r="H13" i="27"/>
  <c r="G13" i="27"/>
  <c r="H12" i="27"/>
  <c r="G12" i="27"/>
  <c r="I11" i="27"/>
  <c r="K11" i="27" s="1"/>
  <c r="M11" i="27" s="1"/>
  <c r="H11" i="27"/>
  <c r="G11" i="27"/>
  <c r="H10" i="27"/>
  <c r="G10" i="27"/>
  <c r="H9" i="27"/>
  <c r="G9" i="27"/>
  <c r="H8" i="27"/>
  <c r="G8" i="27"/>
  <c r="S7" i="27"/>
  <c r="O7" i="27" s="1"/>
  <c r="H7" i="27"/>
  <c r="G7" i="27"/>
  <c r="H6" i="27"/>
  <c r="G6" i="27"/>
  <c r="H5" i="27"/>
  <c r="G5" i="27"/>
  <c r="H4" i="27"/>
  <c r="G4" i="27"/>
  <c r="H3" i="27"/>
  <c r="J3" i="27" s="1"/>
  <c r="L3" i="27" s="1"/>
  <c r="G3" i="27"/>
  <c r="H50" i="26"/>
  <c r="G50" i="26"/>
  <c r="H49" i="26"/>
  <c r="G49" i="26"/>
  <c r="H48" i="26"/>
  <c r="G48" i="26"/>
  <c r="S47" i="26"/>
  <c r="O47" i="26" s="1"/>
  <c r="H47" i="26"/>
  <c r="G47" i="26"/>
  <c r="H46" i="26"/>
  <c r="G46" i="26"/>
  <c r="H45" i="26"/>
  <c r="G45" i="26"/>
  <c r="H44" i="26"/>
  <c r="G44" i="26"/>
  <c r="S43" i="26"/>
  <c r="O43" i="26" s="1"/>
  <c r="I43" i="26"/>
  <c r="H43" i="26"/>
  <c r="J43" i="26" s="1"/>
  <c r="G43" i="26"/>
  <c r="H42" i="26"/>
  <c r="G42" i="26"/>
  <c r="H41" i="26"/>
  <c r="G41" i="26"/>
  <c r="H40" i="26"/>
  <c r="G40" i="26"/>
  <c r="S39" i="26"/>
  <c r="O39" i="26" s="1"/>
  <c r="H39" i="26"/>
  <c r="G39" i="26"/>
  <c r="H38" i="26"/>
  <c r="G38" i="26"/>
  <c r="H37" i="26"/>
  <c r="G37" i="26"/>
  <c r="H36" i="26"/>
  <c r="G36" i="26"/>
  <c r="S35" i="26"/>
  <c r="O35" i="26" s="1"/>
  <c r="H35" i="26"/>
  <c r="G35" i="26"/>
  <c r="I35" i="26" s="1"/>
  <c r="H34" i="26"/>
  <c r="G34" i="26"/>
  <c r="H33" i="26"/>
  <c r="G33" i="26"/>
  <c r="H32" i="26"/>
  <c r="G32" i="26"/>
  <c r="I31" i="26"/>
  <c r="H31" i="26"/>
  <c r="G31" i="26"/>
  <c r="H30" i="26"/>
  <c r="J27" i="26" s="1"/>
  <c r="L27" i="26" s="1"/>
  <c r="G30" i="26"/>
  <c r="H29" i="26"/>
  <c r="G29" i="26"/>
  <c r="H28" i="26"/>
  <c r="G28" i="26"/>
  <c r="H27" i="26"/>
  <c r="G27" i="26"/>
  <c r="I27" i="26" s="1"/>
  <c r="H26" i="26"/>
  <c r="G26" i="26"/>
  <c r="H25" i="26"/>
  <c r="G25" i="26"/>
  <c r="H24" i="26"/>
  <c r="G24" i="26"/>
  <c r="H23" i="26"/>
  <c r="G23" i="26"/>
  <c r="H22" i="26"/>
  <c r="G22" i="26"/>
  <c r="H21" i="26"/>
  <c r="G21" i="26"/>
  <c r="H20" i="26"/>
  <c r="G20" i="26"/>
  <c r="H19" i="26"/>
  <c r="J19" i="26" s="1"/>
  <c r="N19" i="26" s="1"/>
  <c r="G19" i="26"/>
  <c r="H18" i="26"/>
  <c r="G18" i="26"/>
  <c r="H17" i="26"/>
  <c r="G17" i="26"/>
  <c r="H16" i="26"/>
  <c r="G16" i="26"/>
  <c r="H15" i="26"/>
  <c r="G15" i="26"/>
  <c r="H14" i="26"/>
  <c r="J11" i="26" s="1"/>
  <c r="L11" i="26" s="1"/>
  <c r="G14" i="26"/>
  <c r="H13" i="26"/>
  <c r="G13" i="26"/>
  <c r="H12" i="26"/>
  <c r="G12" i="26"/>
  <c r="H11" i="26"/>
  <c r="G11" i="26"/>
  <c r="I11" i="26" s="1"/>
  <c r="H10" i="26"/>
  <c r="G10" i="26"/>
  <c r="H9" i="26"/>
  <c r="G9" i="26"/>
  <c r="H8" i="26"/>
  <c r="G8" i="26"/>
  <c r="H7" i="26"/>
  <c r="G7" i="26"/>
  <c r="H6" i="26"/>
  <c r="G6" i="26"/>
  <c r="H5" i="26"/>
  <c r="G5" i="26"/>
  <c r="H4" i="26"/>
  <c r="G4" i="26"/>
  <c r="H3" i="26"/>
  <c r="J3" i="26" s="1"/>
  <c r="N3" i="26" s="1"/>
  <c r="G3" i="26"/>
  <c r="S43" i="25"/>
  <c r="O43" i="25" s="1"/>
  <c r="S35" i="25"/>
  <c r="O35" i="25" s="1"/>
  <c r="S27" i="25"/>
  <c r="O27" i="25" s="1"/>
  <c r="S19" i="25"/>
  <c r="O19" i="25" s="1"/>
  <c r="S11" i="25"/>
  <c r="O11" i="25" s="1"/>
  <c r="S3" i="25"/>
  <c r="O3" i="25" s="1"/>
  <c r="H50" i="25"/>
  <c r="G50" i="25"/>
  <c r="I47" i="25" s="1"/>
  <c r="H49" i="25"/>
  <c r="G49" i="25"/>
  <c r="H48" i="25"/>
  <c r="G48" i="25"/>
  <c r="S47" i="25"/>
  <c r="O47" i="25" s="1"/>
  <c r="H47" i="25"/>
  <c r="G47" i="25"/>
  <c r="H46" i="25"/>
  <c r="G46" i="25"/>
  <c r="H45" i="25"/>
  <c r="G45" i="25"/>
  <c r="H44" i="25"/>
  <c r="G44" i="25"/>
  <c r="H43" i="25"/>
  <c r="J43" i="25" s="1"/>
  <c r="N43" i="25" s="1"/>
  <c r="G43" i="25"/>
  <c r="H42" i="25"/>
  <c r="G42" i="25"/>
  <c r="H41" i="25"/>
  <c r="G41" i="25"/>
  <c r="H40" i="25"/>
  <c r="G40" i="25"/>
  <c r="S39" i="25"/>
  <c r="O39" i="25" s="1"/>
  <c r="H39" i="25"/>
  <c r="J39" i="25" s="1"/>
  <c r="G39" i="25"/>
  <c r="I39" i="25" s="1"/>
  <c r="K39" i="25" s="1"/>
  <c r="M39" i="25" s="1"/>
  <c r="H38" i="25"/>
  <c r="G38" i="25"/>
  <c r="H37" i="25"/>
  <c r="G37" i="25"/>
  <c r="H36" i="25"/>
  <c r="G36" i="25"/>
  <c r="H35" i="25"/>
  <c r="J35" i="25" s="1"/>
  <c r="N35" i="25" s="1"/>
  <c r="G35" i="25"/>
  <c r="H34" i="25"/>
  <c r="G34" i="25"/>
  <c r="H33" i="25"/>
  <c r="G33" i="25"/>
  <c r="H32" i="25"/>
  <c r="G32" i="25"/>
  <c r="S31" i="25"/>
  <c r="O31" i="25" s="1"/>
  <c r="H31" i="25"/>
  <c r="G31" i="25"/>
  <c r="H30" i="25"/>
  <c r="G30" i="25"/>
  <c r="H29" i="25"/>
  <c r="G29" i="25"/>
  <c r="H28" i="25"/>
  <c r="G28" i="25"/>
  <c r="H27" i="25"/>
  <c r="G27" i="25"/>
  <c r="H26" i="25"/>
  <c r="G26" i="25"/>
  <c r="H25" i="25"/>
  <c r="G25" i="25"/>
  <c r="H24" i="25"/>
  <c r="G24" i="25"/>
  <c r="S23" i="25"/>
  <c r="O23" i="25" s="1"/>
  <c r="H23" i="25"/>
  <c r="G23" i="25"/>
  <c r="I23" i="25" s="1"/>
  <c r="H22" i="25"/>
  <c r="G22" i="25"/>
  <c r="H21" i="25"/>
  <c r="G21" i="25"/>
  <c r="H20" i="25"/>
  <c r="G20" i="25"/>
  <c r="H19" i="25"/>
  <c r="J19" i="25" s="1"/>
  <c r="G19" i="25"/>
  <c r="H18" i="25"/>
  <c r="G18" i="25"/>
  <c r="I15" i="25" s="1"/>
  <c r="H17" i="25"/>
  <c r="G17" i="25"/>
  <c r="H16" i="25"/>
  <c r="G16" i="25"/>
  <c r="S15" i="25"/>
  <c r="O15" i="25" s="1"/>
  <c r="H15" i="25"/>
  <c r="G15" i="25"/>
  <c r="H14" i="25"/>
  <c r="J11" i="25" s="1"/>
  <c r="N11" i="25" s="1"/>
  <c r="G14" i="25"/>
  <c r="H13" i="25"/>
  <c r="G13" i="25"/>
  <c r="H12" i="25"/>
  <c r="G12" i="25"/>
  <c r="H11" i="25"/>
  <c r="G11" i="25"/>
  <c r="H10" i="25"/>
  <c r="J7" i="25" s="1"/>
  <c r="N7" i="25" s="1"/>
  <c r="G10" i="25"/>
  <c r="H9" i="25"/>
  <c r="G9" i="25"/>
  <c r="H8" i="25"/>
  <c r="G8" i="25"/>
  <c r="S7" i="25"/>
  <c r="O7" i="25" s="1"/>
  <c r="H7" i="25"/>
  <c r="G7" i="25"/>
  <c r="H6" i="25"/>
  <c r="G6" i="25"/>
  <c r="H5" i="25"/>
  <c r="G5" i="25"/>
  <c r="H4" i="25"/>
  <c r="G4" i="25"/>
  <c r="H3" i="25"/>
  <c r="G3" i="25"/>
  <c r="H50" i="24"/>
  <c r="J47" i="24" s="1"/>
  <c r="G50" i="24"/>
  <c r="H49" i="24"/>
  <c r="G49" i="24"/>
  <c r="H48" i="24"/>
  <c r="G48" i="24"/>
  <c r="I47" i="24"/>
  <c r="H47" i="24"/>
  <c r="G47" i="24"/>
  <c r="H46" i="24"/>
  <c r="J43" i="24" s="1"/>
  <c r="G46" i="24"/>
  <c r="H45" i="24"/>
  <c r="G45" i="24"/>
  <c r="H44" i="24"/>
  <c r="G44" i="24"/>
  <c r="H43" i="24"/>
  <c r="G43" i="24"/>
  <c r="I43" i="24" s="1"/>
  <c r="H42" i="24"/>
  <c r="G42" i="24"/>
  <c r="I39" i="24" s="1"/>
  <c r="H41" i="24"/>
  <c r="G41" i="24"/>
  <c r="H40" i="24"/>
  <c r="G40" i="24"/>
  <c r="H39" i="24"/>
  <c r="J39" i="24" s="1"/>
  <c r="L39" i="24" s="1"/>
  <c r="G39" i="24"/>
  <c r="H38" i="24"/>
  <c r="G38" i="24"/>
  <c r="H37" i="24"/>
  <c r="G37" i="24"/>
  <c r="H36" i="24"/>
  <c r="G36" i="24"/>
  <c r="H35" i="24"/>
  <c r="G35" i="24"/>
  <c r="H34" i="24"/>
  <c r="G34" i="24"/>
  <c r="H33" i="24"/>
  <c r="G33" i="24"/>
  <c r="H32" i="24"/>
  <c r="G32" i="24"/>
  <c r="S31" i="24"/>
  <c r="O31" i="24" s="1"/>
  <c r="H31" i="24"/>
  <c r="G31" i="24"/>
  <c r="I31" i="24" s="1"/>
  <c r="H30" i="24"/>
  <c r="G30" i="24"/>
  <c r="H29" i="24"/>
  <c r="G29" i="24"/>
  <c r="H28" i="24"/>
  <c r="G28" i="24"/>
  <c r="S27" i="24"/>
  <c r="O27" i="24" s="1"/>
  <c r="H27" i="24"/>
  <c r="G27" i="24"/>
  <c r="I27" i="24" s="1"/>
  <c r="H26" i="24"/>
  <c r="G26" i="24"/>
  <c r="H25" i="24"/>
  <c r="G25" i="24"/>
  <c r="H24" i="24"/>
  <c r="G24" i="24"/>
  <c r="S23" i="24"/>
  <c r="O23" i="24" s="1"/>
  <c r="H23" i="24"/>
  <c r="J23" i="24" s="1"/>
  <c r="L23" i="24" s="1"/>
  <c r="G23" i="24"/>
  <c r="H22" i="24"/>
  <c r="G22" i="24"/>
  <c r="I19" i="24" s="1"/>
  <c r="H21" i="24"/>
  <c r="G21" i="24"/>
  <c r="H20" i="24"/>
  <c r="G20" i="24"/>
  <c r="S19" i="24"/>
  <c r="O19" i="24" s="1"/>
  <c r="H19" i="24"/>
  <c r="J19" i="24" s="1"/>
  <c r="N19" i="24" s="1"/>
  <c r="G19" i="24"/>
  <c r="H18" i="24"/>
  <c r="G18" i="24"/>
  <c r="H17" i="24"/>
  <c r="G17" i="24"/>
  <c r="H16" i="24"/>
  <c r="G16" i="24"/>
  <c r="S15" i="24"/>
  <c r="O15" i="24" s="1"/>
  <c r="H15" i="24"/>
  <c r="G15" i="24"/>
  <c r="H14" i="24"/>
  <c r="G14" i="24"/>
  <c r="H13" i="24"/>
  <c r="G13" i="24"/>
  <c r="H12" i="24"/>
  <c r="G12" i="24"/>
  <c r="S11" i="24"/>
  <c r="O11" i="24" s="1"/>
  <c r="H11" i="24"/>
  <c r="G11" i="24"/>
  <c r="H10" i="24"/>
  <c r="G10" i="24"/>
  <c r="H9" i="24"/>
  <c r="G9" i="24"/>
  <c r="H8" i="24"/>
  <c r="G8" i="24"/>
  <c r="S7" i="24"/>
  <c r="O7" i="24" s="1"/>
  <c r="J7" i="24"/>
  <c r="L7" i="24" s="1"/>
  <c r="H7" i="24"/>
  <c r="G7" i="24"/>
  <c r="H6" i="24"/>
  <c r="G6" i="24"/>
  <c r="H5" i="24"/>
  <c r="G5" i="24"/>
  <c r="H4" i="24"/>
  <c r="G4" i="24"/>
  <c r="S3" i="24"/>
  <c r="O3" i="24" s="1"/>
  <c r="H3" i="24"/>
  <c r="G3" i="24"/>
  <c r="S27" i="23"/>
  <c r="O27" i="23" s="1"/>
  <c r="S19" i="23"/>
  <c r="O19" i="23" s="1"/>
  <c r="S11" i="23"/>
  <c r="O11" i="23" s="1"/>
  <c r="S3" i="23"/>
  <c r="O3" i="23" s="1"/>
  <c r="H50" i="23"/>
  <c r="G50" i="23"/>
  <c r="H49" i="23"/>
  <c r="G49" i="23"/>
  <c r="H48" i="23"/>
  <c r="G48" i="23"/>
  <c r="H47" i="23"/>
  <c r="G47" i="23"/>
  <c r="H46" i="23"/>
  <c r="J43" i="23" s="1"/>
  <c r="N43" i="23" s="1"/>
  <c r="G46" i="23"/>
  <c r="H45" i="23"/>
  <c r="G45" i="23"/>
  <c r="H44" i="23"/>
  <c r="G44" i="23"/>
  <c r="H43" i="23"/>
  <c r="G43" i="23"/>
  <c r="I43" i="23" s="1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J35" i="23" s="1"/>
  <c r="G35" i="23"/>
  <c r="H34" i="23"/>
  <c r="G34" i="23"/>
  <c r="H33" i="23"/>
  <c r="G33" i="23"/>
  <c r="H32" i="23"/>
  <c r="G32" i="23"/>
  <c r="S31" i="23"/>
  <c r="O31" i="23" s="1"/>
  <c r="H31" i="23"/>
  <c r="G31" i="23"/>
  <c r="H30" i="23"/>
  <c r="G30" i="23"/>
  <c r="H29" i="23"/>
  <c r="G29" i="23"/>
  <c r="H28" i="23"/>
  <c r="G28" i="23"/>
  <c r="H27" i="23"/>
  <c r="G27" i="23"/>
  <c r="I27" i="23" s="1"/>
  <c r="K27" i="23" s="1"/>
  <c r="M27" i="23" s="1"/>
  <c r="H26" i="23"/>
  <c r="G26" i="23"/>
  <c r="H25" i="23"/>
  <c r="G25" i="23"/>
  <c r="H24" i="23"/>
  <c r="G24" i="23"/>
  <c r="S23" i="23"/>
  <c r="O23" i="23" s="1"/>
  <c r="H23" i="23"/>
  <c r="G23" i="23"/>
  <c r="H22" i="23"/>
  <c r="G22" i="23"/>
  <c r="H21" i="23"/>
  <c r="G21" i="23"/>
  <c r="H20" i="23"/>
  <c r="G20" i="23"/>
  <c r="H19" i="23"/>
  <c r="J19" i="23" s="1"/>
  <c r="G19" i="23"/>
  <c r="H18" i="23"/>
  <c r="G18" i="23"/>
  <c r="I15" i="23" s="1"/>
  <c r="H17" i="23"/>
  <c r="G17" i="23"/>
  <c r="H16" i="23"/>
  <c r="G16" i="23"/>
  <c r="S15" i="23"/>
  <c r="O15" i="23" s="1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S7" i="23"/>
  <c r="O7" i="23" s="1"/>
  <c r="H7" i="23"/>
  <c r="G7" i="23"/>
  <c r="H6" i="23"/>
  <c r="G6" i="23"/>
  <c r="I3" i="23" s="1"/>
  <c r="H5" i="23"/>
  <c r="G5" i="23"/>
  <c r="H4" i="23"/>
  <c r="G4" i="23"/>
  <c r="H3" i="23"/>
  <c r="J3" i="23" s="1"/>
  <c r="L3" i="23" s="1"/>
  <c r="G3" i="23"/>
  <c r="H50" i="22"/>
  <c r="G50" i="22"/>
  <c r="H49" i="22"/>
  <c r="G49" i="22"/>
  <c r="H48" i="22"/>
  <c r="G48" i="22"/>
  <c r="I47" i="22"/>
  <c r="H47" i="22"/>
  <c r="G47" i="22"/>
  <c r="H46" i="22"/>
  <c r="G46" i="22"/>
  <c r="H45" i="22"/>
  <c r="G45" i="22"/>
  <c r="H44" i="22"/>
  <c r="G44" i="22"/>
  <c r="H43" i="22"/>
  <c r="G43" i="22"/>
  <c r="H42" i="22"/>
  <c r="G42" i="22"/>
  <c r="H41" i="22"/>
  <c r="G41" i="22"/>
  <c r="H40" i="22"/>
  <c r="G40" i="22"/>
  <c r="H39" i="22"/>
  <c r="G39" i="22"/>
  <c r="H38" i="22"/>
  <c r="G38" i="22"/>
  <c r="H37" i="22"/>
  <c r="G37" i="22"/>
  <c r="H36" i="22"/>
  <c r="G36" i="22"/>
  <c r="H35" i="22"/>
  <c r="J35" i="22" s="1"/>
  <c r="G35" i="22"/>
  <c r="H34" i="22"/>
  <c r="G34" i="22"/>
  <c r="H33" i="22"/>
  <c r="G33" i="22"/>
  <c r="H32" i="22"/>
  <c r="G32" i="22"/>
  <c r="H31" i="22"/>
  <c r="G31" i="22"/>
  <c r="H30" i="22"/>
  <c r="G30" i="22"/>
  <c r="H29" i="22"/>
  <c r="G29" i="22"/>
  <c r="H28" i="22"/>
  <c r="G28" i="22"/>
  <c r="H27" i="22"/>
  <c r="G27" i="22"/>
  <c r="H26" i="22"/>
  <c r="G26" i="22"/>
  <c r="H25" i="22"/>
  <c r="G25" i="22"/>
  <c r="H24" i="22"/>
  <c r="G24" i="22"/>
  <c r="H23" i="22"/>
  <c r="G23" i="22"/>
  <c r="H22" i="22"/>
  <c r="G22" i="22"/>
  <c r="H21" i="22"/>
  <c r="G21" i="22"/>
  <c r="H20" i="22"/>
  <c r="G20" i="22"/>
  <c r="H19" i="22"/>
  <c r="J19" i="22" s="1"/>
  <c r="L19" i="22" s="1"/>
  <c r="G19" i="22"/>
  <c r="H18" i="22"/>
  <c r="G18" i="22"/>
  <c r="I15" i="22" s="1"/>
  <c r="H17" i="22"/>
  <c r="G17" i="22"/>
  <c r="H16" i="22"/>
  <c r="G16" i="22"/>
  <c r="H15" i="22"/>
  <c r="G15" i="22"/>
  <c r="H14" i="22"/>
  <c r="J11" i="22" s="1"/>
  <c r="N11" i="22" s="1"/>
  <c r="G14" i="22"/>
  <c r="H13" i="22"/>
  <c r="G13" i="22"/>
  <c r="H12" i="22"/>
  <c r="G12" i="22"/>
  <c r="H11" i="22"/>
  <c r="G11" i="22"/>
  <c r="I11" i="22" s="1"/>
  <c r="H10" i="22"/>
  <c r="G10" i="22"/>
  <c r="H9" i="22"/>
  <c r="G9" i="22"/>
  <c r="H8" i="22"/>
  <c r="G8" i="22"/>
  <c r="H7" i="22"/>
  <c r="G7" i="22"/>
  <c r="H6" i="22"/>
  <c r="G6" i="22"/>
  <c r="H5" i="22"/>
  <c r="G5" i="22"/>
  <c r="H4" i="22"/>
  <c r="G4" i="22"/>
  <c r="H3" i="22"/>
  <c r="G3" i="22"/>
  <c r="H50" i="21"/>
  <c r="G50" i="21"/>
  <c r="I47" i="21" s="1"/>
  <c r="H49" i="21"/>
  <c r="G49" i="21"/>
  <c r="H48" i="21"/>
  <c r="G48" i="21"/>
  <c r="H47" i="21"/>
  <c r="G47" i="21"/>
  <c r="H46" i="21"/>
  <c r="G46" i="21"/>
  <c r="H45" i="21"/>
  <c r="G45" i="21"/>
  <c r="H44" i="21"/>
  <c r="G44" i="21"/>
  <c r="J43" i="21"/>
  <c r="N43" i="21" s="1"/>
  <c r="H43" i="21"/>
  <c r="G43" i="21"/>
  <c r="H42" i="21"/>
  <c r="G42" i="21"/>
  <c r="H41" i="21"/>
  <c r="G41" i="21"/>
  <c r="H40" i="21"/>
  <c r="G40" i="21"/>
  <c r="H39" i="21"/>
  <c r="G39" i="21"/>
  <c r="I39" i="21" s="1"/>
  <c r="H38" i="21"/>
  <c r="J35" i="21" s="1"/>
  <c r="G38" i="21"/>
  <c r="H37" i="21"/>
  <c r="G37" i="21"/>
  <c r="H36" i="21"/>
  <c r="G36" i="21"/>
  <c r="H35" i="21"/>
  <c r="G35" i="21"/>
  <c r="H34" i="21"/>
  <c r="G34" i="21"/>
  <c r="I31" i="21" s="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J27" i="21" s="1"/>
  <c r="N27" i="21" s="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J19" i="21" s="1"/>
  <c r="L19" i="21" s="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J11" i="21" s="1"/>
  <c r="N11" i="21" s="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H4" i="21"/>
  <c r="G4" i="21"/>
  <c r="H3" i="21"/>
  <c r="G3" i="21"/>
  <c r="H50" i="20"/>
  <c r="G50" i="20"/>
  <c r="H49" i="20"/>
  <c r="G49" i="20"/>
  <c r="H48" i="20"/>
  <c r="G48" i="20"/>
  <c r="H47" i="20"/>
  <c r="G47" i="20"/>
  <c r="H46" i="20"/>
  <c r="G46" i="20"/>
  <c r="I43" i="20" s="1"/>
  <c r="H45" i="20"/>
  <c r="G45" i="20"/>
  <c r="H44" i="20"/>
  <c r="G44" i="20"/>
  <c r="H43" i="20"/>
  <c r="J43" i="20" s="1"/>
  <c r="N43" i="20" s="1"/>
  <c r="G43" i="20"/>
  <c r="H42" i="20"/>
  <c r="G42" i="20"/>
  <c r="H41" i="20"/>
  <c r="G41" i="20"/>
  <c r="H40" i="20"/>
  <c r="G40" i="20"/>
  <c r="H39" i="20"/>
  <c r="J39" i="20" s="1"/>
  <c r="G39" i="20"/>
  <c r="H38" i="20"/>
  <c r="G38" i="20"/>
  <c r="I35" i="20" s="1"/>
  <c r="H37" i="20"/>
  <c r="G37" i="20"/>
  <c r="H36" i="20"/>
  <c r="G36" i="20"/>
  <c r="H35" i="20"/>
  <c r="G35" i="20"/>
  <c r="H34" i="20"/>
  <c r="G34" i="20"/>
  <c r="H33" i="20"/>
  <c r="G33" i="20"/>
  <c r="H32" i="20"/>
  <c r="G32" i="20"/>
  <c r="H31" i="20"/>
  <c r="G31" i="20"/>
  <c r="H30" i="20"/>
  <c r="G30" i="20"/>
  <c r="I27" i="20" s="1"/>
  <c r="H29" i="20"/>
  <c r="G29" i="20"/>
  <c r="H28" i="20"/>
  <c r="G28" i="20"/>
  <c r="H27" i="20"/>
  <c r="J27" i="20" s="1"/>
  <c r="N27" i="20" s="1"/>
  <c r="G27" i="20"/>
  <c r="H26" i="20"/>
  <c r="G26" i="20"/>
  <c r="H25" i="20"/>
  <c r="G25" i="20"/>
  <c r="H24" i="20"/>
  <c r="G24" i="20"/>
  <c r="H23" i="20"/>
  <c r="J23" i="20" s="1"/>
  <c r="N23" i="20" s="1"/>
  <c r="G23" i="20"/>
  <c r="H22" i="20"/>
  <c r="G22" i="20"/>
  <c r="I19" i="20" s="1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J7" i="20" s="1"/>
  <c r="N7" i="20" s="1"/>
  <c r="G7" i="20"/>
  <c r="H6" i="20"/>
  <c r="G6" i="20"/>
  <c r="H5" i="20"/>
  <c r="G5" i="20"/>
  <c r="H4" i="20"/>
  <c r="G4" i="20"/>
  <c r="H3" i="20"/>
  <c r="G3" i="20"/>
  <c r="S23" i="19"/>
  <c r="O23" i="19" s="1"/>
  <c r="S15" i="19"/>
  <c r="O15" i="19" s="1"/>
  <c r="S7" i="19"/>
  <c r="O7" i="19" s="1"/>
  <c r="H50" i="19"/>
  <c r="G50" i="19"/>
  <c r="H49" i="19"/>
  <c r="G49" i="19"/>
  <c r="H48" i="19"/>
  <c r="G48" i="19"/>
  <c r="H47" i="19"/>
  <c r="G47" i="19"/>
  <c r="H46" i="19"/>
  <c r="G46" i="19"/>
  <c r="H45" i="19"/>
  <c r="G45" i="19"/>
  <c r="H44" i="19"/>
  <c r="G44" i="19"/>
  <c r="H43" i="19"/>
  <c r="J43" i="19" s="1"/>
  <c r="H42" i="19"/>
  <c r="G42" i="19"/>
  <c r="H41" i="19"/>
  <c r="G41" i="19"/>
  <c r="H40" i="19"/>
  <c r="G40" i="19"/>
  <c r="I39" i="19"/>
  <c r="K39" i="19" s="1"/>
  <c r="M39" i="19" s="1"/>
  <c r="H39" i="19"/>
  <c r="G39" i="19"/>
  <c r="H38" i="19"/>
  <c r="G38" i="19"/>
  <c r="H37" i="19"/>
  <c r="G37" i="19"/>
  <c r="H36" i="19"/>
  <c r="G36" i="19"/>
  <c r="H35" i="19"/>
  <c r="G35" i="19"/>
  <c r="H34" i="19"/>
  <c r="G34" i="19"/>
  <c r="H33" i="19"/>
  <c r="G33" i="19"/>
  <c r="H32" i="19"/>
  <c r="G32" i="19"/>
  <c r="H31" i="19"/>
  <c r="G31" i="19"/>
  <c r="H30" i="19"/>
  <c r="G30" i="19"/>
  <c r="H29" i="19"/>
  <c r="G29" i="19"/>
  <c r="H28" i="19"/>
  <c r="G28" i="19"/>
  <c r="S27" i="19"/>
  <c r="O27" i="19" s="1"/>
  <c r="H27" i="19"/>
  <c r="G27" i="19"/>
  <c r="H26" i="19"/>
  <c r="G26" i="19"/>
  <c r="H25" i="19"/>
  <c r="G25" i="19"/>
  <c r="H24" i="19"/>
  <c r="G24" i="19"/>
  <c r="H23" i="19"/>
  <c r="G23" i="19"/>
  <c r="H22" i="19"/>
  <c r="G22" i="19"/>
  <c r="H21" i="19"/>
  <c r="G21" i="19"/>
  <c r="H20" i="19"/>
  <c r="G20" i="19"/>
  <c r="S19" i="19"/>
  <c r="O19" i="19" s="1"/>
  <c r="H19" i="19"/>
  <c r="G19" i="19"/>
  <c r="H18" i="19"/>
  <c r="J15" i="19" s="1"/>
  <c r="N15" i="19" s="1"/>
  <c r="G18" i="19"/>
  <c r="H17" i="19"/>
  <c r="G17" i="19"/>
  <c r="H16" i="19"/>
  <c r="G16" i="19"/>
  <c r="H15" i="19"/>
  <c r="G15" i="19"/>
  <c r="H14" i="19"/>
  <c r="J11" i="19" s="1"/>
  <c r="G14" i="19"/>
  <c r="H13" i="19"/>
  <c r="G13" i="19"/>
  <c r="H12" i="19"/>
  <c r="G12" i="19"/>
  <c r="S11" i="19"/>
  <c r="O11" i="19" s="1"/>
  <c r="H11" i="19"/>
  <c r="G11" i="19"/>
  <c r="H10" i="19"/>
  <c r="G10" i="19"/>
  <c r="I7" i="19" s="1"/>
  <c r="K7" i="19" s="1"/>
  <c r="M7" i="19" s="1"/>
  <c r="H9" i="19"/>
  <c r="G9" i="19"/>
  <c r="H8" i="19"/>
  <c r="G8" i="19"/>
  <c r="H7" i="19"/>
  <c r="G7" i="19"/>
  <c r="H6" i="19"/>
  <c r="G6" i="19"/>
  <c r="H5" i="19"/>
  <c r="G5" i="19"/>
  <c r="H4" i="19"/>
  <c r="G4" i="19"/>
  <c r="S3" i="19"/>
  <c r="O3" i="19" s="1"/>
  <c r="H3" i="19"/>
  <c r="G3" i="19"/>
  <c r="F43" i="18"/>
  <c r="G43" i="18" s="1"/>
  <c r="H50" i="18"/>
  <c r="J47" i="18" s="1"/>
  <c r="N47" i="18" s="1"/>
  <c r="G50" i="18"/>
  <c r="H49" i="18"/>
  <c r="G49" i="18"/>
  <c r="H48" i="18"/>
  <c r="G48" i="18"/>
  <c r="I47" i="18"/>
  <c r="H47" i="18"/>
  <c r="G47" i="18"/>
  <c r="H46" i="18"/>
  <c r="G46" i="18"/>
  <c r="H45" i="18"/>
  <c r="G45" i="18"/>
  <c r="H44" i="18"/>
  <c r="G44" i="18"/>
  <c r="H43" i="18"/>
  <c r="H42" i="18"/>
  <c r="G42" i="18"/>
  <c r="H41" i="18"/>
  <c r="G41" i="18"/>
  <c r="H40" i="18"/>
  <c r="G40" i="18"/>
  <c r="I39" i="18"/>
  <c r="K39" i="18" s="1"/>
  <c r="H39" i="18"/>
  <c r="J39" i="18" s="1"/>
  <c r="G39" i="18"/>
  <c r="H38" i="18"/>
  <c r="G38" i="18"/>
  <c r="I35" i="18" s="1"/>
  <c r="H37" i="18"/>
  <c r="G37" i="18"/>
  <c r="H36" i="18"/>
  <c r="G36" i="18"/>
  <c r="H35" i="18"/>
  <c r="G35" i="18"/>
  <c r="H34" i="18"/>
  <c r="J31" i="18" s="1"/>
  <c r="G34" i="18"/>
  <c r="H33" i="18"/>
  <c r="G33" i="18"/>
  <c r="H32" i="18"/>
  <c r="G32" i="18"/>
  <c r="H31" i="18"/>
  <c r="G31" i="18"/>
  <c r="H30" i="18"/>
  <c r="G30" i="18"/>
  <c r="H29" i="18"/>
  <c r="G29" i="18"/>
  <c r="H28" i="18"/>
  <c r="G28" i="18"/>
  <c r="H27" i="18"/>
  <c r="J27" i="18" s="1"/>
  <c r="G27" i="18"/>
  <c r="H26" i="18"/>
  <c r="G26" i="18"/>
  <c r="H25" i="18"/>
  <c r="G25" i="18"/>
  <c r="H24" i="18"/>
  <c r="G24" i="18"/>
  <c r="J23" i="18"/>
  <c r="N23" i="18" s="1"/>
  <c r="H23" i="18"/>
  <c r="G23" i="18"/>
  <c r="H22" i="18"/>
  <c r="G22" i="18"/>
  <c r="I19" i="18" s="1"/>
  <c r="H21" i="18"/>
  <c r="G21" i="18"/>
  <c r="H20" i="18"/>
  <c r="G20" i="18"/>
  <c r="H19" i="18"/>
  <c r="G19" i="18"/>
  <c r="H18" i="18"/>
  <c r="G18" i="18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J11" i="18" s="1"/>
  <c r="G11" i="18"/>
  <c r="H10" i="18"/>
  <c r="G10" i="18"/>
  <c r="I7" i="18" s="1"/>
  <c r="K7" i="18" s="1"/>
  <c r="H9" i="18"/>
  <c r="G9" i="18"/>
  <c r="H8" i="18"/>
  <c r="G8" i="18"/>
  <c r="H7" i="18"/>
  <c r="G7" i="18"/>
  <c r="H6" i="18"/>
  <c r="G6" i="18"/>
  <c r="I3" i="18" s="1"/>
  <c r="H5" i="18"/>
  <c r="G5" i="18"/>
  <c r="H4" i="18"/>
  <c r="G4" i="18"/>
  <c r="H3" i="18"/>
  <c r="G3" i="18"/>
  <c r="H50" i="16"/>
  <c r="G50" i="16"/>
  <c r="H49" i="16"/>
  <c r="G49" i="16"/>
  <c r="H48" i="16"/>
  <c r="G48" i="16"/>
  <c r="H47" i="16"/>
  <c r="G47" i="16"/>
  <c r="H46" i="16"/>
  <c r="G46" i="16"/>
  <c r="H45" i="16"/>
  <c r="G45" i="16"/>
  <c r="H44" i="16"/>
  <c r="G44" i="16"/>
  <c r="H43" i="16"/>
  <c r="G43" i="16"/>
  <c r="H42" i="16"/>
  <c r="G42" i="16"/>
  <c r="H41" i="16"/>
  <c r="G41" i="16"/>
  <c r="H40" i="16"/>
  <c r="G40" i="16"/>
  <c r="H39" i="16"/>
  <c r="G39" i="16"/>
  <c r="H38" i="16"/>
  <c r="G38" i="16"/>
  <c r="H37" i="16"/>
  <c r="G37" i="16"/>
  <c r="H36" i="16"/>
  <c r="G36" i="16"/>
  <c r="H35" i="16"/>
  <c r="G35" i="16"/>
  <c r="H34" i="16"/>
  <c r="J31" i="16" s="1"/>
  <c r="G34" i="16"/>
  <c r="H33" i="16"/>
  <c r="G33" i="16"/>
  <c r="H32" i="16"/>
  <c r="G32" i="16"/>
  <c r="H31" i="16"/>
  <c r="G31" i="16"/>
  <c r="H30" i="16"/>
  <c r="G30" i="16"/>
  <c r="I27" i="16" s="1"/>
  <c r="K27" i="16" s="1"/>
  <c r="H29" i="16"/>
  <c r="G29" i="16"/>
  <c r="H28" i="16"/>
  <c r="G28" i="16"/>
  <c r="H27" i="16"/>
  <c r="G27" i="16"/>
  <c r="H26" i="16"/>
  <c r="J23" i="16" s="1"/>
  <c r="L23" i="16" s="1"/>
  <c r="G26" i="16"/>
  <c r="H25" i="16"/>
  <c r="G25" i="16"/>
  <c r="H24" i="16"/>
  <c r="G24" i="16"/>
  <c r="H23" i="16"/>
  <c r="G23" i="16"/>
  <c r="H22" i="16"/>
  <c r="J19" i="16" s="1"/>
  <c r="N19" i="16" s="1"/>
  <c r="G22" i="16"/>
  <c r="H21" i="16"/>
  <c r="G21" i="16"/>
  <c r="H20" i="16"/>
  <c r="G20" i="16"/>
  <c r="H19" i="16"/>
  <c r="G19" i="16"/>
  <c r="H18" i="16"/>
  <c r="G18" i="16"/>
  <c r="H17" i="16"/>
  <c r="G17" i="16"/>
  <c r="H16" i="16"/>
  <c r="G16" i="16"/>
  <c r="H15" i="16"/>
  <c r="G15" i="16"/>
  <c r="H14" i="16"/>
  <c r="G14" i="16"/>
  <c r="H13" i="16"/>
  <c r="G13" i="16"/>
  <c r="H12" i="16"/>
  <c r="G12" i="16"/>
  <c r="H11" i="16"/>
  <c r="G11" i="16"/>
  <c r="H10" i="16"/>
  <c r="G10" i="16"/>
  <c r="H9" i="16"/>
  <c r="G9" i="16"/>
  <c r="H8" i="16"/>
  <c r="G8" i="16"/>
  <c r="H7" i="16"/>
  <c r="G7" i="16"/>
  <c r="H6" i="16"/>
  <c r="G6" i="16"/>
  <c r="I3" i="16" s="1"/>
  <c r="H5" i="16"/>
  <c r="G5" i="16"/>
  <c r="H4" i="16"/>
  <c r="G4" i="16"/>
  <c r="H3" i="16"/>
  <c r="G3" i="16"/>
  <c r="S35" i="15"/>
  <c r="O35" i="15" s="1"/>
  <c r="H50" i="15"/>
  <c r="J47" i="15" s="1"/>
  <c r="G50" i="15"/>
  <c r="H49" i="15"/>
  <c r="G49" i="15"/>
  <c r="H48" i="15"/>
  <c r="G48" i="15"/>
  <c r="S47" i="15"/>
  <c r="O47" i="15" s="1"/>
  <c r="H47" i="15"/>
  <c r="G47" i="15"/>
  <c r="H46" i="15"/>
  <c r="G46" i="15"/>
  <c r="I43" i="15" s="1"/>
  <c r="H45" i="15"/>
  <c r="G45" i="15"/>
  <c r="H44" i="15"/>
  <c r="G44" i="15"/>
  <c r="S43" i="15"/>
  <c r="O43" i="15" s="1"/>
  <c r="H43" i="15"/>
  <c r="G43" i="15"/>
  <c r="H42" i="15"/>
  <c r="G42" i="15"/>
  <c r="H41" i="15"/>
  <c r="G41" i="15"/>
  <c r="H40" i="15"/>
  <c r="G40" i="15"/>
  <c r="S39" i="15"/>
  <c r="O39" i="15" s="1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I27" i="15" s="1"/>
  <c r="H29" i="15"/>
  <c r="G29" i="15"/>
  <c r="H28" i="15"/>
  <c r="G28" i="15"/>
  <c r="H27" i="15"/>
  <c r="G27" i="15"/>
  <c r="H26" i="15"/>
  <c r="G26" i="15"/>
  <c r="H25" i="15"/>
  <c r="G25" i="15"/>
  <c r="H24" i="15"/>
  <c r="G24" i="15"/>
  <c r="H23" i="15"/>
  <c r="G23" i="15"/>
  <c r="H22" i="15"/>
  <c r="G22" i="15"/>
  <c r="H21" i="15"/>
  <c r="G21" i="15"/>
  <c r="H20" i="15"/>
  <c r="G20" i="15"/>
  <c r="H19" i="15"/>
  <c r="J19" i="15" s="1"/>
  <c r="N19" i="15" s="1"/>
  <c r="G19" i="15"/>
  <c r="I19" i="15" s="1"/>
  <c r="H18" i="15"/>
  <c r="G18" i="15"/>
  <c r="H17" i="15"/>
  <c r="G17" i="15"/>
  <c r="H16" i="15"/>
  <c r="G16" i="15"/>
  <c r="H15" i="15"/>
  <c r="G15" i="15"/>
  <c r="H14" i="15"/>
  <c r="G14" i="15"/>
  <c r="I11" i="15" s="1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J7" i="15" s="1"/>
  <c r="N7" i="15" s="1"/>
  <c r="G7" i="15"/>
  <c r="H6" i="15"/>
  <c r="G6" i="15"/>
  <c r="H5" i="15"/>
  <c r="G5" i="15"/>
  <c r="H4" i="15"/>
  <c r="G4" i="15"/>
  <c r="H3" i="15"/>
  <c r="J3" i="15" s="1"/>
  <c r="G3" i="15"/>
  <c r="I3" i="15" s="1"/>
  <c r="H50" i="14"/>
  <c r="G50" i="14"/>
  <c r="H49" i="14"/>
  <c r="G49" i="14"/>
  <c r="H48" i="14"/>
  <c r="G48" i="14"/>
  <c r="H47" i="14"/>
  <c r="G47" i="14"/>
  <c r="I47" i="14" s="1"/>
  <c r="K47" i="14" s="1"/>
  <c r="H46" i="14"/>
  <c r="G46" i="14"/>
  <c r="H45" i="14"/>
  <c r="G45" i="14"/>
  <c r="H44" i="14"/>
  <c r="G44" i="14"/>
  <c r="H43" i="14"/>
  <c r="J43" i="14" s="1"/>
  <c r="N43" i="14" s="1"/>
  <c r="G43" i="14"/>
  <c r="H42" i="14"/>
  <c r="G42" i="14"/>
  <c r="H41" i="14"/>
  <c r="G41" i="14"/>
  <c r="H40" i="14"/>
  <c r="G40" i="14"/>
  <c r="H39" i="14"/>
  <c r="G39" i="14"/>
  <c r="G38" i="14"/>
  <c r="H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J31" i="14" s="1"/>
  <c r="N31" i="14" s="1"/>
  <c r="G31" i="14"/>
  <c r="H30" i="14"/>
  <c r="G30" i="14"/>
  <c r="H29" i="14"/>
  <c r="G29" i="14"/>
  <c r="H28" i="14"/>
  <c r="G28" i="14"/>
  <c r="H27" i="14"/>
  <c r="J27" i="14" s="1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34" i="17"/>
  <c r="G34" i="17"/>
  <c r="H33" i="17"/>
  <c r="G33" i="17"/>
  <c r="H32" i="17"/>
  <c r="G32" i="17"/>
  <c r="H31" i="17"/>
  <c r="G31" i="17"/>
  <c r="H30" i="17"/>
  <c r="G30" i="17"/>
  <c r="H29" i="17"/>
  <c r="G29" i="17"/>
  <c r="H28" i="17"/>
  <c r="G28" i="17"/>
  <c r="H27" i="17"/>
  <c r="J27" i="17" s="1"/>
  <c r="G27" i="17"/>
  <c r="H26" i="17"/>
  <c r="G26" i="17"/>
  <c r="I23" i="17" s="1"/>
  <c r="H25" i="17"/>
  <c r="G25" i="17"/>
  <c r="H24" i="17"/>
  <c r="G24" i="17"/>
  <c r="H23" i="17"/>
  <c r="G23" i="17"/>
  <c r="H22" i="17"/>
  <c r="G22" i="17"/>
  <c r="H21" i="17"/>
  <c r="G21" i="17"/>
  <c r="H20" i="17"/>
  <c r="G20" i="17"/>
  <c r="H19" i="17"/>
  <c r="J19" i="17" s="1"/>
  <c r="G19" i="17"/>
  <c r="H18" i="17"/>
  <c r="G18" i="17"/>
  <c r="H17" i="17"/>
  <c r="G17" i="17"/>
  <c r="H16" i="17"/>
  <c r="G16" i="17"/>
  <c r="H15" i="17"/>
  <c r="G15" i="17"/>
  <c r="H14" i="17"/>
  <c r="G14" i="17"/>
  <c r="H13" i="17"/>
  <c r="G13" i="17"/>
  <c r="H12" i="17"/>
  <c r="G12" i="17"/>
  <c r="H11" i="17"/>
  <c r="J11" i="17" s="1"/>
  <c r="G11" i="17"/>
  <c r="I11" i="17" s="1"/>
  <c r="H10" i="17"/>
  <c r="G10" i="17"/>
  <c r="H9" i="17"/>
  <c r="G9" i="17"/>
  <c r="H8" i="17"/>
  <c r="G8" i="17"/>
  <c r="H7" i="17"/>
  <c r="G7" i="17"/>
  <c r="I7" i="17" s="1"/>
  <c r="H6" i="17"/>
  <c r="G6" i="17"/>
  <c r="H5" i="17"/>
  <c r="G5" i="17"/>
  <c r="H4" i="17"/>
  <c r="G4" i="17"/>
  <c r="H3" i="17"/>
  <c r="G3" i="17"/>
  <c r="U47" i="13"/>
  <c r="T47" i="13"/>
  <c r="U43" i="13"/>
  <c r="T43" i="13"/>
  <c r="U39" i="13"/>
  <c r="T39" i="13"/>
  <c r="U35" i="13"/>
  <c r="T35" i="13"/>
  <c r="S47" i="13"/>
  <c r="O47" i="13" s="1"/>
  <c r="S43" i="13"/>
  <c r="S39" i="13"/>
  <c r="S35" i="13"/>
  <c r="N47" i="13"/>
  <c r="M47" i="13"/>
  <c r="O43" i="13"/>
  <c r="N43" i="13"/>
  <c r="M43" i="13"/>
  <c r="O39" i="13"/>
  <c r="N39" i="13"/>
  <c r="M39" i="13"/>
  <c r="O35" i="13"/>
  <c r="N35" i="13"/>
  <c r="M35" i="13"/>
  <c r="L47" i="13"/>
  <c r="K47" i="13"/>
  <c r="L43" i="13"/>
  <c r="K43" i="13"/>
  <c r="L39" i="13"/>
  <c r="K39" i="13"/>
  <c r="L35" i="13"/>
  <c r="K35" i="13"/>
  <c r="J47" i="13"/>
  <c r="I47" i="13"/>
  <c r="J43" i="13"/>
  <c r="I43" i="13"/>
  <c r="J39" i="13"/>
  <c r="I39" i="13"/>
  <c r="J35" i="13"/>
  <c r="I35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F38" i="13"/>
  <c r="F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J23" i="13" s="1"/>
  <c r="N23" i="13" s="1"/>
  <c r="G26" i="13"/>
  <c r="H25" i="13"/>
  <c r="G25" i="13"/>
  <c r="H24" i="13"/>
  <c r="G24" i="13"/>
  <c r="H23" i="13"/>
  <c r="G23" i="13"/>
  <c r="H22" i="13"/>
  <c r="G22" i="13"/>
  <c r="H21" i="13"/>
  <c r="H20" i="13"/>
  <c r="G20" i="13"/>
  <c r="H19" i="13"/>
  <c r="H18" i="13"/>
  <c r="G18" i="13"/>
  <c r="H17" i="13"/>
  <c r="G17" i="13"/>
  <c r="H16" i="13"/>
  <c r="G16" i="13"/>
  <c r="H15" i="13"/>
  <c r="G15" i="13"/>
  <c r="H14" i="13"/>
  <c r="G14" i="13"/>
  <c r="H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F21" i="12"/>
  <c r="F20" i="12"/>
  <c r="F19" i="12"/>
  <c r="H19" i="12" s="1"/>
  <c r="J19" i="12" s="1"/>
  <c r="F14" i="12"/>
  <c r="G14" i="12" s="1"/>
  <c r="F13" i="12"/>
  <c r="H34" i="12"/>
  <c r="G34" i="12"/>
  <c r="H33" i="12"/>
  <c r="G33" i="12"/>
  <c r="H32" i="12"/>
  <c r="G32" i="12"/>
  <c r="H31" i="12"/>
  <c r="G31" i="12"/>
  <c r="H30" i="12"/>
  <c r="G30" i="12"/>
  <c r="I27" i="12" s="1"/>
  <c r="M27" i="12" s="1"/>
  <c r="H29" i="12"/>
  <c r="G29" i="12"/>
  <c r="H28" i="12"/>
  <c r="G28" i="12"/>
  <c r="H27" i="12"/>
  <c r="J27" i="12" s="1"/>
  <c r="N27" i="12" s="1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G19" i="12"/>
  <c r="H18" i="12"/>
  <c r="G18" i="12"/>
  <c r="H17" i="12"/>
  <c r="G17" i="12"/>
  <c r="H16" i="12"/>
  <c r="G16" i="12"/>
  <c r="H15" i="12"/>
  <c r="G15" i="12"/>
  <c r="H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34" i="11"/>
  <c r="G34" i="11"/>
  <c r="H33" i="11"/>
  <c r="G33" i="11"/>
  <c r="H32" i="11"/>
  <c r="G32" i="11"/>
  <c r="H31" i="11"/>
  <c r="G31" i="11"/>
  <c r="H30" i="11"/>
  <c r="G30" i="11"/>
  <c r="I27" i="11" s="1"/>
  <c r="K27" i="11" s="1"/>
  <c r="H29" i="11"/>
  <c r="G29" i="11"/>
  <c r="H28" i="11"/>
  <c r="G28" i="11"/>
  <c r="H27" i="11"/>
  <c r="G27" i="11"/>
  <c r="H26" i="11"/>
  <c r="G26" i="11"/>
  <c r="H25" i="11"/>
  <c r="G25" i="11"/>
  <c r="H24" i="11"/>
  <c r="G24" i="11"/>
  <c r="H23" i="11"/>
  <c r="G23" i="11"/>
  <c r="H22" i="11"/>
  <c r="G22" i="11"/>
  <c r="H21" i="11"/>
  <c r="G21" i="11"/>
  <c r="H20" i="11"/>
  <c r="G20" i="11"/>
  <c r="H19" i="11"/>
  <c r="G19" i="11"/>
  <c r="I19" i="11" s="1"/>
  <c r="K19" i="11" s="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I3" i="11" s="1"/>
  <c r="K3" i="11" s="1"/>
  <c r="H5" i="11"/>
  <c r="G5" i="11"/>
  <c r="H4" i="11"/>
  <c r="G4" i="11"/>
  <c r="H3" i="11"/>
  <c r="G3" i="11"/>
  <c r="U31" i="10"/>
  <c r="T31" i="10"/>
  <c r="U27" i="10"/>
  <c r="T27" i="10"/>
  <c r="U23" i="10"/>
  <c r="T23" i="10"/>
  <c r="U19" i="10"/>
  <c r="T19" i="10"/>
  <c r="S31" i="10"/>
  <c r="S27" i="10"/>
  <c r="S23" i="10"/>
  <c r="S19" i="10"/>
  <c r="O19" i="10" s="1"/>
  <c r="I31" i="10"/>
  <c r="O31" i="10"/>
  <c r="O27" i="10"/>
  <c r="O23" i="10"/>
  <c r="N31" i="10"/>
  <c r="M31" i="10"/>
  <c r="N27" i="10"/>
  <c r="M27" i="10"/>
  <c r="N23" i="10"/>
  <c r="M23" i="10"/>
  <c r="N19" i="10"/>
  <c r="M19" i="10"/>
  <c r="L31" i="10"/>
  <c r="K31" i="10"/>
  <c r="L27" i="10"/>
  <c r="K27" i="10"/>
  <c r="L23" i="10"/>
  <c r="K23" i="10"/>
  <c r="L19" i="10"/>
  <c r="K19" i="10"/>
  <c r="J31" i="10"/>
  <c r="J27" i="10"/>
  <c r="I27" i="10"/>
  <c r="J23" i="10"/>
  <c r="I23" i="10"/>
  <c r="J19" i="10"/>
  <c r="I19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H18" i="10"/>
  <c r="G18" i="10"/>
  <c r="H17" i="10"/>
  <c r="G17" i="10"/>
  <c r="H16" i="10"/>
  <c r="G16" i="10"/>
  <c r="H15" i="10"/>
  <c r="J15" i="10" s="1"/>
  <c r="N15" i="10" s="1"/>
  <c r="G15" i="10"/>
  <c r="I15" i="10" s="1"/>
  <c r="M15" i="10" s="1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I7" i="10" s="1"/>
  <c r="H6" i="10"/>
  <c r="G6" i="10"/>
  <c r="H5" i="10"/>
  <c r="G5" i="10"/>
  <c r="H4" i="10"/>
  <c r="G4" i="10"/>
  <c r="H3" i="10"/>
  <c r="G3" i="10"/>
  <c r="H18" i="8"/>
  <c r="J15" i="8" s="1"/>
  <c r="G18" i="8"/>
  <c r="I15" i="8" s="1"/>
  <c r="M15" i="8" s="1"/>
  <c r="H17" i="8"/>
  <c r="G17" i="8"/>
  <c r="H16" i="8"/>
  <c r="G16" i="8"/>
  <c r="H15" i="8"/>
  <c r="G15" i="8"/>
  <c r="H14" i="8"/>
  <c r="J11" i="8" s="1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J3" i="8" s="1"/>
  <c r="G3" i="8"/>
  <c r="H18" i="9"/>
  <c r="G18" i="9"/>
  <c r="I15" i="9" s="1"/>
  <c r="H17" i="9"/>
  <c r="G17" i="9"/>
  <c r="H16" i="9"/>
  <c r="G16" i="9"/>
  <c r="S15" i="9"/>
  <c r="O15" i="9" s="1"/>
  <c r="H15" i="9"/>
  <c r="G15" i="9"/>
  <c r="H14" i="9"/>
  <c r="J11" i="9" s="1"/>
  <c r="G14" i="9"/>
  <c r="H13" i="9"/>
  <c r="G13" i="9"/>
  <c r="H12" i="9"/>
  <c r="G12" i="9"/>
  <c r="S11" i="9"/>
  <c r="O11" i="9" s="1"/>
  <c r="H11" i="9"/>
  <c r="G11" i="9"/>
  <c r="H10" i="9"/>
  <c r="G10" i="9"/>
  <c r="H9" i="9"/>
  <c r="G9" i="9"/>
  <c r="H8" i="9"/>
  <c r="G8" i="9"/>
  <c r="S7" i="9"/>
  <c r="O7" i="9" s="1"/>
  <c r="I7" i="9"/>
  <c r="K7" i="9" s="1"/>
  <c r="H7" i="9"/>
  <c r="G7" i="9"/>
  <c r="H6" i="9"/>
  <c r="G6" i="9"/>
  <c r="H5" i="9"/>
  <c r="G5" i="9"/>
  <c r="H4" i="9"/>
  <c r="G4" i="9"/>
  <c r="S3" i="9"/>
  <c r="O3" i="9" s="1"/>
  <c r="J3" i="9"/>
  <c r="L3" i="9" s="1"/>
  <c r="H3" i="9"/>
  <c r="G3" i="9"/>
  <c r="G3" i="7"/>
  <c r="O15" i="6"/>
  <c r="O11" i="6"/>
  <c r="O7" i="6"/>
  <c r="O3" i="6"/>
  <c r="S15" i="6"/>
  <c r="S11" i="6"/>
  <c r="S7" i="6"/>
  <c r="S3" i="6"/>
  <c r="H18" i="7"/>
  <c r="G18" i="7"/>
  <c r="H17" i="7"/>
  <c r="G17" i="7"/>
  <c r="H16" i="7"/>
  <c r="G16" i="7"/>
  <c r="H15" i="7"/>
  <c r="J15" i="7" s="1"/>
  <c r="G15" i="7"/>
  <c r="H14" i="7"/>
  <c r="G14" i="7"/>
  <c r="H13" i="7"/>
  <c r="G13" i="7"/>
  <c r="H12" i="7"/>
  <c r="G12" i="7"/>
  <c r="H11" i="7"/>
  <c r="J11" i="7" s="1"/>
  <c r="G11" i="7"/>
  <c r="I11" i="7" s="1"/>
  <c r="H10" i="7"/>
  <c r="G10" i="7"/>
  <c r="H9" i="7"/>
  <c r="G9" i="7"/>
  <c r="H8" i="7"/>
  <c r="G8" i="7"/>
  <c r="H7" i="7"/>
  <c r="J7" i="7" s="1"/>
  <c r="N7" i="7" s="1"/>
  <c r="G7" i="7"/>
  <c r="H6" i="7"/>
  <c r="G6" i="7"/>
  <c r="H5" i="7"/>
  <c r="G5" i="7"/>
  <c r="H4" i="7"/>
  <c r="G4" i="7"/>
  <c r="H3" i="7"/>
  <c r="H18" i="6"/>
  <c r="G18" i="6"/>
  <c r="I15" i="6" s="1"/>
  <c r="M15" i="6" s="1"/>
  <c r="T15" i="6" s="1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U11" i="1"/>
  <c r="U7" i="1"/>
  <c r="U3" i="1"/>
  <c r="T3" i="1"/>
  <c r="T15" i="1"/>
  <c r="T11" i="1"/>
  <c r="T7" i="1"/>
  <c r="M3" i="1"/>
  <c r="O7" i="1"/>
  <c r="S15" i="1"/>
  <c r="O15" i="1" s="1"/>
  <c r="S11" i="1"/>
  <c r="O11" i="1" s="1"/>
  <c r="S7" i="1"/>
  <c r="S3" i="1"/>
  <c r="O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J15" i="1" s="1"/>
  <c r="H3" i="1"/>
  <c r="G4" i="1"/>
  <c r="G5" i="1"/>
  <c r="G6" i="1"/>
  <c r="G7" i="1"/>
  <c r="G8" i="1"/>
  <c r="G9" i="1"/>
  <c r="G10" i="1"/>
  <c r="I7" i="1" s="1"/>
  <c r="G11" i="1"/>
  <c r="G12" i="1"/>
  <c r="G13" i="1"/>
  <c r="G14" i="1"/>
  <c r="G15" i="1"/>
  <c r="G16" i="1"/>
  <c r="G17" i="1"/>
  <c r="G18" i="1"/>
  <c r="I15" i="1" s="1"/>
  <c r="G3" i="1"/>
  <c r="L11" i="43" l="1"/>
  <c r="L3" i="43"/>
  <c r="K41" i="43"/>
  <c r="M41" i="43" s="1"/>
  <c r="T41" i="43" s="1"/>
  <c r="L37" i="42"/>
  <c r="U37" i="42" s="1"/>
  <c r="N3" i="42"/>
  <c r="U3" i="42" s="1"/>
  <c r="L15" i="42"/>
  <c r="K30" i="42"/>
  <c r="M30" i="42" s="1"/>
  <c r="T30" i="42" s="1"/>
  <c r="L27" i="42"/>
  <c r="L23" i="42"/>
  <c r="L11" i="42"/>
  <c r="N33" i="42"/>
  <c r="U33" i="42" s="1"/>
  <c r="L19" i="42"/>
  <c r="L7" i="42"/>
  <c r="M23" i="42"/>
  <c r="T23" i="42" s="1"/>
  <c r="L44" i="42"/>
  <c r="T37" i="42"/>
  <c r="I31" i="16"/>
  <c r="K31" i="16" s="1"/>
  <c r="M31" i="16" s="1"/>
  <c r="T31" i="16" s="1"/>
  <c r="J3" i="16"/>
  <c r="J7" i="16"/>
  <c r="L7" i="16" s="1"/>
  <c r="I47" i="16"/>
  <c r="K47" i="16" s="1"/>
  <c r="M47" i="16" s="1"/>
  <c r="J39" i="16"/>
  <c r="L39" i="16" s="1"/>
  <c r="N39" i="16" s="1"/>
  <c r="U39" i="16" s="1"/>
  <c r="L3" i="41"/>
  <c r="M3" i="41"/>
  <c r="K11" i="41"/>
  <c r="L7" i="41"/>
  <c r="L3" i="40"/>
  <c r="N11" i="39"/>
  <c r="N3" i="39"/>
  <c r="N7" i="39"/>
  <c r="N11" i="38"/>
  <c r="M7" i="38"/>
  <c r="M15" i="38"/>
  <c r="K15" i="38"/>
  <c r="L15" i="38"/>
  <c r="L15" i="37"/>
  <c r="N11" i="36"/>
  <c r="M19" i="36"/>
  <c r="K19" i="36"/>
  <c r="M11" i="36"/>
  <c r="M27" i="36"/>
  <c r="N27" i="36"/>
  <c r="M23" i="36"/>
  <c r="K3" i="36"/>
  <c r="L31" i="36"/>
  <c r="N7" i="36"/>
  <c r="L15" i="36"/>
  <c r="N47" i="36"/>
  <c r="N7" i="34"/>
  <c r="M11" i="34"/>
  <c r="K3" i="33"/>
  <c r="M23" i="33"/>
  <c r="T23" i="33" s="1"/>
  <c r="L31" i="33"/>
  <c r="N23" i="33"/>
  <c r="U23" i="33" s="1"/>
  <c r="L19" i="33"/>
  <c r="N15" i="33"/>
  <c r="U15" i="33" s="1"/>
  <c r="M19" i="33"/>
  <c r="T19" i="33" s="1"/>
  <c r="N39" i="33"/>
  <c r="L35" i="33"/>
  <c r="M39" i="33"/>
  <c r="K35" i="33"/>
  <c r="M35" i="33" s="1"/>
  <c r="M11" i="33"/>
  <c r="T11" i="33" s="1"/>
  <c r="L47" i="33"/>
  <c r="N47" i="32"/>
  <c r="N23" i="32"/>
  <c r="K15" i="32"/>
  <c r="M15" i="32" s="1"/>
  <c r="L7" i="32"/>
  <c r="L39" i="32"/>
  <c r="M39" i="32"/>
  <c r="L15" i="32"/>
  <c r="L31" i="32"/>
  <c r="K47" i="32"/>
  <c r="M47" i="32" s="1"/>
  <c r="I15" i="31"/>
  <c r="I31" i="31"/>
  <c r="K31" i="31" s="1"/>
  <c r="M31" i="31" s="1"/>
  <c r="I19" i="31"/>
  <c r="J7" i="31"/>
  <c r="L7" i="31" s="1"/>
  <c r="J23" i="31"/>
  <c r="N23" i="31" s="1"/>
  <c r="I11" i="31"/>
  <c r="J11" i="31"/>
  <c r="L11" i="31" s="1"/>
  <c r="J27" i="31"/>
  <c r="N27" i="31" s="1"/>
  <c r="J15" i="31"/>
  <c r="N15" i="31" s="1"/>
  <c r="M27" i="31"/>
  <c r="L39" i="31"/>
  <c r="N39" i="31"/>
  <c r="L23" i="31"/>
  <c r="K11" i="31"/>
  <c r="M11" i="31" s="1"/>
  <c r="J35" i="31"/>
  <c r="L35" i="31" s="1"/>
  <c r="J19" i="31"/>
  <c r="L19" i="31" s="1"/>
  <c r="K27" i="31"/>
  <c r="I43" i="31"/>
  <c r="K43" i="31" s="1"/>
  <c r="M43" i="31" s="1"/>
  <c r="I23" i="31"/>
  <c r="J43" i="31"/>
  <c r="L43" i="31" s="1"/>
  <c r="I3" i="31"/>
  <c r="K3" i="31" s="1"/>
  <c r="M3" i="31" s="1"/>
  <c r="J3" i="31"/>
  <c r="L3" i="31" s="1"/>
  <c r="I35" i="31"/>
  <c r="K7" i="31"/>
  <c r="M7" i="31" s="1"/>
  <c r="K19" i="31"/>
  <c r="M19" i="31" s="1"/>
  <c r="K39" i="31"/>
  <c r="M39" i="31" s="1"/>
  <c r="N43" i="31"/>
  <c r="K15" i="31"/>
  <c r="M15" i="31" s="1"/>
  <c r="K47" i="31"/>
  <c r="M47" i="31" s="1"/>
  <c r="L31" i="31"/>
  <c r="L47" i="31"/>
  <c r="U27" i="29"/>
  <c r="J47" i="29"/>
  <c r="I3" i="29"/>
  <c r="J39" i="29"/>
  <c r="N39" i="29" s="1"/>
  <c r="I11" i="29"/>
  <c r="K11" i="29" s="1"/>
  <c r="M11" i="29" s="1"/>
  <c r="T11" i="29" s="1"/>
  <c r="I15" i="29"/>
  <c r="I27" i="29"/>
  <c r="K27" i="29" s="1"/>
  <c r="M27" i="29" s="1"/>
  <c r="T27" i="29" s="1"/>
  <c r="I19" i="29"/>
  <c r="K19" i="29" s="1"/>
  <c r="M19" i="29" s="1"/>
  <c r="T19" i="29" s="1"/>
  <c r="U11" i="29"/>
  <c r="L35" i="29"/>
  <c r="N35" i="29"/>
  <c r="N19" i="29"/>
  <c r="U19" i="29" s="1"/>
  <c r="I23" i="29"/>
  <c r="K23" i="29" s="1"/>
  <c r="J31" i="29"/>
  <c r="L31" i="29" s="1"/>
  <c r="J23" i="29"/>
  <c r="N23" i="29" s="1"/>
  <c r="U23" i="29" s="1"/>
  <c r="N3" i="29"/>
  <c r="U3" i="29" s="1"/>
  <c r="I7" i="29"/>
  <c r="K7" i="29" s="1"/>
  <c r="M7" i="29" s="1"/>
  <c r="T7" i="29" s="1"/>
  <c r="J15" i="29"/>
  <c r="I35" i="29"/>
  <c r="K35" i="29" s="1"/>
  <c r="M35" i="29" s="1"/>
  <c r="J7" i="29"/>
  <c r="L7" i="29" s="1"/>
  <c r="I39" i="29"/>
  <c r="K39" i="29" s="1"/>
  <c r="L39" i="29"/>
  <c r="K3" i="29"/>
  <c r="M3" i="29" s="1"/>
  <c r="T3" i="29" s="1"/>
  <c r="L23" i="29"/>
  <c r="N15" i="29"/>
  <c r="U15" i="29" s="1"/>
  <c r="L15" i="29"/>
  <c r="N47" i="29"/>
  <c r="L47" i="29"/>
  <c r="L11" i="29"/>
  <c r="L27" i="29"/>
  <c r="L43" i="29"/>
  <c r="K15" i="29"/>
  <c r="M15" i="29" s="1"/>
  <c r="T15" i="29" s="1"/>
  <c r="K31" i="29"/>
  <c r="M31" i="29" s="1"/>
  <c r="T31" i="29" s="1"/>
  <c r="K47" i="29"/>
  <c r="M47" i="29" s="1"/>
  <c r="J47" i="28"/>
  <c r="N47" i="28" s="1"/>
  <c r="I15" i="28"/>
  <c r="J19" i="28"/>
  <c r="J39" i="28"/>
  <c r="I43" i="28"/>
  <c r="I19" i="28"/>
  <c r="K19" i="28" s="1"/>
  <c r="M19" i="28" s="1"/>
  <c r="J23" i="28"/>
  <c r="N23" i="28" s="1"/>
  <c r="I27" i="28"/>
  <c r="K27" i="28" s="1"/>
  <c r="M27" i="28" s="1"/>
  <c r="I31" i="28"/>
  <c r="K31" i="28" s="1"/>
  <c r="N43" i="28"/>
  <c r="L43" i="28"/>
  <c r="J3" i="28"/>
  <c r="I7" i="28"/>
  <c r="K7" i="28" s="1"/>
  <c r="M7" i="28" s="1"/>
  <c r="L27" i="28"/>
  <c r="I23" i="28"/>
  <c r="K23" i="28" s="1"/>
  <c r="M23" i="28" s="1"/>
  <c r="I11" i="28"/>
  <c r="I35" i="28"/>
  <c r="K35" i="28" s="1"/>
  <c r="M35" i="28" s="1"/>
  <c r="L11" i="28"/>
  <c r="J35" i="28"/>
  <c r="N35" i="28" s="1"/>
  <c r="I3" i="28"/>
  <c r="I39" i="28"/>
  <c r="K39" i="28" s="1"/>
  <c r="M39" i="28" s="1"/>
  <c r="L7" i="28"/>
  <c r="N7" i="28"/>
  <c r="N19" i="28"/>
  <c r="L19" i="28"/>
  <c r="K43" i="28"/>
  <c r="K11" i="28"/>
  <c r="M11" i="28" s="1"/>
  <c r="L23" i="28"/>
  <c r="L39" i="28"/>
  <c r="N39" i="28"/>
  <c r="L35" i="28"/>
  <c r="N3" i="28"/>
  <c r="L3" i="28"/>
  <c r="K3" i="28"/>
  <c r="M3" i="28" s="1"/>
  <c r="K15" i="28"/>
  <c r="M15" i="28" s="1"/>
  <c r="L15" i="28"/>
  <c r="L31" i="28"/>
  <c r="L47" i="28"/>
  <c r="K47" i="28"/>
  <c r="M47" i="28" s="1"/>
  <c r="J35" i="27"/>
  <c r="L35" i="27" s="1"/>
  <c r="J19" i="27"/>
  <c r="I27" i="27"/>
  <c r="K27" i="27" s="1"/>
  <c r="M27" i="27" s="1"/>
  <c r="T27" i="27" s="1"/>
  <c r="K43" i="27"/>
  <c r="M43" i="27" s="1"/>
  <c r="T43" i="27" s="1"/>
  <c r="T11" i="27"/>
  <c r="U11" i="27"/>
  <c r="L19" i="27"/>
  <c r="N19" i="27"/>
  <c r="U19" i="27" s="1"/>
  <c r="I39" i="27"/>
  <c r="K39" i="27" s="1"/>
  <c r="M39" i="27" s="1"/>
  <c r="T39" i="27" s="1"/>
  <c r="J7" i="27"/>
  <c r="L7" i="27" s="1"/>
  <c r="J39" i="27"/>
  <c r="L39" i="27" s="1"/>
  <c r="I19" i="27"/>
  <c r="K19" i="27" s="1"/>
  <c r="J31" i="27"/>
  <c r="N31" i="27" s="1"/>
  <c r="U31" i="27" s="1"/>
  <c r="I7" i="27"/>
  <c r="K7" i="27" s="1"/>
  <c r="M7" i="27" s="1"/>
  <c r="T7" i="27" s="1"/>
  <c r="I23" i="27"/>
  <c r="M23" i="27" s="1"/>
  <c r="T23" i="27" s="1"/>
  <c r="J23" i="27"/>
  <c r="L23" i="27" s="1"/>
  <c r="I3" i="27"/>
  <c r="I35" i="27"/>
  <c r="K35" i="27" s="1"/>
  <c r="M35" i="27" s="1"/>
  <c r="T35" i="27" s="1"/>
  <c r="N3" i="27"/>
  <c r="U3" i="27" s="1"/>
  <c r="J15" i="27"/>
  <c r="N15" i="27" s="1"/>
  <c r="U15" i="27" s="1"/>
  <c r="N35" i="27"/>
  <c r="U35" i="27" s="1"/>
  <c r="J47" i="27"/>
  <c r="N47" i="27" s="1"/>
  <c r="U47" i="27" s="1"/>
  <c r="U27" i="27"/>
  <c r="K23" i="27"/>
  <c r="U43" i="27"/>
  <c r="K3" i="27"/>
  <c r="M3" i="27" s="1"/>
  <c r="T3" i="27" s="1"/>
  <c r="L11" i="27"/>
  <c r="L27" i="27"/>
  <c r="L43" i="27"/>
  <c r="K47" i="27"/>
  <c r="M47" i="27" s="1"/>
  <c r="T47" i="27" s="1"/>
  <c r="M15" i="27"/>
  <c r="T15" i="27" s="1"/>
  <c r="M31" i="27"/>
  <c r="T31" i="27" s="1"/>
  <c r="I47" i="26"/>
  <c r="K47" i="26" s="1"/>
  <c r="M47" i="26" s="1"/>
  <c r="T47" i="26" s="1"/>
  <c r="I19" i="26"/>
  <c r="K19" i="26" s="1"/>
  <c r="M19" i="26" s="1"/>
  <c r="I3" i="26"/>
  <c r="I15" i="26"/>
  <c r="J15" i="26"/>
  <c r="N15" i="26" s="1"/>
  <c r="J31" i="26"/>
  <c r="J35" i="26"/>
  <c r="N35" i="26" s="1"/>
  <c r="U35" i="26" s="1"/>
  <c r="I23" i="26"/>
  <c r="K23" i="26" s="1"/>
  <c r="M23" i="26" s="1"/>
  <c r="J23" i="26"/>
  <c r="L23" i="26" s="1"/>
  <c r="J47" i="26"/>
  <c r="K23" i="25"/>
  <c r="M23" i="25" s="1"/>
  <c r="T23" i="25" s="1"/>
  <c r="I31" i="25"/>
  <c r="K31" i="25" s="1"/>
  <c r="M31" i="25" s="1"/>
  <c r="T31" i="25" s="1"/>
  <c r="J27" i="25"/>
  <c r="N27" i="25" s="1"/>
  <c r="L43" i="26"/>
  <c r="N43" i="26"/>
  <c r="U43" i="26" s="1"/>
  <c r="K15" i="26"/>
  <c r="M15" i="26" s="1"/>
  <c r="N11" i="26"/>
  <c r="K31" i="26"/>
  <c r="M31" i="26" s="1"/>
  <c r="N27" i="26"/>
  <c r="J39" i="26"/>
  <c r="N39" i="26" s="1"/>
  <c r="U39" i="26" s="1"/>
  <c r="K43" i="26"/>
  <c r="M43" i="26" s="1"/>
  <c r="T43" i="26" s="1"/>
  <c r="K27" i="26"/>
  <c r="M27" i="26" s="1"/>
  <c r="I7" i="26"/>
  <c r="K7" i="26" s="1"/>
  <c r="M7" i="26" s="1"/>
  <c r="J7" i="26"/>
  <c r="L7" i="26" s="1"/>
  <c r="K11" i="26"/>
  <c r="M11" i="26" s="1"/>
  <c r="I39" i="26"/>
  <c r="N31" i="26"/>
  <c r="L31" i="26"/>
  <c r="L15" i="26"/>
  <c r="K39" i="26"/>
  <c r="N47" i="26"/>
  <c r="U47" i="26" s="1"/>
  <c r="L47" i="26"/>
  <c r="K3" i="26"/>
  <c r="M3" i="26" s="1"/>
  <c r="K35" i="26"/>
  <c r="M35" i="26" s="1"/>
  <c r="T35" i="26" s="1"/>
  <c r="L3" i="26"/>
  <c r="L19" i="26"/>
  <c r="L35" i="26"/>
  <c r="I19" i="25"/>
  <c r="K19" i="25" s="1"/>
  <c r="M19" i="25" s="1"/>
  <c r="T19" i="25" s="1"/>
  <c r="J3" i="25"/>
  <c r="J23" i="25"/>
  <c r="L23" i="25" s="1"/>
  <c r="I7" i="25"/>
  <c r="K7" i="25" s="1"/>
  <c r="M7" i="25" s="1"/>
  <c r="J31" i="25"/>
  <c r="U35" i="25"/>
  <c r="T39" i="25"/>
  <c r="U7" i="25"/>
  <c r="U27" i="25"/>
  <c r="U11" i="25"/>
  <c r="U43" i="25"/>
  <c r="T7" i="25"/>
  <c r="N19" i="25"/>
  <c r="U19" i="25" s="1"/>
  <c r="L19" i="25"/>
  <c r="N23" i="25"/>
  <c r="U23" i="25" s="1"/>
  <c r="N39" i="25"/>
  <c r="U39" i="25" s="1"/>
  <c r="L39" i="25"/>
  <c r="N3" i="25"/>
  <c r="U3" i="25" s="1"/>
  <c r="L3" i="25"/>
  <c r="J15" i="25"/>
  <c r="N15" i="25" s="1"/>
  <c r="U15" i="25" s="1"/>
  <c r="L7" i="25"/>
  <c r="L35" i="25"/>
  <c r="I35" i="25"/>
  <c r="I43" i="25"/>
  <c r="K43" i="25" s="1"/>
  <c r="M43" i="25" s="1"/>
  <c r="T43" i="25" s="1"/>
  <c r="I27" i="25"/>
  <c r="K27" i="25" s="1"/>
  <c r="I3" i="25"/>
  <c r="K3" i="25" s="1"/>
  <c r="M3" i="25" s="1"/>
  <c r="T3" i="25" s="1"/>
  <c r="I11" i="25"/>
  <c r="K11" i="25" s="1"/>
  <c r="M11" i="25" s="1"/>
  <c r="T11" i="25" s="1"/>
  <c r="J47" i="25"/>
  <c r="L47" i="25" s="1"/>
  <c r="N31" i="25"/>
  <c r="U31" i="25" s="1"/>
  <c r="L31" i="25"/>
  <c r="L15" i="25"/>
  <c r="K35" i="25"/>
  <c r="M35" i="25" s="1"/>
  <c r="T35" i="25" s="1"/>
  <c r="N47" i="25"/>
  <c r="U47" i="25" s="1"/>
  <c r="L11" i="25"/>
  <c r="L27" i="25"/>
  <c r="L43" i="25"/>
  <c r="K15" i="25"/>
  <c r="M15" i="25" s="1"/>
  <c r="T15" i="25" s="1"/>
  <c r="K47" i="25"/>
  <c r="M47" i="25" s="1"/>
  <c r="T47" i="25" s="1"/>
  <c r="J35" i="24"/>
  <c r="N35" i="24" s="1"/>
  <c r="J31" i="24"/>
  <c r="J27" i="24"/>
  <c r="K27" i="24"/>
  <c r="M27" i="24" s="1"/>
  <c r="T27" i="24" s="1"/>
  <c r="I35" i="24"/>
  <c r="K35" i="24" s="1"/>
  <c r="M35" i="24" s="1"/>
  <c r="I11" i="24"/>
  <c r="K11" i="24" s="1"/>
  <c r="M11" i="24" s="1"/>
  <c r="T11" i="24" s="1"/>
  <c r="J11" i="24"/>
  <c r="I15" i="24"/>
  <c r="K15" i="24" s="1"/>
  <c r="M15" i="24" s="1"/>
  <c r="T15" i="24" s="1"/>
  <c r="J3" i="24"/>
  <c r="U19" i="24"/>
  <c r="K43" i="24"/>
  <c r="M43" i="24" s="1"/>
  <c r="N3" i="24"/>
  <c r="U3" i="24" s="1"/>
  <c r="L3" i="24"/>
  <c r="L19" i="24"/>
  <c r="I3" i="24"/>
  <c r="I23" i="24"/>
  <c r="K23" i="24" s="1"/>
  <c r="M23" i="24" s="1"/>
  <c r="T23" i="24" s="1"/>
  <c r="J15" i="24"/>
  <c r="N15" i="24" s="1"/>
  <c r="U15" i="24" s="1"/>
  <c r="I7" i="24"/>
  <c r="K19" i="24"/>
  <c r="M19" i="24" s="1"/>
  <c r="T19" i="24" s="1"/>
  <c r="N11" i="24"/>
  <c r="U11" i="24" s="1"/>
  <c r="L11" i="24"/>
  <c r="N31" i="24"/>
  <c r="U31" i="24" s="1"/>
  <c r="L31" i="24"/>
  <c r="N43" i="24"/>
  <c r="L43" i="24"/>
  <c r="K39" i="24"/>
  <c r="M39" i="24" s="1"/>
  <c r="K7" i="24"/>
  <c r="M7" i="24" s="1"/>
  <c r="T7" i="24" s="1"/>
  <c r="N27" i="24"/>
  <c r="U27" i="24" s="1"/>
  <c r="L27" i="24"/>
  <c r="N47" i="24"/>
  <c r="L47" i="24"/>
  <c r="N7" i="24"/>
  <c r="U7" i="24" s="1"/>
  <c r="N23" i="24"/>
  <c r="U23" i="24" s="1"/>
  <c r="N39" i="24"/>
  <c r="K31" i="24"/>
  <c r="M31" i="24" s="1"/>
  <c r="T31" i="24" s="1"/>
  <c r="K47" i="24"/>
  <c r="M47" i="24" s="1"/>
  <c r="J39" i="23"/>
  <c r="L39" i="23" s="1"/>
  <c r="I35" i="23"/>
  <c r="K43" i="23"/>
  <c r="M43" i="23" s="1"/>
  <c r="I47" i="23"/>
  <c r="I11" i="23"/>
  <c r="K11" i="23" s="1"/>
  <c r="M11" i="23" s="1"/>
  <c r="T11" i="23" s="1"/>
  <c r="J11" i="23"/>
  <c r="N11" i="23" s="1"/>
  <c r="U11" i="23" s="1"/>
  <c r="K15" i="23"/>
  <c r="I19" i="23"/>
  <c r="J27" i="23"/>
  <c r="N27" i="23" s="1"/>
  <c r="U27" i="23" s="1"/>
  <c r="I31" i="23"/>
  <c r="K31" i="23" s="1"/>
  <c r="M31" i="23" s="1"/>
  <c r="T31" i="23" s="1"/>
  <c r="L35" i="23"/>
  <c r="N35" i="23"/>
  <c r="L19" i="23"/>
  <c r="N19" i="23"/>
  <c r="U19" i="23" s="1"/>
  <c r="K47" i="23"/>
  <c r="M47" i="23" s="1"/>
  <c r="J31" i="23"/>
  <c r="N31" i="23" s="1"/>
  <c r="U31" i="23" s="1"/>
  <c r="I23" i="23"/>
  <c r="K23" i="23" s="1"/>
  <c r="M23" i="23" s="1"/>
  <c r="T23" i="23" s="1"/>
  <c r="J23" i="23"/>
  <c r="L23" i="23" s="1"/>
  <c r="N3" i="23"/>
  <c r="U3" i="23" s="1"/>
  <c r="I7" i="23"/>
  <c r="J15" i="23"/>
  <c r="J7" i="23"/>
  <c r="L7" i="23" s="1"/>
  <c r="I39" i="23"/>
  <c r="J47" i="23"/>
  <c r="L47" i="23" s="1"/>
  <c r="K19" i="23"/>
  <c r="M19" i="23" s="1"/>
  <c r="T19" i="23" s="1"/>
  <c r="T27" i="23"/>
  <c r="K3" i="23"/>
  <c r="M3" i="23" s="1"/>
  <c r="T3" i="23" s="1"/>
  <c r="K35" i="23"/>
  <c r="M35" i="23" s="1"/>
  <c r="N15" i="23"/>
  <c r="U15" i="23" s="1"/>
  <c r="L15" i="23"/>
  <c r="N7" i="23"/>
  <c r="U7" i="23" s="1"/>
  <c r="N47" i="23"/>
  <c r="L11" i="23"/>
  <c r="L27" i="23"/>
  <c r="L43" i="23"/>
  <c r="M15" i="23"/>
  <c r="T15" i="23" s="1"/>
  <c r="I43" i="22"/>
  <c r="J43" i="22"/>
  <c r="N43" i="22" s="1"/>
  <c r="I27" i="22"/>
  <c r="K27" i="22" s="1"/>
  <c r="M27" i="22" s="1"/>
  <c r="J27" i="22"/>
  <c r="N27" i="22" s="1"/>
  <c r="I31" i="22"/>
  <c r="J3" i="22"/>
  <c r="N3" i="22" s="1"/>
  <c r="K11" i="22"/>
  <c r="M11" i="22" s="1"/>
  <c r="K43" i="22"/>
  <c r="M43" i="22" s="1"/>
  <c r="L35" i="22"/>
  <c r="N35" i="22"/>
  <c r="I7" i="22"/>
  <c r="K7" i="22" s="1"/>
  <c r="I39" i="22"/>
  <c r="K39" i="22" s="1"/>
  <c r="M39" i="22" s="1"/>
  <c r="J7" i="22"/>
  <c r="J39" i="22"/>
  <c r="L39" i="22" s="1"/>
  <c r="N19" i="22"/>
  <c r="J31" i="22"/>
  <c r="N31" i="22" s="1"/>
  <c r="I23" i="22"/>
  <c r="K23" i="22" s="1"/>
  <c r="I19" i="22"/>
  <c r="K19" i="22" s="1"/>
  <c r="M19" i="22" s="1"/>
  <c r="J23" i="22"/>
  <c r="L23" i="22" s="1"/>
  <c r="I3" i="22"/>
  <c r="K3" i="22" s="1"/>
  <c r="M3" i="22" s="1"/>
  <c r="I35" i="22"/>
  <c r="J15" i="22"/>
  <c r="N15" i="22" s="1"/>
  <c r="J47" i="22"/>
  <c r="N47" i="22" s="1"/>
  <c r="L7" i="22"/>
  <c r="N7" i="22"/>
  <c r="K35" i="22"/>
  <c r="M35" i="22" s="1"/>
  <c r="L47" i="22"/>
  <c r="L11" i="22"/>
  <c r="L27" i="22"/>
  <c r="L43" i="22"/>
  <c r="K15" i="22"/>
  <c r="M15" i="22" s="1"/>
  <c r="K31" i="22"/>
  <c r="M31" i="22" s="1"/>
  <c r="K47" i="22"/>
  <c r="M47" i="22" s="1"/>
  <c r="I7" i="21"/>
  <c r="K7" i="21" s="1"/>
  <c r="M7" i="21" s="1"/>
  <c r="I15" i="21"/>
  <c r="K15" i="21" s="1"/>
  <c r="M15" i="21" s="1"/>
  <c r="J7" i="21"/>
  <c r="L7" i="21" s="1"/>
  <c r="K39" i="21"/>
  <c r="M39" i="21" s="1"/>
  <c r="I23" i="21"/>
  <c r="K23" i="21" s="1"/>
  <c r="M23" i="21" s="1"/>
  <c r="J39" i="21"/>
  <c r="L39" i="21" s="1"/>
  <c r="I27" i="21"/>
  <c r="J3" i="21"/>
  <c r="N3" i="21" s="1"/>
  <c r="L35" i="21"/>
  <c r="N35" i="21"/>
  <c r="L3" i="21"/>
  <c r="I19" i="21"/>
  <c r="N19" i="21"/>
  <c r="J31" i="21"/>
  <c r="L31" i="21" s="1"/>
  <c r="I11" i="21"/>
  <c r="I43" i="21"/>
  <c r="K43" i="21" s="1"/>
  <c r="M43" i="21" s="1"/>
  <c r="I3" i="21"/>
  <c r="K3" i="21" s="1"/>
  <c r="M3" i="21" s="1"/>
  <c r="J23" i="21"/>
  <c r="L23" i="21" s="1"/>
  <c r="I35" i="21"/>
  <c r="K35" i="21" s="1"/>
  <c r="J15" i="21"/>
  <c r="L15" i="21" s="1"/>
  <c r="J47" i="21"/>
  <c r="N47" i="21" s="1"/>
  <c r="K27" i="21"/>
  <c r="M27" i="21" s="1"/>
  <c r="N39" i="21"/>
  <c r="N31" i="21"/>
  <c r="K11" i="21"/>
  <c r="M11" i="21" s="1"/>
  <c r="N15" i="21"/>
  <c r="L11" i="21"/>
  <c r="L27" i="21"/>
  <c r="L43" i="21"/>
  <c r="K31" i="21"/>
  <c r="M31" i="21" s="1"/>
  <c r="K47" i="21"/>
  <c r="M47" i="21" s="1"/>
  <c r="K43" i="20"/>
  <c r="M43" i="20" s="1"/>
  <c r="J11" i="20"/>
  <c r="N11" i="20" s="1"/>
  <c r="I3" i="20"/>
  <c r="I7" i="20"/>
  <c r="I23" i="20"/>
  <c r="I11" i="20"/>
  <c r="K11" i="20" s="1"/>
  <c r="M11" i="20" s="1"/>
  <c r="K27" i="20"/>
  <c r="M27" i="20" s="1"/>
  <c r="N39" i="20"/>
  <c r="L39" i="20"/>
  <c r="L23" i="20"/>
  <c r="I15" i="20"/>
  <c r="K15" i="20" s="1"/>
  <c r="M15" i="20" s="1"/>
  <c r="I39" i="20"/>
  <c r="J3" i="20"/>
  <c r="N3" i="20" s="1"/>
  <c r="J15" i="20"/>
  <c r="N15" i="20" s="1"/>
  <c r="I31" i="20"/>
  <c r="K31" i="20" s="1"/>
  <c r="J19" i="20"/>
  <c r="J31" i="20"/>
  <c r="N31" i="20" s="1"/>
  <c r="I47" i="20"/>
  <c r="K47" i="20" s="1"/>
  <c r="M47" i="20" s="1"/>
  <c r="L7" i="20"/>
  <c r="J35" i="20"/>
  <c r="N35" i="20" s="1"/>
  <c r="J47" i="20"/>
  <c r="N47" i="20" s="1"/>
  <c r="L19" i="20"/>
  <c r="N19" i="20"/>
  <c r="K23" i="20"/>
  <c r="M23" i="20" s="1"/>
  <c r="K39" i="20"/>
  <c r="M39" i="20" s="1"/>
  <c r="L3" i="20"/>
  <c r="K7" i="20"/>
  <c r="M7" i="20" s="1"/>
  <c r="L47" i="20"/>
  <c r="L11" i="20"/>
  <c r="L27" i="20"/>
  <c r="L43" i="20"/>
  <c r="K3" i="20"/>
  <c r="M3" i="20" s="1"/>
  <c r="K19" i="20"/>
  <c r="M19" i="20" s="1"/>
  <c r="K35" i="20"/>
  <c r="M35" i="20" s="1"/>
  <c r="I23" i="19"/>
  <c r="K23" i="19" s="1"/>
  <c r="M23" i="19" s="1"/>
  <c r="T23" i="19" s="1"/>
  <c r="I11" i="19"/>
  <c r="J27" i="19"/>
  <c r="L27" i="19" s="1"/>
  <c r="I31" i="19"/>
  <c r="K31" i="19" s="1"/>
  <c r="M31" i="19" s="1"/>
  <c r="I15" i="19"/>
  <c r="K15" i="19" s="1"/>
  <c r="M15" i="19" s="1"/>
  <c r="T15" i="19" s="1"/>
  <c r="J31" i="19"/>
  <c r="L31" i="19" s="1"/>
  <c r="I35" i="19"/>
  <c r="K35" i="19" s="1"/>
  <c r="M35" i="19" s="1"/>
  <c r="I47" i="19"/>
  <c r="K47" i="19" s="1"/>
  <c r="M47" i="19" s="1"/>
  <c r="J23" i="19"/>
  <c r="L23" i="19" s="1"/>
  <c r="N11" i="19"/>
  <c r="U11" i="19" s="1"/>
  <c r="L11" i="19"/>
  <c r="N27" i="19"/>
  <c r="U27" i="19" s="1"/>
  <c r="J19" i="19"/>
  <c r="N19" i="19" s="1"/>
  <c r="U19" i="19" s="1"/>
  <c r="J47" i="19"/>
  <c r="J3" i="19"/>
  <c r="L3" i="19" s="1"/>
  <c r="J35" i="19"/>
  <c r="N35" i="19" s="1"/>
  <c r="I3" i="19"/>
  <c r="K3" i="19" s="1"/>
  <c r="M3" i="19" s="1"/>
  <c r="T3" i="19" s="1"/>
  <c r="J7" i="19"/>
  <c r="N7" i="19" s="1"/>
  <c r="U7" i="19" s="1"/>
  <c r="I27" i="19"/>
  <c r="K27" i="19" s="1"/>
  <c r="M27" i="19" s="1"/>
  <c r="T27" i="19" s="1"/>
  <c r="J39" i="19"/>
  <c r="L39" i="19" s="1"/>
  <c r="I19" i="19"/>
  <c r="N47" i="19"/>
  <c r="L47" i="19"/>
  <c r="K11" i="19"/>
  <c r="M11" i="19" s="1"/>
  <c r="T11" i="19" s="1"/>
  <c r="L7" i="19"/>
  <c r="T7" i="19"/>
  <c r="U15" i="19"/>
  <c r="K19" i="19"/>
  <c r="M19" i="19" s="1"/>
  <c r="T19" i="19" s="1"/>
  <c r="N43" i="19"/>
  <c r="L43" i="19"/>
  <c r="L15" i="19"/>
  <c r="G43" i="19"/>
  <c r="I43" i="19" s="1"/>
  <c r="I23" i="18"/>
  <c r="K23" i="18" s="1"/>
  <c r="J7" i="18"/>
  <c r="N7" i="18" s="1"/>
  <c r="I11" i="18"/>
  <c r="K11" i="18" s="1"/>
  <c r="M11" i="18" s="1"/>
  <c r="I15" i="18"/>
  <c r="K15" i="18" s="1"/>
  <c r="M15" i="18" s="1"/>
  <c r="I27" i="18"/>
  <c r="K27" i="18" s="1"/>
  <c r="M27" i="18" s="1"/>
  <c r="T27" i="18" s="1"/>
  <c r="J15" i="18"/>
  <c r="N15" i="18" s="1"/>
  <c r="I31" i="18"/>
  <c r="J19" i="18"/>
  <c r="N19" i="18" s="1"/>
  <c r="J43" i="18"/>
  <c r="L43" i="18" s="1"/>
  <c r="J35" i="18"/>
  <c r="L35" i="18" s="1"/>
  <c r="K3" i="18"/>
  <c r="M3" i="18" s="1"/>
  <c r="N11" i="18"/>
  <c r="L11" i="18"/>
  <c r="N27" i="18"/>
  <c r="L27" i="18"/>
  <c r="L23" i="18"/>
  <c r="I43" i="18"/>
  <c r="K43" i="18" s="1"/>
  <c r="M43" i="18" s="1"/>
  <c r="J3" i="18"/>
  <c r="K47" i="18"/>
  <c r="M47" i="18" s="1"/>
  <c r="K19" i="18"/>
  <c r="M19" i="18" s="1"/>
  <c r="K35" i="18"/>
  <c r="M35" i="18" s="1"/>
  <c r="T35" i="18" s="1"/>
  <c r="K31" i="18"/>
  <c r="M31" i="18" s="1"/>
  <c r="L39" i="18"/>
  <c r="N39" i="18" s="1"/>
  <c r="N31" i="18"/>
  <c r="L3" i="18"/>
  <c r="N3" i="18"/>
  <c r="L19" i="18"/>
  <c r="M7" i="18"/>
  <c r="M23" i="18"/>
  <c r="M39" i="18"/>
  <c r="L31" i="18"/>
  <c r="L47" i="18"/>
  <c r="J47" i="16"/>
  <c r="N47" i="16" s="1"/>
  <c r="I35" i="16"/>
  <c r="K35" i="16" s="1"/>
  <c r="M35" i="16" s="1"/>
  <c r="J43" i="16"/>
  <c r="L43" i="16" s="1"/>
  <c r="N43" i="16" s="1"/>
  <c r="U43" i="16" s="1"/>
  <c r="I19" i="16"/>
  <c r="K19" i="16" s="1"/>
  <c r="M19" i="16" s="1"/>
  <c r="L19" i="16"/>
  <c r="J35" i="16"/>
  <c r="N35" i="16" s="1"/>
  <c r="I15" i="16"/>
  <c r="K15" i="16" s="1"/>
  <c r="M15" i="16" s="1"/>
  <c r="N3" i="16"/>
  <c r="L3" i="16"/>
  <c r="I39" i="16"/>
  <c r="K39" i="16" s="1"/>
  <c r="M39" i="16" s="1"/>
  <c r="T39" i="16" s="1"/>
  <c r="J15" i="16"/>
  <c r="N15" i="16" s="1"/>
  <c r="I23" i="16"/>
  <c r="K23" i="16" s="1"/>
  <c r="M23" i="16" s="1"/>
  <c r="I43" i="16"/>
  <c r="K43" i="16" s="1"/>
  <c r="M43" i="16" s="1"/>
  <c r="I7" i="16"/>
  <c r="K7" i="16" s="1"/>
  <c r="J27" i="16"/>
  <c r="N27" i="16" s="1"/>
  <c r="J11" i="16"/>
  <c r="N11" i="16" s="1"/>
  <c r="I11" i="16"/>
  <c r="K11" i="16" s="1"/>
  <c r="M11" i="16" s="1"/>
  <c r="K3" i="16"/>
  <c r="M3" i="16" s="1"/>
  <c r="N7" i="16"/>
  <c r="N23" i="16"/>
  <c r="J39" i="15"/>
  <c r="L39" i="15" s="1"/>
  <c r="K19" i="15"/>
  <c r="J23" i="15"/>
  <c r="L23" i="15" s="1"/>
  <c r="I35" i="15"/>
  <c r="K35" i="15" s="1"/>
  <c r="M35" i="15" s="1"/>
  <c r="T35" i="15" s="1"/>
  <c r="I7" i="15"/>
  <c r="J35" i="15"/>
  <c r="N35" i="15" s="1"/>
  <c r="U35" i="15" s="1"/>
  <c r="K3" i="15"/>
  <c r="M3" i="15" s="1"/>
  <c r="N3" i="15"/>
  <c r="L3" i="15"/>
  <c r="L19" i="15"/>
  <c r="I31" i="15"/>
  <c r="K31" i="15" s="1"/>
  <c r="J11" i="15"/>
  <c r="N11" i="15" s="1"/>
  <c r="M19" i="15"/>
  <c r="J31" i="15"/>
  <c r="N31" i="15" s="1"/>
  <c r="I15" i="15"/>
  <c r="K15" i="15" s="1"/>
  <c r="M15" i="15" s="1"/>
  <c r="I39" i="15"/>
  <c r="J27" i="15"/>
  <c r="N27" i="15" s="1"/>
  <c r="J15" i="15"/>
  <c r="L15" i="15" s="1"/>
  <c r="I23" i="15"/>
  <c r="K23" i="15" s="1"/>
  <c r="M23" i="15" s="1"/>
  <c r="J43" i="15"/>
  <c r="N43" i="15" s="1"/>
  <c r="U43" i="15" s="1"/>
  <c r="I47" i="15"/>
  <c r="K47" i="15" s="1"/>
  <c r="M47" i="15" s="1"/>
  <c r="T47" i="15" s="1"/>
  <c r="L11" i="15"/>
  <c r="K39" i="15"/>
  <c r="M39" i="15" s="1"/>
  <c r="T39" i="15" s="1"/>
  <c r="K7" i="15"/>
  <c r="M7" i="15" s="1"/>
  <c r="N47" i="15"/>
  <c r="U47" i="15" s="1"/>
  <c r="L47" i="15"/>
  <c r="L7" i="15"/>
  <c r="K11" i="15"/>
  <c r="M11" i="15" s="1"/>
  <c r="K27" i="15"/>
  <c r="M27" i="15" s="1"/>
  <c r="K43" i="15"/>
  <c r="M43" i="15" s="1"/>
  <c r="T43" i="15" s="1"/>
  <c r="N39" i="15"/>
  <c r="U39" i="15" s="1"/>
  <c r="I31" i="14"/>
  <c r="K31" i="14" s="1"/>
  <c r="J7" i="14"/>
  <c r="J11" i="14"/>
  <c r="J35" i="14"/>
  <c r="L35" i="14" s="1"/>
  <c r="I19" i="14"/>
  <c r="K19" i="14" s="1"/>
  <c r="J15" i="14"/>
  <c r="N15" i="14" s="1"/>
  <c r="J39" i="14"/>
  <c r="N39" i="14" s="1"/>
  <c r="M31" i="14"/>
  <c r="I3" i="14"/>
  <c r="K3" i="14" s="1"/>
  <c r="J23" i="14"/>
  <c r="I39" i="14"/>
  <c r="I43" i="14"/>
  <c r="M43" i="14" s="1"/>
  <c r="I15" i="14"/>
  <c r="M15" i="14" s="1"/>
  <c r="N11" i="14"/>
  <c r="L11" i="14"/>
  <c r="N27" i="14"/>
  <c r="L27" i="14"/>
  <c r="I7" i="14"/>
  <c r="M7" i="14" s="1"/>
  <c r="J3" i="14"/>
  <c r="N3" i="14" s="1"/>
  <c r="I27" i="14"/>
  <c r="K27" i="14" s="1"/>
  <c r="I35" i="14"/>
  <c r="M35" i="14" s="1"/>
  <c r="I11" i="14"/>
  <c r="J19" i="14"/>
  <c r="N19" i="14" s="1"/>
  <c r="I23" i="14"/>
  <c r="K23" i="14" s="1"/>
  <c r="L39" i="14"/>
  <c r="J47" i="14"/>
  <c r="N35" i="14"/>
  <c r="K7" i="14"/>
  <c r="N7" i="14"/>
  <c r="L7" i="14"/>
  <c r="K39" i="14"/>
  <c r="M39" i="14"/>
  <c r="N23" i="14"/>
  <c r="L23" i="14"/>
  <c r="N47" i="14"/>
  <c r="L47" i="14"/>
  <c r="L31" i="14"/>
  <c r="L43" i="14"/>
  <c r="M3" i="14"/>
  <c r="M47" i="14"/>
  <c r="I3" i="17"/>
  <c r="I19" i="17"/>
  <c r="K19" i="17" s="1"/>
  <c r="J23" i="17"/>
  <c r="L23" i="17" s="1"/>
  <c r="I27" i="17"/>
  <c r="J7" i="17"/>
  <c r="N7" i="17" s="1"/>
  <c r="N27" i="17"/>
  <c r="M23" i="17"/>
  <c r="K23" i="17"/>
  <c r="M7" i="17"/>
  <c r="K7" i="17"/>
  <c r="N23" i="17"/>
  <c r="K3" i="17"/>
  <c r="M3" i="17" s="1"/>
  <c r="I15" i="17"/>
  <c r="K15" i="17" s="1"/>
  <c r="J15" i="17"/>
  <c r="N15" i="17" s="1"/>
  <c r="I31" i="17"/>
  <c r="K31" i="17" s="1"/>
  <c r="J3" i="17"/>
  <c r="J31" i="17"/>
  <c r="L31" i="17" s="1"/>
  <c r="L19" i="17"/>
  <c r="N19" i="17"/>
  <c r="L15" i="17"/>
  <c r="M31" i="17"/>
  <c r="K11" i="17"/>
  <c r="M11" i="17" s="1"/>
  <c r="T11" i="17" s="1"/>
  <c r="K27" i="17"/>
  <c r="L11" i="17"/>
  <c r="N11" i="17" s="1"/>
  <c r="L27" i="17"/>
  <c r="I23" i="13"/>
  <c r="M23" i="13" s="1"/>
  <c r="J11" i="13"/>
  <c r="L11" i="13" s="1"/>
  <c r="N11" i="13" s="1"/>
  <c r="I15" i="13"/>
  <c r="M15" i="13" s="1"/>
  <c r="J19" i="13"/>
  <c r="I3" i="13"/>
  <c r="M3" i="13" s="1"/>
  <c r="I31" i="13"/>
  <c r="K31" i="13" s="1"/>
  <c r="M31" i="13" s="1"/>
  <c r="I7" i="13"/>
  <c r="M7" i="13" s="1"/>
  <c r="J7" i="13"/>
  <c r="N7" i="13" s="1"/>
  <c r="I11" i="13"/>
  <c r="M11" i="13" s="1"/>
  <c r="I27" i="13"/>
  <c r="M27" i="13" s="1"/>
  <c r="J15" i="13"/>
  <c r="L15" i="13" s="1"/>
  <c r="N15" i="13" s="1"/>
  <c r="J31" i="13"/>
  <c r="N31" i="13" s="1"/>
  <c r="J3" i="13"/>
  <c r="L3" i="13" s="1"/>
  <c r="J27" i="13"/>
  <c r="N27" i="13" s="1"/>
  <c r="L19" i="13"/>
  <c r="N19" i="13"/>
  <c r="G13" i="13"/>
  <c r="G19" i="13"/>
  <c r="I19" i="13" s="1"/>
  <c r="G21" i="13"/>
  <c r="K23" i="13"/>
  <c r="K3" i="13"/>
  <c r="L23" i="13"/>
  <c r="J11" i="12"/>
  <c r="I11" i="12"/>
  <c r="M11" i="12" s="1"/>
  <c r="I19" i="12"/>
  <c r="K19" i="12" s="1"/>
  <c r="I3" i="12"/>
  <c r="K3" i="12" s="1"/>
  <c r="J3" i="12"/>
  <c r="N3" i="12" s="1"/>
  <c r="M3" i="12"/>
  <c r="L3" i="12"/>
  <c r="L19" i="12"/>
  <c r="N19" i="12"/>
  <c r="I15" i="12"/>
  <c r="K15" i="12" s="1"/>
  <c r="I23" i="12"/>
  <c r="K23" i="12" s="1"/>
  <c r="J15" i="12"/>
  <c r="J23" i="12"/>
  <c r="I7" i="12"/>
  <c r="M7" i="12" s="1"/>
  <c r="M19" i="12"/>
  <c r="I31" i="12"/>
  <c r="J31" i="12"/>
  <c r="L31" i="12" s="1"/>
  <c r="N31" i="12" s="1"/>
  <c r="L15" i="12"/>
  <c r="N15" i="12" s="1"/>
  <c r="L23" i="12"/>
  <c r="N23" i="12" s="1"/>
  <c r="K27" i="12"/>
  <c r="L11" i="12"/>
  <c r="N11" i="12" s="1"/>
  <c r="L27" i="12"/>
  <c r="J3" i="11"/>
  <c r="L3" i="11" s="1"/>
  <c r="J19" i="11"/>
  <c r="L19" i="11" s="1"/>
  <c r="J7" i="11"/>
  <c r="N7" i="11" s="1"/>
  <c r="I11" i="11"/>
  <c r="J11" i="11"/>
  <c r="L11" i="11" s="1"/>
  <c r="J27" i="11"/>
  <c r="L27" i="11" s="1"/>
  <c r="J15" i="11"/>
  <c r="L15" i="11" s="1"/>
  <c r="N15" i="11" s="1"/>
  <c r="K11" i="11"/>
  <c r="M11" i="11"/>
  <c r="J23" i="11"/>
  <c r="L23" i="11" s="1"/>
  <c r="I7" i="11"/>
  <c r="K7" i="11" s="1"/>
  <c r="I15" i="11"/>
  <c r="M15" i="11" s="1"/>
  <c r="M27" i="11"/>
  <c r="I31" i="11"/>
  <c r="K31" i="11" s="1"/>
  <c r="I23" i="11"/>
  <c r="J31" i="11"/>
  <c r="M23" i="11"/>
  <c r="K23" i="11"/>
  <c r="M3" i="11"/>
  <c r="M19" i="11"/>
  <c r="N3" i="11"/>
  <c r="J3" i="10"/>
  <c r="L3" i="10" s="1"/>
  <c r="J7" i="10"/>
  <c r="N7" i="10" s="1"/>
  <c r="J11" i="10"/>
  <c r="K7" i="10"/>
  <c r="M7" i="10"/>
  <c r="N11" i="10"/>
  <c r="L11" i="10"/>
  <c r="I3" i="10"/>
  <c r="K3" i="10" s="1"/>
  <c r="I11" i="10"/>
  <c r="M11" i="10" s="1"/>
  <c r="K15" i="10"/>
  <c r="L15" i="10"/>
  <c r="L11" i="8"/>
  <c r="N11" i="8"/>
  <c r="I3" i="8"/>
  <c r="I7" i="8"/>
  <c r="M7" i="8" s="1"/>
  <c r="T7" i="8" s="1"/>
  <c r="L7" i="8"/>
  <c r="I11" i="8"/>
  <c r="M11" i="8" s="1"/>
  <c r="N15" i="8"/>
  <c r="L15" i="8"/>
  <c r="M3" i="8"/>
  <c r="K3" i="8"/>
  <c r="K15" i="8"/>
  <c r="L3" i="8"/>
  <c r="N3" i="8" s="1"/>
  <c r="L11" i="9"/>
  <c r="N11" i="9"/>
  <c r="U11" i="9" s="1"/>
  <c r="J7" i="9"/>
  <c r="I11" i="9"/>
  <c r="M11" i="9" s="1"/>
  <c r="T11" i="9" s="1"/>
  <c r="I3" i="9"/>
  <c r="K3" i="9" s="1"/>
  <c r="J15" i="9"/>
  <c r="L15" i="9" s="1"/>
  <c r="N15" i="9" s="1"/>
  <c r="U15" i="9" s="1"/>
  <c r="N7" i="9"/>
  <c r="U7" i="9" s="1"/>
  <c r="L7" i="9"/>
  <c r="M15" i="9"/>
  <c r="T15" i="9" s="1"/>
  <c r="K15" i="9"/>
  <c r="N3" i="9"/>
  <c r="U3" i="9" s="1"/>
  <c r="M7" i="9"/>
  <c r="T7" i="9" s="1"/>
  <c r="J3" i="7"/>
  <c r="N3" i="7" s="1"/>
  <c r="I3" i="7"/>
  <c r="I7" i="7"/>
  <c r="M7" i="7" s="1"/>
  <c r="I15" i="7"/>
  <c r="M15" i="7" s="1"/>
  <c r="I3" i="6"/>
  <c r="I7" i="6"/>
  <c r="K7" i="6" s="1"/>
  <c r="M7" i="6" s="1"/>
  <c r="T7" i="6" s="1"/>
  <c r="I11" i="6"/>
  <c r="M11" i="6" s="1"/>
  <c r="T11" i="6" s="1"/>
  <c r="J3" i="6"/>
  <c r="N3" i="6" s="1"/>
  <c r="U3" i="6" s="1"/>
  <c r="J11" i="6"/>
  <c r="M11" i="7"/>
  <c r="K11" i="7"/>
  <c r="M3" i="7"/>
  <c r="K3" i="7"/>
  <c r="L3" i="7"/>
  <c r="L7" i="7"/>
  <c r="L11" i="7"/>
  <c r="N11" i="7" s="1"/>
  <c r="L15" i="7"/>
  <c r="N15" i="7" s="1"/>
  <c r="J7" i="6"/>
  <c r="L7" i="6" s="1"/>
  <c r="J15" i="6"/>
  <c r="L15" i="6" s="1"/>
  <c r="N15" i="6" s="1"/>
  <c r="U15" i="6" s="1"/>
  <c r="M3" i="6"/>
  <c r="T3" i="6" s="1"/>
  <c r="K3" i="6"/>
  <c r="K15" i="6"/>
  <c r="J7" i="1"/>
  <c r="N7" i="1" s="1"/>
  <c r="I11" i="1"/>
  <c r="M11" i="1" s="1"/>
  <c r="J11" i="1"/>
  <c r="J3" i="1"/>
  <c r="N3" i="1" s="1"/>
  <c r="N11" i="1"/>
  <c r="L11" i="1"/>
  <c r="L3" i="1"/>
  <c r="M15" i="1"/>
  <c r="K15" i="1"/>
  <c r="M7" i="1"/>
  <c r="K7" i="1"/>
  <c r="L7" i="1"/>
  <c r="N15" i="1"/>
  <c r="U15" i="1" s="1"/>
  <c r="M27" i="16" l="1"/>
  <c r="N11" i="31"/>
  <c r="N35" i="31"/>
  <c r="K35" i="31"/>
  <c r="M35" i="31" s="1"/>
  <c r="L27" i="31"/>
  <c r="N7" i="31"/>
  <c r="K23" i="31"/>
  <c r="M23" i="31" s="1"/>
  <c r="L15" i="31"/>
  <c r="N3" i="31"/>
  <c r="N19" i="31"/>
  <c r="N31" i="29"/>
  <c r="U31" i="29" s="1"/>
  <c r="M39" i="29"/>
  <c r="N7" i="29"/>
  <c r="U7" i="29" s="1"/>
  <c r="M23" i="29"/>
  <c r="T23" i="29" s="1"/>
  <c r="M43" i="28"/>
  <c r="M31" i="28"/>
  <c r="N39" i="27"/>
  <c r="U39" i="27" s="1"/>
  <c r="N7" i="27"/>
  <c r="U7" i="27" s="1"/>
  <c r="N23" i="27"/>
  <c r="U23" i="27" s="1"/>
  <c r="M19" i="27"/>
  <c r="T19" i="27" s="1"/>
  <c r="L15" i="27"/>
  <c r="L47" i="27"/>
  <c r="L31" i="27"/>
  <c r="N23" i="26"/>
  <c r="N7" i="26"/>
  <c r="M39" i="26"/>
  <c r="T39" i="26" s="1"/>
  <c r="L39" i="26"/>
  <c r="M27" i="25"/>
  <c r="T27" i="25" s="1"/>
  <c r="L35" i="24"/>
  <c r="K3" i="24"/>
  <c r="M3" i="24" s="1"/>
  <c r="T3" i="24" s="1"/>
  <c r="L15" i="24"/>
  <c r="N39" i="23"/>
  <c r="K39" i="23"/>
  <c r="M39" i="23" s="1"/>
  <c r="N23" i="23"/>
  <c r="U23" i="23" s="1"/>
  <c r="K7" i="23"/>
  <c r="M7" i="23" s="1"/>
  <c r="T7" i="23" s="1"/>
  <c r="L31" i="23"/>
  <c r="N39" i="22"/>
  <c r="L15" i="22"/>
  <c r="M23" i="22"/>
  <c r="L3" i="22"/>
  <c r="L31" i="22"/>
  <c r="N23" i="22"/>
  <c r="M7" i="22"/>
  <c r="M35" i="21"/>
  <c r="N23" i="21"/>
  <c r="N7" i="21"/>
  <c r="L47" i="21"/>
  <c r="K19" i="21"/>
  <c r="M19" i="21" s="1"/>
  <c r="L31" i="20"/>
  <c r="L35" i="20"/>
  <c r="M31" i="20"/>
  <c r="L15" i="20"/>
  <c r="N39" i="19"/>
  <c r="N3" i="19"/>
  <c r="U3" i="19" s="1"/>
  <c r="L19" i="19"/>
  <c r="N23" i="19"/>
  <c r="U23" i="19" s="1"/>
  <c r="N31" i="19"/>
  <c r="L35" i="19"/>
  <c r="K43" i="19"/>
  <c r="M43" i="19" s="1"/>
  <c r="L7" i="18"/>
  <c r="N43" i="18"/>
  <c r="L15" i="18"/>
  <c r="N35" i="18"/>
  <c r="L47" i="16"/>
  <c r="L35" i="16"/>
  <c r="L11" i="16"/>
  <c r="L31" i="16"/>
  <c r="N31" i="16" s="1"/>
  <c r="U31" i="16" s="1"/>
  <c r="M7" i="16"/>
  <c r="L27" i="16"/>
  <c r="L15" i="16"/>
  <c r="N23" i="15"/>
  <c r="L43" i="15"/>
  <c r="L35" i="15"/>
  <c r="L31" i="15"/>
  <c r="M31" i="15"/>
  <c r="N15" i="15"/>
  <c r="L27" i="15"/>
  <c r="L15" i="14"/>
  <c r="M23" i="14"/>
  <c r="M19" i="14"/>
  <c r="K15" i="14"/>
  <c r="L3" i="14"/>
  <c r="L19" i="14"/>
  <c r="K11" i="14"/>
  <c r="M11" i="14" s="1"/>
  <c r="M27" i="14"/>
  <c r="K43" i="14"/>
  <c r="K35" i="14"/>
  <c r="M19" i="17"/>
  <c r="T19" i="17" s="1"/>
  <c r="M15" i="17"/>
  <c r="N31" i="17"/>
  <c r="L7" i="17"/>
  <c r="M27" i="17"/>
  <c r="T27" i="17" s="1"/>
  <c r="L3" i="17"/>
  <c r="N3" i="17" s="1"/>
  <c r="K11" i="13"/>
  <c r="K27" i="13"/>
  <c r="K15" i="13"/>
  <c r="L27" i="13"/>
  <c r="L7" i="13"/>
  <c r="K7" i="13"/>
  <c r="L31" i="13"/>
  <c r="N3" i="13"/>
  <c r="M19" i="13"/>
  <c r="K19" i="13"/>
  <c r="K11" i="12"/>
  <c r="M15" i="12"/>
  <c r="K7" i="12"/>
  <c r="K31" i="12"/>
  <c r="M31" i="12" s="1"/>
  <c r="T31" i="12" s="1"/>
  <c r="L7" i="12"/>
  <c r="N7" i="12" s="1"/>
  <c r="M23" i="12"/>
  <c r="M31" i="11"/>
  <c r="K15" i="11"/>
  <c r="N11" i="11"/>
  <c r="N19" i="11"/>
  <c r="L7" i="11"/>
  <c r="N27" i="11"/>
  <c r="L31" i="11"/>
  <c r="N31" i="11" s="1"/>
  <c r="M7" i="11"/>
  <c r="N23" i="11"/>
  <c r="L7" i="10"/>
  <c r="K11" i="10"/>
  <c r="N3" i="10"/>
  <c r="M3" i="10"/>
  <c r="K11" i="8"/>
  <c r="N7" i="8"/>
  <c r="M3" i="9"/>
  <c r="T3" i="9" s="1"/>
  <c r="K11" i="9"/>
  <c r="K7" i="7"/>
  <c r="K15" i="7"/>
  <c r="L11" i="6"/>
  <c r="N11" i="6" s="1"/>
  <c r="U11" i="6" s="1"/>
  <c r="K11" i="6"/>
  <c r="N7" i="6"/>
  <c r="U7" i="6" s="1"/>
  <c r="L3" i="6"/>
  <c r="K3" i="1"/>
  <c r="K11" i="1"/>
  <c r="S3" i="7" l="1"/>
  <c r="O3" i="7" s="1"/>
  <c r="S15" i="7"/>
  <c r="O15" i="7" s="1"/>
  <c r="U15" i="7" s="1"/>
  <c r="S11" i="7"/>
  <c r="O11" i="7" s="1"/>
  <c r="S7" i="7"/>
  <c r="O7" i="7" s="1"/>
  <c r="U7" i="7" s="1"/>
  <c r="T11" i="7" l="1"/>
  <c r="U11" i="7"/>
  <c r="U3" i="7"/>
  <c r="T3" i="7"/>
  <c r="T7" i="7"/>
  <c r="T15" i="7"/>
  <c r="S3" i="8"/>
  <c r="O3" i="8" s="1"/>
  <c r="S11" i="8"/>
  <c r="O11" i="8" s="1"/>
  <c r="S7" i="8"/>
  <c r="O7" i="8" s="1"/>
  <c r="U7" i="8" s="1"/>
  <c r="S15" i="8"/>
  <c r="O15" i="8" s="1"/>
  <c r="T3" i="8" l="1"/>
  <c r="U3" i="8"/>
  <c r="U11" i="8"/>
  <c r="T11" i="8"/>
  <c r="U15" i="8"/>
  <c r="T15" i="8"/>
  <c r="S3" i="10"/>
  <c r="O3" i="10" s="1"/>
  <c r="S11" i="10"/>
  <c r="O11" i="10" s="1"/>
  <c r="S7" i="10"/>
  <c r="O7" i="10" s="1"/>
  <c r="S15" i="10"/>
  <c r="O15" i="10" s="1"/>
  <c r="T3" i="10" l="1"/>
  <c r="U3" i="10"/>
  <c r="U15" i="10"/>
  <c r="T15" i="10"/>
  <c r="T11" i="10"/>
  <c r="U11" i="10"/>
  <c r="T7" i="10"/>
  <c r="U7" i="10"/>
  <c r="S3" i="11"/>
  <c r="O3" i="11" s="1"/>
  <c r="S11" i="11"/>
  <c r="O11" i="11" s="1"/>
  <c r="S19" i="11"/>
  <c r="O19" i="11" s="1"/>
  <c r="S27" i="11"/>
  <c r="O27" i="11" s="1"/>
  <c r="S7" i="11"/>
  <c r="O7" i="11" s="1"/>
  <c r="S15" i="11"/>
  <c r="O15" i="11"/>
  <c r="T15" i="11" s="1"/>
  <c r="U15" i="11"/>
  <c r="S23" i="11"/>
  <c r="O23" i="11" s="1"/>
  <c r="S31" i="11"/>
  <c r="O31" i="11" s="1"/>
  <c r="T31" i="11" l="1"/>
  <c r="U31" i="11"/>
  <c r="U7" i="11"/>
  <c r="T7" i="11"/>
  <c r="T19" i="11"/>
  <c r="U19" i="11"/>
  <c r="U23" i="11"/>
  <c r="T23" i="11"/>
  <c r="U27" i="11"/>
  <c r="T27" i="11"/>
  <c r="U11" i="11"/>
  <c r="T11" i="11"/>
  <c r="T3" i="11"/>
  <c r="U3" i="11"/>
  <c r="S3" i="12"/>
  <c r="O3" i="12" s="1"/>
  <c r="S11" i="12"/>
  <c r="O11" i="12" s="1"/>
  <c r="S19" i="12"/>
  <c r="O19" i="12" s="1"/>
  <c r="S27" i="12"/>
  <c r="O27" i="12" s="1"/>
  <c r="S7" i="12"/>
  <c r="O7" i="12" s="1"/>
  <c r="S15" i="12"/>
  <c r="O15" i="12" s="1"/>
  <c r="S23" i="12"/>
  <c r="O23" i="12" s="1"/>
  <c r="S31" i="12"/>
  <c r="O31" i="12" s="1"/>
  <c r="U31" i="12" s="1"/>
  <c r="U11" i="12" l="1"/>
  <c r="T11" i="12"/>
  <c r="T3" i="12"/>
  <c r="U3" i="12"/>
  <c r="U23" i="12"/>
  <c r="T23" i="12"/>
  <c r="T15" i="12"/>
  <c r="U15" i="12"/>
  <c r="T7" i="12"/>
  <c r="U7" i="12"/>
  <c r="T27" i="12"/>
  <c r="U27" i="12"/>
  <c r="U19" i="12"/>
  <c r="T19" i="12"/>
  <c r="S3" i="13"/>
  <c r="O3" i="13" s="1"/>
  <c r="S19" i="13"/>
  <c r="O19" i="13" s="1"/>
  <c r="S11" i="13"/>
  <c r="O11" i="13" s="1"/>
  <c r="U11" i="13" s="1"/>
  <c r="S27" i="13"/>
  <c r="O27" i="13" s="1"/>
  <c r="U27" i="13" s="1"/>
  <c r="S7" i="13"/>
  <c r="O7" i="13" s="1"/>
  <c r="T7" i="13" s="1"/>
  <c r="S15" i="13"/>
  <c r="O15" i="13" s="1"/>
  <c r="S23" i="13"/>
  <c r="O23" i="13" s="1"/>
  <c r="T23" i="13" s="1"/>
  <c r="S31" i="13"/>
  <c r="O31" i="13" s="1"/>
  <c r="T3" i="13" l="1"/>
  <c r="U3" i="13"/>
  <c r="T19" i="13"/>
  <c r="U19" i="13"/>
  <c r="U31" i="13"/>
  <c r="T31" i="13"/>
  <c r="T15" i="13"/>
  <c r="U15" i="13"/>
  <c r="U23" i="13"/>
  <c r="U7" i="13"/>
  <c r="T27" i="13"/>
  <c r="T11" i="13"/>
  <c r="S3" i="17"/>
  <c r="O3" i="17" s="1"/>
  <c r="S11" i="17"/>
  <c r="O11" i="17" s="1"/>
  <c r="U11" i="17" s="1"/>
  <c r="S19" i="17"/>
  <c r="O19" i="17" s="1"/>
  <c r="U19" i="17" s="1"/>
  <c r="S27" i="17"/>
  <c r="O27" i="17" s="1"/>
  <c r="U27" i="17" s="1"/>
  <c r="S7" i="17"/>
  <c r="O7" i="17"/>
  <c r="T7" i="17" s="1"/>
  <c r="S15" i="17"/>
  <c r="O15" i="17" s="1"/>
  <c r="U15" i="17" s="1"/>
  <c r="S23" i="17"/>
  <c r="O23" i="17"/>
  <c r="U23" i="17" s="1"/>
  <c r="T23" i="17"/>
  <c r="S31" i="17"/>
  <c r="O31" i="17"/>
  <c r="T31" i="17" s="1"/>
  <c r="U7" i="17" l="1"/>
  <c r="U3" i="17"/>
  <c r="T3" i="17"/>
  <c r="T15" i="17"/>
  <c r="U31" i="17"/>
  <c r="S3" i="14"/>
  <c r="O3" i="14" s="1"/>
  <c r="T3" i="14" s="1"/>
  <c r="S11" i="14"/>
  <c r="O11" i="14" s="1"/>
  <c r="S19" i="14"/>
  <c r="O19" i="14"/>
  <c r="U19" i="14" s="1"/>
  <c r="S27" i="14"/>
  <c r="O27" i="14"/>
  <c r="T27" i="14" s="1"/>
  <c r="U27" i="14"/>
  <c r="S35" i="14"/>
  <c r="O35" i="14" s="1"/>
  <c r="S43" i="14"/>
  <c r="O43" i="14" s="1"/>
  <c r="S7" i="14"/>
  <c r="O7" i="14" s="1"/>
  <c r="S15" i="14"/>
  <c r="O15" i="14" s="1"/>
  <c r="S23" i="14"/>
  <c r="O23" i="14"/>
  <c r="U23" i="14" s="1"/>
  <c r="S31" i="14"/>
  <c r="O31" i="14"/>
  <c r="T31" i="14" s="1"/>
  <c r="S47" i="14"/>
  <c r="O47" i="14"/>
  <c r="U47" i="14" s="1"/>
  <c r="S39" i="14"/>
  <c r="O39" i="14" s="1"/>
  <c r="T15" i="14" l="1"/>
  <c r="U15" i="14"/>
  <c r="T43" i="14"/>
  <c r="U43" i="14"/>
  <c r="T35" i="14"/>
  <c r="U35" i="14"/>
  <c r="U39" i="14"/>
  <c r="T39" i="14"/>
  <c r="U7" i="14"/>
  <c r="T7" i="14"/>
  <c r="T23" i="14"/>
  <c r="T47" i="14"/>
  <c r="U31" i="14"/>
  <c r="T19" i="14"/>
  <c r="T11" i="14"/>
  <c r="U11" i="14"/>
  <c r="U3" i="14"/>
  <c r="S3" i="15"/>
  <c r="O3" i="15" s="1"/>
  <c r="S7" i="15"/>
  <c r="O7" i="15"/>
  <c r="U7" i="15" s="1"/>
  <c r="S15" i="15"/>
  <c r="O15" i="15" s="1"/>
  <c r="S11" i="15"/>
  <c r="O11" i="15" s="1"/>
  <c r="T11" i="15" s="1"/>
  <c r="U15" i="15" l="1"/>
  <c r="T15" i="15"/>
  <c r="T3" i="15"/>
  <c r="U3" i="15"/>
  <c r="U11" i="15"/>
  <c r="T7" i="15"/>
  <c r="S19" i="15"/>
  <c r="O19" i="15" s="1"/>
  <c r="S27" i="15"/>
  <c r="O27" i="15" s="1"/>
  <c r="S23" i="15"/>
  <c r="O23" i="15" s="1"/>
  <c r="S31" i="15"/>
  <c r="O31" i="15" s="1"/>
  <c r="U27" i="15" l="1"/>
  <c r="T27" i="15"/>
  <c r="U19" i="15"/>
  <c r="T19" i="15"/>
  <c r="T31" i="15"/>
  <c r="U31" i="15"/>
  <c r="T23" i="15"/>
  <c r="U23" i="15"/>
  <c r="S3" i="16"/>
  <c r="O3" i="16" s="1"/>
  <c r="S11" i="16"/>
  <c r="O11" i="16" s="1"/>
  <c r="S19" i="16"/>
  <c r="O19" i="16" s="1"/>
  <c r="S27" i="16"/>
  <c r="O27" i="16"/>
  <c r="S7" i="16"/>
  <c r="O7" i="16" s="1"/>
  <c r="S15" i="16"/>
  <c r="O15" i="16" s="1"/>
  <c r="S23" i="16"/>
  <c r="O23" i="16" s="1"/>
  <c r="S31" i="16"/>
  <c r="O31" i="16" s="1"/>
  <c r="U27" i="16" l="1"/>
  <c r="T27" i="16"/>
  <c r="U11" i="16"/>
  <c r="T11" i="16"/>
  <c r="U19" i="16"/>
  <c r="T19" i="16"/>
  <c r="T3" i="16"/>
  <c r="U3" i="16"/>
  <c r="U15" i="16"/>
  <c r="T15" i="16"/>
  <c r="T23" i="16"/>
  <c r="U23" i="16"/>
  <c r="U7" i="16"/>
  <c r="T7" i="16"/>
  <c r="S43" i="16"/>
  <c r="O43" i="16" s="1"/>
  <c r="T43" i="16" s="1"/>
  <c r="S39" i="16"/>
  <c r="O39" i="16" s="1"/>
  <c r="S47" i="16"/>
  <c r="O47" i="16" s="1"/>
  <c r="U47" i="16" s="1"/>
  <c r="S35" i="16"/>
  <c r="O35" i="16" s="1"/>
  <c r="T47" i="16" l="1"/>
  <c r="U35" i="16"/>
  <c r="T35" i="16"/>
  <c r="S3" i="18"/>
  <c r="O3" i="18" s="1"/>
  <c r="S11" i="18"/>
  <c r="O11" i="18" s="1"/>
  <c r="S19" i="18"/>
  <c r="O19" i="18"/>
  <c r="U19" i="18" s="1"/>
  <c r="U27" i="18"/>
  <c r="S27" i="18"/>
  <c r="O27" i="18"/>
  <c r="S7" i="18"/>
  <c r="O7" i="18"/>
  <c r="U7" i="18" s="1"/>
  <c r="S15" i="18"/>
  <c r="O15" i="18" s="1"/>
  <c r="S23" i="18"/>
  <c r="O23" i="18"/>
  <c r="T23" i="18" s="1"/>
  <c r="S31" i="18"/>
  <c r="O31" i="18" s="1"/>
  <c r="U31" i="18" l="1"/>
  <c r="T31" i="18"/>
  <c r="U11" i="18"/>
  <c r="T11" i="18"/>
  <c r="T15" i="18"/>
  <c r="U15" i="18"/>
  <c r="U3" i="18"/>
  <c r="T3" i="18"/>
  <c r="T19" i="18"/>
  <c r="U23" i="18"/>
  <c r="T7" i="18"/>
  <c r="S35" i="18"/>
  <c r="O35" i="18" s="1"/>
  <c r="U35" i="18" s="1"/>
  <c r="S43" i="18"/>
  <c r="O43" i="18" s="1"/>
  <c r="S39" i="18"/>
  <c r="O39" i="18" s="1"/>
  <c r="S47" i="18"/>
  <c r="O47" i="18" s="1"/>
  <c r="U47" i="18" l="1"/>
  <c r="T47" i="18"/>
  <c r="T43" i="18"/>
  <c r="U43" i="18"/>
  <c r="T39" i="18"/>
  <c r="U39" i="18"/>
  <c r="S43" i="19"/>
  <c r="O43" i="19" s="1"/>
  <c r="S35" i="19"/>
  <c r="O35" i="19" s="1"/>
  <c r="S31" i="19"/>
  <c r="O31" i="19" s="1"/>
  <c r="S39" i="19"/>
  <c r="O39" i="19" s="1"/>
  <c r="S47" i="19"/>
  <c r="O47" i="19" s="1"/>
  <c r="T35" i="19" l="1"/>
  <c r="U35" i="19"/>
  <c r="U43" i="19"/>
  <c r="T43" i="19"/>
  <c r="U47" i="19"/>
  <c r="T47" i="19"/>
  <c r="T39" i="19"/>
  <c r="U39" i="19"/>
  <c r="T31" i="19"/>
  <c r="U31" i="19"/>
  <c r="S3" i="20"/>
  <c r="O3" i="20" s="1"/>
  <c r="S11" i="20"/>
  <c r="O11" i="20" s="1"/>
  <c r="S19" i="20"/>
  <c r="O19" i="20"/>
  <c r="U19" i="20" s="1"/>
  <c r="S27" i="20"/>
  <c r="O27" i="20" s="1"/>
  <c r="S31" i="20"/>
  <c r="O31" i="20"/>
  <c r="T31" i="20" s="1"/>
  <c r="S23" i="20"/>
  <c r="O23" i="20" s="1"/>
  <c r="S15" i="20"/>
  <c r="O15" i="20"/>
  <c r="U15" i="20" s="1"/>
  <c r="S7" i="20"/>
  <c r="O7" i="20" s="1"/>
  <c r="U3" i="20" l="1"/>
  <c r="T3" i="20"/>
  <c r="U31" i="20"/>
  <c r="T15" i="20"/>
  <c r="T19" i="20"/>
  <c r="U23" i="20"/>
  <c r="T23" i="20"/>
  <c r="U11" i="20"/>
  <c r="T11" i="20"/>
  <c r="U7" i="20"/>
  <c r="T7" i="20"/>
  <c r="U27" i="20"/>
  <c r="T27" i="20"/>
  <c r="S43" i="20"/>
  <c r="O43" i="20" s="1"/>
  <c r="S39" i="20"/>
  <c r="O39" i="20" s="1"/>
  <c r="S47" i="20"/>
  <c r="O47" i="20" s="1"/>
  <c r="S35" i="20"/>
  <c r="O35" i="20" s="1"/>
  <c r="T39" i="20" l="1"/>
  <c r="U39" i="20"/>
  <c r="U43" i="20"/>
  <c r="T43" i="20"/>
  <c r="T47" i="20"/>
  <c r="U47" i="20"/>
  <c r="T35" i="20"/>
  <c r="U35" i="20"/>
  <c r="S3" i="21"/>
  <c r="O3" i="21" s="1"/>
  <c r="S11" i="21"/>
  <c r="O11" i="21" s="1"/>
  <c r="S19" i="21"/>
  <c r="O19" i="21"/>
  <c r="T19" i="21" s="1"/>
  <c r="S27" i="21"/>
  <c r="O27" i="21" s="1"/>
  <c r="S7" i="21"/>
  <c r="O7" i="21"/>
  <c r="U7" i="21" s="1"/>
  <c r="S15" i="21"/>
  <c r="O15" i="21" s="1"/>
  <c r="S23" i="21"/>
  <c r="O23" i="21" s="1"/>
  <c r="U23" i="21" s="1"/>
  <c r="S31" i="21"/>
  <c r="O31" i="21" s="1"/>
  <c r="T15" i="21" l="1"/>
  <c r="U15" i="21"/>
  <c r="T27" i="21"/>
  <c r="U27" i="21"/>
  <c r="U31" i="21"/>
  <c r="T31" i="21"/>
  <c r="T11" i="21"/>
  <c r="U11" i="21"/>
  <c r="T3" i="21"/>
  <c r="U3" i="21"/>
  <c r="T23" i="21"/>
  <c r="T7" i="21"/>
  <c r="U19" i="21"/>
  <c r="S35" i="21"/>
  <c r="O35" i="21" s="1"/>
  <c r="S43" i="21"/>
  <c r="O43" i="21" s="1"/>
  <c r="S39" i="21"/>
  <c r="O39" i="21" s="1"/>
  <c r="T39" i="21" s="1"/>
  <c r="S47" i="21"/>
  <c r="O47" i="21" s="1"/>
  <c r="U47" i="21" s="1"/>
  <c r="U35" i="21" l="1"/>
  <c r="T35" i="21"/>
  <c r="T43" i="21"/>
  <c r="U43" i="21"/>
  <c r="T47" i="21"/>
  <c r="U39" i="21"/>
  <c r="S27" i="22"/>
  <c r="O27" i="22" s="1"/>
  <c r="S19" i="22"/>
  <c r="O19" i="22" s="1"/>
  <c r="S11" i="22"/>
  <c r="O11" i="22" s="1"/>
  <c r="S3" i="22"/>
  <c r="O3" i="22" s="1"/>
  <c r="T3" i="22" s="1"/>
  <c r="S7" i="22"/>
  <c r="O7" i="22" s="1"/>
  <c r="S15" i="22"/>
  <c r="O15" i="22" s="1"/>
  <c r="U15" i="22" s="1"/>
  <c r="S23" i="22"/>
  <c r="O23" i="22" s="1"/>
  <c r="S31" i="22"/>
  <c r="O31" i="22"/>
  <c r="T31" i="22" s="1"/>
  <c r="U7" i="22" l="1"/>
  <c r="T7" i="22"/>
  <c r="T19" i="22"/>
  <c r="U19" i="22"/>
  <c r="T23" i="22"/>
  <c r="U23" i="22"/>
  <c r="U27" i="22"/>
  <c r="T27" i="22"/>
  <c r="U11" i="22"/>
  <c r="T11" i="22"/>
  <c r="U31" i="22"/>
  <c r="T15" i="22"/>
  <c r="U3" i="22"/>
  <c r="S43" i="22"/>
  <c r="O43" i="22" s="1"/>
  <c r="U43" i="22" s="1"/>
  <c r="S35" i="22"/>
  <c r="O35" i="22" s="1"/>
  <c r="U35" i="22" s="1"/>
  <c r="S39" i="22"/>
  <c r="O39" i="22" s="1"/>
  <c r="T39" i="22" s="1"/>
  <c r="S47" i="22"/>
  <c r="O47" i="22" s="1"/>
  <c r="U47" i="22" s="1"/>
  <c r="T43" i="22" l="1"/>
  <c r="T47" i="22"/>
  <c r="U39" i="22"/>
  <c r="T35" i="22"/>
  <c r="S35" i="23"/>
  <c r="O35" i="23" s="1"/>
  <c r="U35" i="23" s="1"/>
  <c r="S39" i="23"/>
  <c r="O39" i="23" s="1"/>
  <c r="S47" i="23"/>
  <c r="O47" i="23" s="1"/>
  <c r="T47" i="23" s="1"/>
  <c r="S43" i="23"/>
  <c r="O43" i="23" s="1"/>
  <c r="T43" i="23" s="1"/>
  <c r="U39" i="23" l="1"/>
  <c r="T39" i="23"/>
  <c r="T35" i="23"/>
  <c r="U47" i="23"/>
  <c r="U43" i="23"/>
  <c r="S43" i="24"/>
  <c r="O43" i="24" s="1"/>
  <c r="S35" i="24"/>
  <c r="O35" i="24" s="1"/>
  <c r="U35" i="24" s="1"/>
  <c r="S39" i="24"/>
  <c r="O39" i="24" s="1"/>
  <c r="S47" i="24"/>
  <c r="O47" i="24" s="1"/>
  <c r="U39" i="24" l="1"/>
  <c r="T39" i="24"/>
  <c r="U47" i="24"/>
  <c r="T47" i="24"/>
  <c r="U43" i="24"/>
  <c r="T43" i="24"/>
  <c r="T35" i="24"/>
  <c r="S27" i="26"/>
  <c r="O27" i="26" s="1"/>
  <c r="S19" i="26"/>
  <c r="O19" i="26" s="1"/>
  <c r="S11" i="26"/>
  <c r="O11" i="26" s="1"/>
  <c r="S7" i="26"/>
  <c r="O7" i="26"/>
  <c r="T7" i="26" s="1"/>
  <c r="S15" i="26"/>
  <c r="O15" i="26" s="1"/>
  <c r="S23" i="26"/>
  <c r="O23" i="26" s="1"/>
  <c r="S31" i="26"/>
  <c r="O31" i="26" s="1"/>
  <c r="S3" i="26"/>
  <c r="O3" i="26"/>
  <c r="U3" i="26" s="1"/>
  <c r="T23" i="26" l="1"/>
  <c r="U23" i="26"/>
  <c r="T3" i="26"/>
  <c r="U7" i="26"/>
  <c r="U27" i="26"/>
  <c r="T27" i="26"/>
  <c r="T15" i="26"/>
  <c r="U15" i="26"/>
  <c r="U31" i="26"/>
  <c r="T31" i="26"/>
  <c r="U11" i="26"/>
  <c r="T11" i="26"/>
  <c r="T19" i="26"/>
  <c r="U19" i="26"/>
  <c r="S43" i="28"/>
  <c r="O43" i="28" s="1"/>
  <c r="S35" i="28"/>
  <c r="O35" i="28" s="1"/>
  <c r="S39" i="28"/>
  <c r="O39" i="28" s="1"/>
  <c r="T39" i="28" s="1"/>
  <c r="S47" i="28"/>
  <c r="O47" i="28" s="1"/>
  <c r="U47" i="28" s="1"/>
  <c r="T35" i="28" l="1"/>
  <c r="U35" i="28"/>
  <c r="U43" i="28"/>
  <c r="T43" i="28"/>
  <c r="U39" i="28"/>
  <c r="T47" i="28"/>
  <c r="S19" i="28"/>
  <c r="O19" i="28" s="1"/>
  <c r="S27" i="28"/>
  <c r="O27" i="28"/>
  <c r="T27" i="28" s="1"/>
  <c r="U27" i="28"/>
  <c r="S11" i="28"/>
  <c r="O11" i="28" s="1"/>
  <c r="S3" i="28"/>
  <c r="O3" i="28"/>
  <c r="U3" i="28" s="1"/>
  <c r="T3" i="28"/>
  <c r="S7" i="28"/>
  <c r="O7" i="28" s="1"/>
  <c r="S15" i="28"/>
  <c r="O15" i="28"/>
  <c r="T15" i="28" s="1"/>
  <c r="U15" i="28"/>
  <c r="S23" i="28"/>
  <c r="O23" i="28" s="1"/>
  <c r="S31" i="28"/>
  <c r="O31" i="28"/>
  <c r="T31" i="28" s="1"/>
  <c r="U31" i="28"/>
  <c r="T19" i="28" l="1"/>
  <c r="U19" i="28"/>
  <c r="U11" i="28"/>
  <c r="T11" i="28"/>
  <c r="T23" i="28"/>
  <c r="U23" i="28"/>
  <c r="U7" i="28"/>
  <c r="T7" i="28"/>
  <c r="S43" i="29"/>
  <c r="O43" i="29" s="1"/>
  <c r="S35" i="29"/>
  <c r="O35" i="29"/>
  <c r="T35" i="29" s="1"/>
  <c r="S39" i="29"/>
  <c r="O39" i="29" s="1"/>
  <c r="S47" i="29"/>
  <c r="O47" i="29"/>
  <c r="U47" i="29" s="1"/>
  <c r="T39" i="29" l="1"/>
  <c r="U39" i="29"/>
  <c r="U43" i="29"/>
  <c r="T43" i="29"/>
  <c r="T47" i="29"/>
  <c r="U35" i="29"/>
  <c r="S19" i="31"/>
  <c r="O19" i="31" s="1"/>
  <c r="S27" i="31"/>
  <c r="O27" i="31" s="1"/>
  <c r="S7" i="31"/>
  <c r="O7" i="31" s="1"/>
  <c r="T7" i="31" s="1"/>
  <c r="S15" i="31"/>
  <c r="O15" i="31"/>
  <c r="T15" i="31" s="1"/>
  <c r="S23" i="31"/>
  <c r="O23" i="31"/>
  <c r="U23" i="31" s="1"/>
  <c r="S31" i="31"/>
  <c r="O31" i="31" s="1"/>
  <c r="S3" i="31"/>
  <c r="O3" i="31"/>
  <c r="T3" i="31" s="1"/>
  <c r="S11" i="31"/>
  <c r="O11" i="31" s="1"/>
  <c r="U27" i="31" l="1"/>
  <c r="T27" i="31"/>
  <c r="T31" i="31"/>
  <c r="U31" i="31"/>
  <c r="U11" i="31"/>
  <c r="T11" i="31"/>
  <c r="U15" i="31"/>
  <c r="T19" i="31"/>
  <c r="U19" i="31"/>
  <c r="U7" i="31"/>
  <c r="U3" i="31"/>
  <c r="T23" i="31"/>
  <c r="S43" i="31"/>
  <c r="O43" i="31" s="1"/>
  <c r="S39" i="31"/>
  <c r="O39" i="31" s="1"/>
  <c r="S47" i="31"/>
  <c r="O47" i="31"/>
  <c r="T47" i="31" s="1"/>
  <c r="S35" i="31"/>
  <c r="O35" i="31"/>
  <c r="U35" i="31" s="1"/>
  <c r="U39" i="31" l="1"/>
  <c r="T39" i="31"/>
  <c r="U43" i="31"/>
  <c r="T43" i="31"/>
  <c r="U47" i="31"/>
  <c r="T35" i="31"/>
  <c r="S35" i="32"/>
  <c r="O35" i="32"/>
  <c r="U35" i="32" s="1"/>
  <c r="S43" i="32"/>
  <c r="O43" i="32" s="1"/>
  <c r="S39" i="32"/>
  <c r="O39" i="32" s="1"/>
  <c r="S47" i="32"/>
  <c r="O47" i="32"/>
  <c r="U47" i="32" s="1"/>
  <c r="T39" i="32" l="1"/>
  <c r="U39" i="32"/>
  <c r="T43" i="32"/>
  <c r="U43" i="32"/>
  <c r="T47" i="32"/>
  <c r="T35" i="32"/>
  <c r="S3" i="32"/>
  <c r="O3" i="32" s="1"/>
  <c r="S11" i="32"/>
  <c r="O11" i="32" s="1"/>
  <c r="S19" i="32"/>
  <c r="O19" i="32" s="1"/>
  <c r="S27" i="32"/>
  <c r="O27" i="32" s="1"/>
  <c r="S7" i="32"/>
  <c r="O7" i="32" s="1"/>
  <c r="S15" i="32"/>
  <c r="O15" i="32" s="1"/>
  <c r="S23" i="32"/>
  <c r="O23" i="32" s="1"/>
  <c r="S31" i="32"/>
  <c r="O31" i="32" s="1"/>
  <c r="T11" i="32" l="1"/>
  <c r="U11" i="32"/>
  <c r="T15" i="32"/>
  <c r="U15" i="32"/>
  <c r="T7" i="32"/>
  <c r="U7" i="32"/>
  <c r="U3" i="32"/>
  <c r="T3" i="32"/>
  <c r="T23" i="32"/>
  <c r="U23" i="32"/>
  <c r="T27" i="32"/>
  <c r="U27" i="32"/>
  <c r="U31" i="32"/>
  <c r="T31" i="32"/>
  <c r="U19" i="32"/>
  <c r="T19" i="32"/>
  <c r="S35" i="33"/>
  <c r="O35" i="33" s="1"/>
  <c r="S39" i="33"/>
  <c r="O39" i="33"/>
  <c r="T39" i="33" s="1"/>
  <c r="U39" i="33"/>
  <c r="U35" i="33" l="1"/>
  <c r="T35" i="33"/>
  <c r="S15" i="34"/>
  <c r="O15" i="34" s="1"/>
  <c r="S3" i="34"/>
  <c r="O3" i="34" s="1"/>
  <c r="S7" i="34"/>
  <c r="O7" i="34" s="1"/>
  <c r="U7" i="34" s="1"/>
  <c r="S11" i="34"/>
  <c r="O11" i="34" s="1"/>
  <c r="U3" i="34" l="1"/>
  <c r="T3" i="34"/>
  <c r="U11" i="34"/>
  <c r="T11" i="34"/>
  <c r="T15" i="34"/>
  <c r="U15" i="34"/>
  <c r="T7" i="34"/>
  <c r="S3" i="36"/>
  <c r="O3" i="36" s="1"/>
  <c r="S7" i="36"/>
  <c r="O7" i="36" s="1"/>
  <c r="S11" i="36"/>
  <c r="O11" i="36" s="1"/>
  <c r="S15" i="36"/>
  <c r="O15" i="36" s="1"/>
  <c r="U15" i="36" s="1"/>
  <c r="S19" i="36"/>
  <c r="O19" i="36"/>
  <c r="U19" i="36" s="1"/>
  <c r="S31" i="36"/>
  <c r="O31" i="36"/>
  <c r="U31" i="36" s="1"/>
  <c r="S23" i="36"/>
  <c r="O23" i="36" s="1"/>
  <c r="U23" i="36" s="1"/>
  <c r="S27" i="36"/>
  <c r="O27" i="36" s="1"/>
  <c r="U27" i="36" s="1"/>
  <c r="T19" i="36" l="1"/>
  <c r="U3" i="36"/>
  <c r="T3" i="36"/>
  <c r="U11" i="36"/>
  <c r="T11" i="36"/>
  <c r="U7" i="36"/>
  <c r="T7" i="36"/>
  <c r="T27" i="36"/>
  <c r="T31" i="36"/>
  <c r="T15" i="36"/>
  <c r="T23" i="36"/>
  <c r="S47" i="36"/>
  <c r="O47" i="36" s="1"/>
  <c r="U47" i="36" s="1"/>
  <c r="S35" i="36"/>
  <c r="O35" i="36" s="1"/>
  <c r="S43" i="36"/>
  <c r="O43" i="36" s="1"/>
  <c r="T43" i="36" s="1"/>
  <c r="S39" i="36"/>
  <c r="O39" i="36" s="1"/>
  <c r="U39" i="36" l="1"/>
  <c r="T39" i="36"/>
  <c r="U35" i="36"/>
  <c r="T35" i="36"/>
  <c r="U43" i="36"/>
  <c r="T47" i="36"/>
  <c r="S15" i="37"/>
  <c r="O15" i="37" s="1"/>
  <c r="S3" i="37"/>
  <c r="O3" i="37" s="1"/>
  <c r="S7" i="37"/>
  <c r="O7" i="37" s="1"/>
  <c r="T7" i="37" s="1"/>
  <c r="S11" i="37"/>
  <c r="O11" i="37" s="1"/>
  <c r="T11" i="37" s="1"/>
  <c r="U15" i="37" l="1"/>
  <c r="T15" i="37"/>
  <c r="T3" i="37"/>
  <c r="U3" i="37"/>
  <c r="U11" i="37"/>
  <c r="U7" i="37"/>
  <c r="S3" i="38"/>
  <c r="O3" i="38" s="1"/>
  <c r="S7" i="38"/>
  <c r="O7" i="38" s="1"/>
  <c r="S11" i="38"/>
  <c r="O11" i="38" s="1"/>
  <c r="S15" i="38"/>
  <c r="O15" i="38" s="1"/>
  <c r="T15" i="38" s="1"/>
  <c r="T11" i="38" l="1"/>
  <c r="U11" i="38"/>
  <c r="U3" i="38"/>
  <c r="T3" i="38"/>
  <c r="T7" i="38"/>
  <c r="U7" i="38"/>
  <c r="U15" i="38"/>
  <c r="S11" i="39"/>
  <c r="O11" i="39" s="1"/>
  <c r="S3" i="39"/>
  <c r="O3" i="39" s="1"/>
  <c r="S7" i="39"/>
  <c r="O7" i="39" s="1"/>
  <c r="S15" i="39"/>
  <c r="O15" i="39"/>
  <c r="U15" i="39" s="1"/>
  <c r="T7" i="39" l="1"/>
  <c r="U7" i="39"/>
  <c r="T15" i="39"/>
  <c r="T11" i="39"/>
  <c r="U11" i="39"/>
  <c r="U3" i="39"/>
  <c r="T3" i="39"/>
  <c r="S11" i="40"/>
  <c r="O11" i="40" s="1"/>
  <c r="S15" i="40"/>
  <c r="O15" i="40" s="1"/>
  <c r="S3" i="40"/>
  <c r="O3" i="40" s="1"/>
  <c r="U3" i="40" s="1"/>
  <c r="S7" i="40"/>
  <c r="O7" i="40" s="1"/>
  <c r="U7" i="40" l="1"/>
  <c r="T7" i="40"/>
  <c r="T11" i="40"/>
  <c r="U11" i="40"/>
  <c r="U15" i="40"/>
  <c r="T15" i="40"/>
  <c r="T3" i="40"/>
  <c r="S3" i="41"/>
  <c r="O3" i="41" s="1"/>
  <c r="U3" i="41" s="1"/>
  <c r="S15" i="41"/>
  <c r="O15" i="41" s="1"/>
  <c r="S7" i="41"/>
  <c r="O7" i="41" s="1"/>
  <c r="T7" i="41" s="1"/>
  <c r="S11" i="41"/>
  <c r="O11" i="41" s="1"/>
  <c r="T11" i="41" s="1"/>
  <c r="U15" i="41" l="1"/>
  <c r="T15" i="41"/>
  <c r="U7" i="41"/>
  <c r="T3" i="41"/>
  <c r="U11" i="41"/>
</calcChain>
</file>

<file path=xl/sharedStrings.xml><?xml version="1.0" encoding="utf-8"?>
<sst xmlns="http://schemas.openxmlformats.org/spreadsheetml/2006/main" count="1092" uniqueCount="20">
  <si>
    <t>Date</t>
  </si>
  <si>
    <t>Plot</t>
  </si>
  <si>
    <t>Time</t>
  </si>
  <si>
    <t>Gases (ppm)</t>
  </si>
  <si>
    <r>
      <t>[CH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] </t>
    </r>
  </si>
  <si>
    <r>
      <t>[N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O]</t>
    </r>
  </si>
  <si>
    <r>
      <t>Gases (mg 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</si>
  <si>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Temperature (°C)</t>
  </si>
  <si>
    <t>Detection test</t>
  </si>
  <si>
    <t>RSQ</t>
  </si>
  <si>
    <r>
      <t>Slope (mg l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min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</si>
  <si>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-C 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</si>
  <si>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O-N</t>
    </r>
  </si>
  <si>
    <r>
      <t>Flux (g ha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day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</si>
  <si>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Chamber height (cm)</t>
  </si>
  <si>
    <t>Lid</t>
  </si>
  <si>
    <t>Extension</t>
  </si>
  <si>
    <t>Headspace</t>
  </si>
  <si>
    <t>Total</t>
  </si>
  <si>
    <t>Chamber volume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</si>
</sst>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0.00000"/>
    <numFmt numFmtId="166" formatCode="0.000"/>
    <numFmt numFmtId="171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1" fontId="0" fillId="3" borderId="1" xfId="0" applyNumberForma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71" fontId="0" fillId="0" borderId="1" xfId="0" applyNumberFormat="1" applyBorder="1"/>
    <xf numFmtId="166" fontId="6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U18"/>
  <sheetViews>
    <sheetView workbookViewId="0">
      <selection activeCell="M23" sqref="M23"/>
    </sheetView>
  </sheetViews>
  <sheetFormatPr defaultRowHeight="15" x14ac:dyDescent="0.25"/>
  <cols>
    <col min="1" max="1" width="15.28515625" style="2" customWidth="1"/>
    <col min="2" max="3" width="11.42578125" customWidth="1"/>
    <col min="4" max="4" width="14.7109375" customWidth="1"/>
    <col min="5" max="5" width="14.28515625" customWidth="1"/>
    <col min="6" max="6" width="12.7109375" customWidth="1"/>
    <col min="13" max="13" width="11.28515625" customWidth="1"/>
    <col min="14" max="14" width="11.5703125" customWidth="1"/>
    <col min="15" max="15" width="17.140625" customWidth="1"/>
    <col min="16" max="16" width="15.28515625" bestFit="1" customWidth="1"/>
    <col min="17" max="17" width="11" customWidth="1"/>
    <col min="18" max="18" width="10.5703125" bestFit="1" customWidth="1"/>
    <col min="20" max="21" width="11.7109375" customWidth="1"/>
  </cols>
  <sheetData>
    <row r="1" spans="1:21" ht="21.7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/>
      <c r="F1" s="22" t="s">
        <v>7</v>
      </c>
      <c r="G1" s="21" t="s">
        <v>6</v>
      </c>
      <c r="H1" s="21"/>
      <c r="I1" s="21" t="s">
        <v>8</v>
      </c>
      <c r="J1" s="21"/>
      <c r="K1" s="21" t="s">
        <v>9</v>
      </c>
      <c r="L1" s="21"/>
      <c r="M1" s="21" t="s">
        <v>10</v>
      </c>
      <c r="N1" s="21"/>
      <c r="O1" s="24" t="s">
        <v>19</v>
      </c>
      <c r="P1" s="21" t="s">
        <v>14</v>
      </c>
      <c r="Q1" s="21"/>
      <c r="R1" s="21"/>
      <c r="S1" s="21"/>
      <c r="T1" s="21" t="s">
        <v>13</v>
      </c>
      <c r="U1" s="21"/>
    </row>
    <row r="2" spans="1:21" ht="18" x14ac:dyDescent="0.25">
      <c r="A2" s="21"/>
      <c r="B2" s="21"/>
      <c r="C2" s="21"/>
      <c r="D2" s="6" t="s">
        <v>4</v>
      </c>
      <c r="E2" s="6" t="s">
        <v>5</v>
      </c>
      <c r="F2" s="23"/>
      <c r="G2" s="6" t="s">
        <v>4</v>
      </c>
      <c r="H2" s="6" t="s">
        <v>5</v>
      </c>
      <c r="I2" s="6" t="s">
        <v>4</v>
      </c>
      <c r="J2" s="6" t="s">
        <v>5</v>
      </c>
      <c r="K2" s="6" t="s">
        <v>4</v>
      </c>
      <c r="L2" s="6" t="s">
        <v>5</v>
      </c>
      <c r="M2" s="6" t="s">
        <v>4</v>
      </c>
      <c r="N2" s="6" t="s">
        <v>5</v>
      </c>
      <c r="O2" s="24"/>
      <c r="P2" s="6" t="s">
        <v>15</v>
      </c>
      <c r="Q2" s="6" t="s">
        <v>16</v>
      </c>
      <c r="R2" s="6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7">
        <v>45391</v>
      </c>
      <c r="B3" s="8">
        <v>12</v>
      </c>
      <c r="C3" s="8">
        <v>0</v>
      </c>
      <c r="D3" s="9">
        <v>2.2597609720375242</v>
      </c>
      <c r="E3" s="9">
        <v>0.14422510320509618</v>
      </c>
      <c r="F3" s="3">
        <v>22</v>
      </c>
      <c r="G3" s="4">
        <f>(0.997*D3*16.04)/(0.0821*(F3+273.15)*1000)</f>
        <v>1.4913379907162312E-3</v>
      </c>
      <c r="H3" s="4">
        <f>(0.997*E3*44.02)/(0.0821*(F3+273.15)*1000)</f>
        <v>2.612162017562064E-4</v>
      </c>
      <c r="I3" s="3" t="str">
        <f>IF(ABS(G6-G3)&gt;0.000183,"Pass","Fail")</f>
        <v>Fail</v>
      </c>
      <c r="J3" s="3" t="str">
        <f>IF(ABS(H6-H3)&gt;0.000183,"Pass","Fail")</f>
        <v>Fail</v>
      </c>
      <c r="K3" s="3" t="str">
        <f>IF(I3="Fail","",RSQ(G3:G6,C3:C6))</f>
        <v/>
      </c>
      <c r="L3" s="3" t="str">
        <f>IF(J3="Fail","",RSQ(H3:H6,C3:C6))</f>
        <v/>
      </c>
      <c r="M3" s="3">
        <f>IF(I3="Fail",0,IF(K3&gt;0.9,+SLOPE(G3:G6,C3:C6),"Miss"))</f>
        <v>0</v>
      </c>
      <c r="N3" s="3">
        <f>IF(J3="Fail",0,IF(L3&gt;0.9,+SLOPE(H3:H6,C3:C6),"Miss"))</f>
        <v>0</v>
      </c>
      <c r="O3" s="5">
        <f>(PI()*14.75*14.75*S3)/1000</f>
        <v>11.633046633876633</v>
      </c>
      <c r="P3" s="3">
        <v>7.62</v>
      </c>
      <c r="Q3" s="3">
        <v>0</v>
      </c>
      <c r="R3" s="3">
        <v>9.4</v>
      </c>
      <c r="S3" s="3">
        <f>SUM(P3:R3)</f>
        <v>17.02</v>
      </c>
      <c r="T3" s="3">
        <f>IF(M3="Miss","Miss",(M3*O3*14400*12.01)/(PI()*0.1475*0.1475*16.04))</f>
        <v>0</v>
      </c>
      <c r="U3" s="3">
        <f>IF(N3="Miss","Miss",(N3*O3*14400*28.02)/(PI()*0.1475*0.1475*44.02))</f>
        <v>0</v>
      </c>
    </row>
    <row r="4" spans="1:21" x14ac:dyDescent="0.25">
      <c r="A4" s="1">
        <v>45391</v>
      </c>
      <c r="B4" s="3">
        <v>12</v>
      </c>
      <c r="C4" s="3">
        <v>21</v>
      </c>
      <c r="D4" s="5">
        <v>2.2453661108599583</v>
      </c>
      <c r="E4" s="5">
        <v>0.17083169575369861</v>
      </c>
      <c r="F4" s="3">
        <v>24.8</v>
      </c>
      <c r="G4" s="4">
        <f t="shared" ref="G4:G18" si="0">(0.997*D4*16.04)/(0.0821*(F4+273.15)*1000)</f>
        <v>1.4679123994040127E-3</v>
      </c>
      <c r="H4" s="4">
        <f t="shared" ref="H4:H18" si="1">(0.997*E4*44.02)/(0.0821*(F4+273.15)*1000)</f>
        <v>3.0649761651171676E-4</v>
      </c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45391</v>
      </c>
      <c r="B5" s="3">
        <v>12</v>
      </c>
      <c r="C5" s="3">
        <v>42</v>
      </c>
      <c r="D5" s="5">
        <v>2.5226949553188853</v>
      </c>
      <c r="E5" s="5">
        <v>0.18619664395639957</v>
      </c>
      <c r="F5" s="3">
        <v>25</v>
      </c>
      <c r="G5" s="4">
        <f t="shared" si="0"/>
        <v>1.6481103631576606E-3</v>
      </c>
      <c r="H5" s="4">
        <f t="shared" si="1"/>
        <v>3.3384054034225376E-4</v>
      </c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45391</v>
      </c>
      <c r="B6" s="3">
        <v>12</v>
      </c>
      <c r="C6" s="3">
        <v>63</v>
      </c>
      <c r="D6" s="5">
        <v>2.4481696613742723</v>
      </c>
      <c r="E6" s="5">
        <v>0.18333494799608341</v>
      </c>
      <c r="F6" s="3">
        <v>26.8</v>
      </c>
      <c r="G6" s="4">
        <f t="shared" si="0"/>
        <v>1.5898238599790181E-3</v>
      </c>
      <c r="H6" s="4">
        <f t="shared" si="1"/>
        <v>3.2673708701979075E-4</v>
      </c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45391</v>
      </c>
      <c r="B7" s="3">
        <v>22</v>
      </c>
      <c r="C7" s="3">
        <v>0</v>
      </c>
      <c r="D7" s="5">
        <v>2.4838834941692456</v>
      </c>
      <c r="E7" s="5">
        <v>0.15995930249945089</v>
      </c>
      <c r="F7" s="3">
        <v>22.6</v>
      </c>
      <c r="G7" s="4">
        <f t="shared" si="0"/>
        <v>1.6359229059148027E-3</v>
      </c>
      <c r="H7" s="4">
        <f t="shared" si="1"/>
        <v>2.8912576031076676E-4</v>
      </c>
      <c r="I7" s="3" t="str">
        <f t="shared" ref="I7:J15" si="2">IF(ABS(G10-G7)&gt;0.000183,"Pass","Fail")</f>
        <v>Fail</v>
      </c>
      <c r="J7" s="3" t="str">
        <f t="shared" si="2"/>
        <v>Fail</v>
      </c>
      <c r="K7" s="3" t="str">
        <f>IF(I7="Fail","",RSQ(G7:G10,C7:C10))</f>
        <v/>
      </c>
      <c r="L7" s="3" t="str">
        <f>IF(J7="Fail","",RSQ(H7:H10,C7:C10))</f>
        <v/>
      </c>
      <c r="M7" s="3">
        <f>IF(I7="Fail",0,IF(K7&gt;0.9,+SLOPE(G7:G10,C7:C10),"Miss"))</f>
        <v>0</v>
      </c>
      <c r="N7" s="3">
        <f>IF(J7="Fail",0,IF(L7&gt;0.9,+SLOPE(H7:H10,C7:C10),"Miss"))</f>
        <v>0</v>
      </c>
      <c r="O7" s="5">
        <f>(PI()*14.75*14.75*S7)/1000</f>
        <v>11.564697358706969</v>
      </c>
      <c r="P7" s="3">
        <v>7.62</v>
      </c>
      <c r="Q7" s="3">
        <v>0</v>
      </c>
      <c r="R7" s="3">
        <v>9.3000000000000007</v>
      </c>
      <c r="S7" s="3">
        <f t="shared" ref="S7:S15" si="3">SUM(P7:R7)</f>
        <v>16.920000000000002</v>
      </c>
      <c r="T7" s="3">
        <f>IF(M7="Miss","Miss",(M7*O7*14400*12.01)/(PI()*0.1475*0.1475*16.04))</f>
        <v>0</v>
      </c>
      <c r="U7" s="13">
        <f>IF(N7="Miss","Miss",(N7*O7*14400*28.02)/(PI()*0.1475*0.1475*44.02))</f>
        <v>0</v>
      </c>
    </row>
    <row r="8" spans="1:21" x14ac:dyDescent="0.25">
      <c r="A8" s="1">
        <v>45391</v>
      </c>
      <c r="B8" s="3">
        <v>22</v>
      </c>
      <c r="C8" s="3">
        <v>21</v>
      </c>
      <c r="D8" s="5">
        <v>2.3002123540808106</v>
      </c>
      <c r="E8" s="5">
        <v>0.1518562924326059</v>
      </c>
      <c r="F8" s="3">
        <v>24.8</v>
      </c>
      <c r="G8" s="4">
        <f t="shared" si="0"/>
        <v>1.5037682360514195E-3</v>
      </c>
      <c r="H8" s="4">
        <f t="shared" si="1"/>
        <v>2.724529044657233E-4</v>
      </c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45391</v>
      </c>
      <c r="B9" s="3">
        <v>22</v>
      </c>
      <c r="C9" s="3">
        <v>42</v>
      </c>
      <c r="D9" s="5">
        <v>2.5055668926519079</v>
      </c>
      <c r="E9" s="5">
        <v>0.14942538941255246</v>
      </c>
      <c r="F9" s="3">
        <v>25.5</v>
      </c>
      <c r="G9" s="4">
        <f t="shared" si="0"/>
        <v>1.6341798376601402E-3</v>
      </c>
      <c r="H9" s="4">
        <f t="shared" si="1"/>
        <v>2.6746312629384958E-4</v>
      </c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45391</v>
      </c>
      <c r="B10" s="3">
        <v>22</v>
      </c>
      <c r="C10" s="3">
        <v>63</v>
      </c>
      <c r="D10" s="5">
        <v>2.4689419926937974</v>
      </c>
      <c r="E10" s="5">
        <v>0.14268655698987254</v>
      </c>
      <c r="F10" s="3">
        <v>26.2</v>
      </c>
      <c r="G10" s="4">
        <f t="shared" si="0"/>
        <v>1.6065268526028922E-3</v>
      </c>
      <c r="H10" s="4">
        <f t="shared" si="1"/>
        <v>2.5480376186479993E-4</v>
      </c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45391</v>
      </c>
      <c r="B11" s="3">
        <v>32</v>
      </c>
      <c r="C11" s="3">
        <v>0</v>
      </c>
      <c r="D11" s="5">
        <v>2.3200736182371986</v>
      </c>
      <c r="E11" s="5">
        <v>0.15567188704636081</v>
      </c>
      <c r="F11" s="3">
        <v>21.5</v>
      </c>
      <c r="G11" s="4">
        <f t="shared" si="0"/>
        <v>1.5337397926032969E-3</v>
      </c>
      <c r="H11" s="4">
        <f t="shared" si="1"/>
        <v>2.8242672103910159E-4</v>
      </c>
      <c r="I11" s="3" t="str">
        <f t="shared" si="2"/>
        <v>Fail</v>
      </c>
      <c r="J11" s="3" t="str">
        <f t="shared" si="2"/>
        <v>Fail</v>
      </c>
      <c r="K11" s="3" t="str">
        <f>IF(I11="Fail","",RSQ(G11:G14,C11:C14))</f>
        <v/>
      </c>
      <c r="L11" s="3" t="str">
        <f>IF(J11="Fail","",RSQ(H11:H14,C11:C14))</f>
        <v/>
      </c>
      <c r="M11" s="3">
        <f>IF(I11="Fail",0,IF(K11&gt;0.9,+SLOPE(G11:G14,C11:C14),"Miss"))</f>
        <v>0</v>
      </c>
      <c r="N11" s="3">
        <f>IF(J11="Fail",0,IF(L11&gt;0.9,+SLOPE(H11:H14,C11:C14),"Miss"))</f>
        <v>0</v>
      </c>
      <c r="O11" s="5">
        <f>(PI()*14.75*14.75*S11)/1000</f>
        <v>13.034206774854724</v>
      </c>
      <c r="P11" s="3">
        <v>7.62</v>
      </c>
      <c r="Q11" s="3">
        <v>0</v>
      </c>
      <c r="R11" s="3">
        <v>11.45</v>
      </c>
      <c r="S11" s="3">
        <f t="shared" si="3"/>
        <v>19.07</v>
      </c>
      <c r="T11" s="3">
        <f>IF(M11="Miss","Miss",(M11*O11*14400*12.01)/(PI()*0.1475*0.1475*16.04))</f>
        <v>0</v>
      </c>
      <c r="U11" s="13">
        <f>IF(N11="Miss","Miss",(N11*O11*14400*28.02)/(PI()*0.1475*0.1475*44.02))</f>
        <v>0</v>
      </c>
    </row>
    <row r="12" spans="1:21" x14ac:dyDescent="0.25">
      <c r="A12" s="1">
        <v>45391</v>
      </c>
      <c r="B12" s="3">
        <v>32</v>
      </c>
      <c r="C12" s="3">
        <v>21</v>
      </c>
      <c r="D12" s="5">
        <v>2.2710582048604238</v>
      </c>
      <c r="E12" s="5">
        <v>0.1574463436812521</v>
      </c>
      <c r="F12" s="3">
        <v>35.5</v>
      </c>
      <c r="G12" s="4">
        <f t="shared" si="0"/>
        <v>1.4332381136880252E-3</v>
      </c>
      <c r="H12" s="4">
        <f t="shared" si="1"/>
        <v>2.726894511027127E-4</v>
      </c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45391</v>
      </c>
      <c r="B13" s="3">
        <v>32</v>
      </c>
      <c r="C13" s="3">
        <v>42</v>
      </c>
      <c r="D13" s="5">
        <v>2.3235356734571195</v>
      </c>
      <c r="E13" s="5">
        <v>0.16644171055292689</v>
      </c>
      <c r="F13" s="3">
        <v>25.2</v>
      </c>
      <c r="G13" s="4">
        <f t="shared" si="0"/>
        <v>1.5169793452149813E-3</v>
      </c>
      <c r="H13" s="4">
        <f t="shared" si="1"/>
        <v>2.9822096260427979E-4</v>
      </c>
      <c r="I13" s="3"/>
      <c r="J13" s="3"/>
      <c r="K13" s="3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45391</v>
      </c>
      <c r="B14" s="3">
        <v>32</v>
      </c>
      <c r="C14" s="3">
        <v>63</v>
      </c>
      <c r="D14" s="5">
        <v>2.6034155059728303</v>
      </c>
      <c r="E14" s="5">
        <v>0.18329392009701073</v>
      </c>
      <c r="F14" s="3">
        <v>24.8</v>
      </c>
      <c r="G14" s="4">
        <f t="shared" si="0"/>
        <v>1.7019878778497064E-3</v>
      </c>
      <c r="H14" s="4">
        <f t="shared" si="1"/>
        <v>3.288567111797609E-4</v>
      </c>
      <c r="I14" s="3"/>
      <c r="J14" s="3"/>
      <c r="K14" s="3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45391</v>
      </c>
      <c r="B15" s="3">
        <v>42</v>
      </c>
      <c r="C15" s="3">
        <v>0</v>
      </c>
      <c r="D15" s="5">
        <v>2.5325344806807655</v>
      </c>
      <c r="E15" s="5">
        <v>0.15373331881517882</v>
      </c>
      <c r="F15" s="3">
        <v>23.4</v>
      </c>
      <c r="G15" s="4">
        <f t="shared" si="0"/>
        <v>1.6634655218286431E-3</v>
      </c>
      <c r="H15" s="4">
        <f t="shared" si="1"/>
        <v>2.7712270781717898E-4</v>
      </c>
      <c r="I15" s="3" t="str">
        <f t="shared" si="2"/>
        <v>Fail</v>
      </c>
      <c r="J15" s="3" t="str">
        <f t="shared" si="2"/>
        <v>Pass</v>
      </c>
      <c r="K15" s="3" t="str">
        <f>IF(I15="Fail","",RSQ(G15:G18,C15:C18))</f>
        <v/>
      </c>
      <c r="L15" s="5">
        <f>IF(J15="Fail","",RSQ(H15:H18,C15:C18))</f>
        <v>0.98731520096794512</v>
      </c>
      <c r="M15" s="3">
        <f>IF(I15="Fail",0,IF(K15&gt;0.9,+SLOPE(G15:G18,C15:C18),"Miss"))</f>
        <v>0</v>
      </c>
      <c r="N15" s="3">
        <f>IF(J15="Fail",0,IF(L15&gt;0.9,+SLOPE(H15:H18,C15:C18),"Miss"))</f>
        <v>2.9751339784984483E-6</v>
      </c>
      <c r="O15" s="5">
        <f>(PI()*14.75*14.75*S15)/1000</f>
        <v>12.436150617120173</v>
      </c>
      <c r="P15" s="3">
        <v>7.62</v>
      </c>
      <c r="Q15" s="3">
        <v>0</v>
      </c>
      <c r="R15" s="3">
        <v>10.574999999999999</v>
      </c>
      <c r="S15" s="3">
        <f t="shared" si="3"/>
        <v>18.195</v>
      </c>
      <c r="T15" s="3">
        <f>IF(M15="Miss","Miss",(M15*O15*14400*12.01)/(PI()*0.1475*0.1475*16.04))</f>
        <v>0</v>
      </c>
      <c r="U15" s="5">
        <f>IF(N15="Miss","Miss",(N15*O15*14400*28.02)/(PI()*0.1475*0.1475*44.02))</f>
        <v>4.9617990627770494</v>
      </c>
    </row>
    <row r="16" spans="1:21" x14ac:dyDescent="0.25">
      <c r="A16" s="1">
        <v>45391</v>
      </c>
      <c r="B16" s="3">
        <v>42</v>
      </c>
      <c r="C16" s="3">
        <v>21</v>
      </c>
      <c r="D16" s="5">
        <v>2.2960214451303798</v>
      </c>
      <c r="E16" s="5">
        <v>0.20081283300102493</v>
      </c>
      <c r="F16" s="3">
        <v>25.6</v>
      </c>
      <c r="G16" s="4">
        <f t="shared" si="0"/>
        <v>1.4970089309578221E-3</v>
      </c>
      <c r="H16" s="4">
        <f t="shared" si="1"/>
        <v>3.5932347289422539E-4</v>
      </c>
      <c r="I16" s="3"/>
      <c r="J16" s="3"/>
      <c r="K16" s="3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45391</v>
      </c>
      <c r="B17" s="3">
        <v>42</v>
      </c>
      <c r="C17" s="3">
        <v>42</v>
      </c>
      <c r="D17" s="5">
        <v>2.3082297451164169</v>
      </c>
      <c r="E17" s="5">
        <v>0.23298896284873716</v>
      </c>
      <c r="F17" s="3">
        <v>27.3</v>
      </c>
      <c r="G17" s="4">
        <f t="shared" si="0"/>
        <v>1.4964533750057947E-3</v>
      </c>
      <c r="H17" s="4">
        <f t="shared" si="1"/>
        <v>4.1453879360283996E-4</v>
      </c>
      <c r="I17" s="3"/>
      <c r="J17" s="3"/>
      <c r="K17" s="3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45391</v>
      </c>
      <c r="B18" s="3">
        <v>42</v>
      </c>
      <c r="C18" s="3">
        <v>63</v>
      </c>
      <c r="D18" s="5">
        <v>2.3468589928334289</v>
      </c>
      <c r="E18" s="5">
        <v>0.26289830127268643</v>
      </c>
      <c r="F18" s="3">
        <v>27.8</v>
      </c>
      <c r="G18" s="4">
        <f t="shared" si="0"/>
        <v>1.5189693615492901E-3</v>
      </c>
      <c r="H18" s="4">
        <f t="shared" si="1"/>
        <v>4.6697697940919884E-4</v>
      </c>
      <c r="I18" s="3"/>
      <c r="J18" s="3"/>
      <c r="K18" s="3"/>
      <c r="L18" s="3"/>
      <c r="M18" s="3"/>
      <c r="N18" s="3"/>
      <c r="O18" s="5"/>
      <c r="P18" s="3"/>
      <c r="Q18" s="3"/>
      <c r="R18" s="3"/>
      <c r="S18" s="3"/>
      <c r="T18" s="3"/>
      <c r="U18" s="3"/>
    </row>
  </sheetData>
  <mergeCells count="12">
    <mergeCell ref="I1:J1"/>
    <mergeCell ref="K1:L1"/>
    <mergeCell ref="M1:N1"/>
    <mergeCell ref="T1:U1"/>
    <mergeCell ref="O1:O2"/>
    <mergeCell ref="P1:S1"/>
    <mergeCell ref="A1:A2"/>
    <mergeCell ref="B1:B2"/>
    <mergeCell ref="C1:C2"/>
    <mergeCell ref="D1:E1"/>
    <mergeCell ref="G1:H1"/>
    <mergeCell ref="F1:F2"/>
  </mergeCells>
  <conditionalFormatting sqref="I3:J18">
    <cfRule type="containsText" dxfId="60" priority="1" operator="containsText" text="Fail">
      <formula>NOT(ISERROR(SEARCH("Fail",I3)))</formula>
    </cfRule>
    <cfRule type="containsText" priority="2" operator="containsText" text="Fail">
      <formula>NOT(ISERROR(SEARCH("Fail",I3)))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BE3A7-D797-4A0C-A24B-B6AAD0569510}">
  <sheetPr>
    <tabColor theme="9"/>
  </sheetPr>
  <dimension ref="A1:U50"/>
  <sheetViews>
    <sheetView topLeftCell="A18" workbookViewId="0">
      <selection activeCell="E43" sqref="E43:E46"/>
    </sheetView>
  </sheetViews>
  <sheetFormatPr defaultRowHeight="15" x14ac:dyDescent="0.25"/>
  <cols>
    <col min="6" max="6" width="13.140625" customWidth="1"/>
    <col min="15" max="15" width="12.28515625" customWidth="1"/>
    <col min="17" max="17" width="9.7109375" bestFit="1" customWidth="1"/>
    <col min="18" max="18" width="11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8">
        <v>45440</v>
      </c>
      <c r="B3" s="19">
        <v>11</v>
      </c>
      <c r="C3" s="19">
        <v>0</v>
      </c>
      <c r="D3" s="36">
        <v>3.7150619254346795</v>
      </c>
      <c r="E3" s="36">
        <v>0.15012779628903872</v>
      </c>
      <c r="F3" s="11">
        <v>30.8</v>
      </c>
      <c r="G3" s="4">
        <f>(0.997*D3*16.04)/(0.0821*(F3+273.15)*1000)</f>
        <v>2.3807855322749184E-3</v>
      </c>
      <c r="H3" s="4">
        <f>(0.997*E3*44.02)/(0.0821*(F3+273.15)*1000)</f>
        <v>2.6403469686743524E-4</v>
      </c>
      <c r="I3" s="3" t="str">
        <f>IF(ABS(G6-G3)&gt;0.000183,"Pass","Fail")</f>
        <v>Fail</v>
      </c>
      <c r="J3" s="3" t="str">
        <f>IF(ABS(H6-H3)&gt;0.000183,"Pass","Fail")</f>
        <v>Fail</v>
      </c>
      <c r="K3" s="16" t="str">
        <f>IF(I3="Fail","",RSQ(G3:G6,C3:C6))</f>
        <v/>
      </c>
      <c r="L3" s="3" t="str">
        <f>IF(J3="Fail","",RSQ(H3:H6,C3:C6))</f>
        <v/>
      </c>
      <c r="M3" s="3">
        <f>IF(I3="Fail",0,IF(K3&gt;0.9,+SLOPE(G3:G6,C3:C6),"Miss"))</f>
        <v>0</v>
      </c>
      <c r="N3" s="3">
        <f>IF(J3="Fail",0,IF(L3&gt;0.9,+SLOPE(H3:H6,C3:C6),"Miss"))</f>
        <v>0</v>
      </c>
      <c r="O3" s="5">
        <f>(PI()*14.75*14.75*S3)/1000</f>
        <v>6.1992792578884295</v>
      </c>
      <c r="P3" s="3">
        <v>7.62</v>
      </c>
      <c r="Q3" s="3">
        <v>0</v>
      </c>
      <c r="R3" s="3">
        <v>1.4500000000000002</v>
      </c>
      <c r="S3" s="3">
        <f>SUM(P3:R3)</f>
        <v>9.07</v>
      </c>
      <c r="T3" s="3">
        <f>IF(M3="Miss","Miss",(M3*O3*14400*12.01)/(PI()*0.1475*0.1475*16.04))</f>
        <v>0</v>
      </c>
      <c r="U3" s="3">
        <f>IF(N3="Miss","Miss",(N3*O3*14400*28.02)/(PI()*0.1475*0.1475*44.02))</f>
        <v>0</v>
      </c>
    </row>
    <row r="4" spans="1:21" x14ac:dyDescent="0.25">
      <c r="A4" s="18">
        <v>45440</v>
      </c>
      <c r="B4" s="19">
        <v>11</v>
      </c>
      <c r="C4" s="19">
        <v>21</v>
      </c>
      <c r="D4" s="36">
        <v>3.6653941395794809</v>
      </c>
      <c r="E4" s="36">
        <v>0.17051098330035308</v>
      </c>
      <c r="F4" s="11">
        <v>33.6</v>
      </c>
      <c r="G4" s="4">
        <f t="shared" ref="G4:G50" si="0">(0.997*D4*16.04)/(0.0821*(F4+273.15)*1000)</f>
        <v>2.3275149268482411E-3</v>
      </c>
      <c r="H4" s="4">
        <f t="shared" ref="H4:H50" si="1">(0.997*E4*44.02)/(0.0821*(F4+273.15)*1000)</f>
        <v>2.971459579051884E-4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8">
        <v>45440</v>
      </c>
      <c r="B5" s="19">
        <v>11</v>
      </c>
      <c r="C5" s="19">
        <v>42</v>
      </c>
      <c r="D5" s="36">
        <v>3.7386716123728903</v>
      </c>
      <c r="E5" s="36">
        <v>0.20166545095401001</v>
      </c>
      <c r="F5" s="11">
        <v>34.6</v>
      </c>
      <c r="G5" s="4">
        <f t="shared" si="0"/>
        <v>2.3663317123111247E-3</v>
      </c>
      <c r="H5" s="4">
        <f t="shared" si="1"/>
        <v>3.5029624317563766E-4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8">
        <v>45440</v>
      </c>
      <c r="B6" s="19">
        <v>11</v>
      </c>
      <c r="C6" s="19">
        <v>63</v>
      </c>
      <c r="D6" s="36">
        <v>3.5824979054408748</v>
      </c>
      <c r="E6" s="36">
        <v>0.22969852633320698</v>
      </c>
      <c r="F6" s="11">
        <v>34.1</v>
      </c>
      <c r="G6" s="4">
        <f t="shared" si="0"/>
        <v>2.2711740570822182E-3</v>
      </c>
      <c r="H6" s="4">
        <f t="shared" si="1"/>
        <v>3.9963945383243195E-4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8">
        <v>45440</v>
      </c>
      <c r="B7" s="19">
        <v>21</v>
      </c>
      <c r="C7" s="19">
        <v>0</v>
      </c>
      <c r="D7" s="36">
        <v>3.1372366984432132</v>
      </c>
      <c r="E7" s="36">
        <v>0.14223017837556406</v>
      </c>
      <c r="F7" s="11">
        <v>28.3</v>
      </c>
      <c r="G7" s="4">
        <f t="shared" si="0"/>
        <v>2.0271615657533469E-3</v>
      </c>
      <c r="H7" s="4">
        <f t="shared" si="1"/>
        <v>2.5221941027365108E-4</v>
      </c>
      <c r="I7" s="3" t="str">
        <f t="shared" ref="I7:J15" si="2">IF(ABS(G10-G7)&gt;0.000183,"Pass","Fail")</f>
        <v>Fail</v>
      </c>
      <c r="J7" s="3" t="str">
        <f t="shared" si="2"/>
        <v>Fail</v>
      </c>
      <c r="K7" s="16" t="str">
        <f>IF(I7="Fail","",RSQ(G7:G10,C7:C10))</f>
        <v/>
      </c>
      <c r="L7" s="3" t="str">
        <f>IF(J7="Fail","",RSQ(H7:H10,C7:C10))</f>
        <v/>
      </c>
      <c r="M7" s="3">
        <f>IF(I7="Fail",0,IF(K7&gt;0.9,+SLOPE(G7:G10,C7:C10),"Miss"))</f>
        <v>0</v>
      </c>
      <c r="N7" s="3">
        <f>IF(J7="Fail",0,IF(L7&gt;0.9,+SLOPE(H7:H10,C7:C10),"Miss"))</f>
        <v>0</v>
      </c>
      <c r="O7" s="5">
        <f>(PI()*14.75*14.75*S7)/1000</f>
        <v>4.5930712914013494</v>
      </c>
      <c r="P7" s="3">
        <v>7.62</v>
      </c>
      <c r="Q7" s="3">
        <v>0</v>
      </c>
      <c r="R7" s="3">
        <v>-0.9</v>
      </c>
      <c r="S7" s="3">
        <f>SUM(P7:R7)</f>
        <v>6.72</v>
      </c>
      <c r="T7" s="3">
        <f>IF(M7="Miss","Miss",(M7*O7*14400*12.01)/(PI()*0.1475*0.1475*16.04))</f>
        <v>0</v>
      </c>
      <c r="U7" s="13">
        <f>IF(N7="Miss","Miss",(N7*O7*14400*28.02)/(PI()*0.1475*0.1475*44.02))</f>
        <v>0</v>
      </c>
    </row>
    <row r="8" spans="1:21" x14ac:dyDescent="0.25">
      <c r="A8" s="18">
        <v>45440</v>
      </c>
      <c r="B8" s="19">
        <v>21</v>
      </c>
      <c r="C8" s="19">
        <v>21</v>
      </c>
      <c r="D8" s="36">
        <v>3.2112137175162729</v>
      </c>
      <c r="E8" s="36">
        <v>0.17459356621171018</v>
      </c>
      <c r="F8" s="11">
        <v>32.5</v>
      </c>
      <c r="G8" s="4">
        <f t="shared" si="0"/>
        <v>2.0464501751672822E-3</v>
      </c>
      <c r="H8" s="4">
        <f t="shared" si="1"/>
        <v>3.053555902323362E-4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8">
        <v>45440</v>
      </c>
      <c r="B9" s="19">
        <v>21</v>
      </c>
      <c r="C9" s="19">
        <v>42</v>
      </c>
      <c r="D9" s="36">
        <v>3.2323749924757061</v>
      </c>
      <c r="E9" s="36">
        <v>0.19405519931342208</v>
      </c>
      <c r="F9" s="11">
        <v>33.4</v>
      </c>
      <c r="G9" s="4">
        <f t="shared" si="0"/>
        <v>2.0538881197259109E-3</v>
      </c>
      <c r="H9" s="4">
        <f t="shared" si="1"/>
        <v>3.3839660884157165E-4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8">
        <v>45440</v>
      </c>
      <c r="B10" s="19">
        <v>21</v>
      </c>
      <c r="C10" s="19">
        <v>63</v>
      </c>
      <c r="D10" s="36">
        <v>3.310899062366496</v>
      </c>
      <c r="E10" s="36">
        <v>0.20735332132080353</v>
      </c>
      <c r="F10" s="11">
        <v>33.299999999999997</v>
      </c>
      <c r="G10" s="4">
        <f t="shared" si="0"/>
        <v>2.1044697150714572E-3</v>
      </c>
      <c r="H10" s="4">
        <f t="shared" si="1"/>
        <v>3.6170408188733721E-4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8">
        <v>45440</v>
      </c>
      <c r="B11" s="19">
        <v>31</v>
      </c>
      <c r="C11" s="19">
        <v>0</v>
      </c>
      <c r="D11" s="36">
        <v>3.1444070478096324</v>
      </c>
      <c r="E11" s="36">
        <v>0.13856378110080159</v>
      </c>
      <c r="F11" s="11">
        <v>28.5</v>
      </c>
      <c r="G11" s="4">
        <f t="shared" si="0"/>
        <v>2.0304476487611237E-3</v>
      </c>
      <c r="H11" s="4">
        <f t="shared" si="1"/>
        <v>2.455548042859326E-4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0.91369349743158801</v>
      </c>
      <c r="L11" s="3" t="str">
        <f>IF(J11="Fail","",RSQ(H11:H14,C11:C14))</f>
        <v/>
      </c>
      <c r="M11" s="3">
        <f>IF(I11="Fail",0,IF(K11&gt;0.9,+SLOPE(G11:G14,C11:C14),"Miss"))</f>
        <v>3.7558250884740865E-6</v>
      </c>
      <c r="N11" s="3">
        <f>IF(J11="Fail",0,IF(L11&gt;0.9,+SLOPE(H11:H14,C11:C14),"Miss"))</f>
        <v>0</v>
      </c>
      <c r="O11" s="5">
        <f>(PI()*14.75*14.75*S11)/1000</f>
        <v>5.6524850565311242</v>
      </c>
      <c r="P11" s="3">
        <v>7.62</v>
      </c>
      <c r="Q11" s="3">
        <v>0</v>
      </c>
      <c r="R11" s="3">
        <v>0.65</v>
      </c>
      <c r="S11" s="3">
        <f>SUM(P11:R11)</f>
        <v>8.27</v>
      </c>
      <c r="T11" s="3">
        <f>IF(M11="Miss","Miss",(M11*O11*14400*12.01)/(PI()*0.1475*0.1475*16.04))</f>
        <v>3.348975757241762</v>
      </c>
      <c r="U11" s="13">
        <f>IF(N11="Miss","Miss",(N11*O11*14400*28.02)/(PI()*0.1475*0.1475*44.02))</f>
        <v>0</v>
      </c>
    </row>
    <row r="12" spans="1:21" x14ac:dyDescent="0.25">
      <c r="A12" s="18">
        <v>45440</v>
      </c>
      <c r="B12" s="19">
        <v>31</v>
      </c>
      <c r="C12" s="19">
        <v>21</v>
      </c>
      <c r="D12" s="36">
        <v>3.1753619706841754</v>
      </c>
      <c r="E12" s="36">
        <v>0.15571657483759549</v>
      </c>
      <c r="F12" s="11">
        <v>30.5</v>
      </c>
      <c r="G12" s="4">
        <f t="shared" si="0"/>
        <v>2.0369310053602744E-3</v>
      </c>
      <c r="H12" s="4">
        <f t="shared" si="1"/>
        <v>2.7413443756576356E-4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8">
        <v>45440</v>
      </c>
      <c r="B13" s="19">
        <v>31</v>
      </c>
      <c r="C13" s="19">
        <v>42</v>
      </c>
      <c r="D13" s="36">
        <v>3.3894231322572854</v>
      </c>
      <c r="E13" s="36">
        <v>0.15978924856712895</v>
      </c>
      <c r="F13" s="11">
        <v>31.2</v>
      </c>
      <c r="G13" s="4">
        <f t="shared" si="0"/>
        <v>2.169246214113088E-3</v>
      </c>
      <c r="H13" s="4">
        <f t="shared" si="1"/>
        <v>2.806572643786189E-4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8">
        <v>45440</v>
      </c>
      <c r="B14" s="19">
        <v>31</v>
      </c>
      <c r="C14" s="19">
        <v>63</v>
      </c>
      <c r="D14" s="36">
        <v>3.5225118119608285</v>
      </c>
      <c r="E14" s="36">
        <v>0.18676204149119191</v>
      </c>
      <c r="F14" s="11">
        <v>31.9</v>
      </c>
      <c r="G14" s="4">
        <f t="shared" si="0"/>
        <v>2.2492503353700385E-3</v>
      </c>
      <c r="H14" s="4">
        <f t="shared" si="1"/>
        <v>3.2728011766378204E-4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8">
        <v>45440</v>
      </c>
      <c r="B15" s="19">
        <v>41</v>
      </c>
      <c r="C15" s="19">
        <v>0</v>
      </c>
      <c r="D15" s="36">
        <v>3.1167749697634304</v>
      </c>
      <c r="E15" s="36">
        <v>0.14072398273836439</v>
      </c>
      <c r="F15" s="11">
        <v>28.4</v>
      </c>
      <c r="G15" s="4">
        <f t="shared" si="0"/>
        <v>2.0132721217865392E-3</v>
      </c>
      <c r="H15" s="4">
        <f t="shared" si="1"/>
        <v>2.4946569039994027E-4</v>
      </c>
      <c r="I15" s="3" t="str">
        <f t="shared" si="2"/>
        <v>Fail</v>
      </c>
      <c r="J15" s="3" t="str">
        <f t="shared" si="2"/>
        <v>Fail</v>
      </c>
      <c r="K15" s="16" t="str">
        <f>IF(I15="Fail","",RSQ(G15:G18,C15:C18))</f>
        <v/>
      </c>
      <c r="L15" s="5" t="str">
        <f>IF(J15="Fail","",RSQ(H15:H18,C15:C18))</f>
        <v/>
      </c>
      <c r="M15" s="3">
        <f>IF(I15="Fail",0,IF(K15&gt;0.9,+SLOPE(G15:G18,C15:C18),"Miss"))</f>
        <v>0</v>
      </c>
      <c r="N15" s="3">
        <f>IF(J15="Fail",0,IF(L15&gt;0.9,+SLOPE(H15:H18,C15:C18),"Miss"))</f>
        <v>0</v>
      </c>
      <c r="O15" s="5">
        <f>(PI()*14.75*14.75*S15)/1000</f>
        <v>5.2082147679283164</v>
      </c>
      <c r="P15" s="3">
        <v>7.62</v>
      </c>
      <c r="Q15" s="3">
        <v>0</v>
      </c>
      <c r="R15" s="3">
        <v>0</v>
      </c>
      <c r="S15" s="3">
        <f>SUM(P15:R15)</f>
        <v>7.62</v>
      </c>
      <c r="T15" s="3">
        <f>IF(M15="Miss","Miss",(M15*O15*14400*12.01)/(PI()*0.1475*0.1475*16.04))</f>
        <v>0</v>
      </c>
      <c r="U15" s="5">
        <f>IF(N15="Miss","Miss",(N15*O15*14400*28.02)/(PI()*0.1475*0.1475*44.02))</f>
        <v>0</v>
      </c>
    </row>
    <row r="16" spans="1:21" x14ac:dyDescent="0.25">
      <c r="A16" s="18">
        <v>45440</v>
      </c>
      <c r="B16" s="19">
        <v>41</v>
      </c>
      <c r="C16" s="19">
        <v>21</v>
      </c>
      <c r="D16" s="36">
        <v>3.2031689353002903</v>
      </c>
      <c r="E16" s="36">
        <v>0.14403364946747421</v>
      </c>
      <c r="F16" s="11">
        <v>28.3</v>
      </c>
      <c r="G16" s="4">
        <f t="shared" si="0"/>
        <v>2.0697644387106654E-3</v>
      </c>
      <c r="H16" s="4">
        <f t="shared" si="1"/>
        <v>2.5541753897209127E-4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8">
        <v>45440</v>
      </c>
      <c r="B17" s="19">
        <v>41</v>
      </c>
      <c r="C17" s="19">
        <v>42</v>
      </c>
      <c r="D17" s="36">
        <v>3.313872134055011</v>
      </c>
      <c r="E17" s="36">
        <v>0.15855060083916861</v>
      </c>
      <c r="F17" s="11">
        <v>28.1</v>
      </c>
      <c r="G17" s="4">
        <f t="shared" si="0"/>
        <v>2.1427181911807436E-3</v>
      </c>
      <c r="H17" s="4">
        <f t="shared" si="1"/>
        <v>2.8134738049816308E-4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8">
        <v>45440</v>
      </c>
      <c r="B18" s="19">
        <v>41</v>
      </c>
      <c r="C18" s="19">
        <v>63</v>
      </c>
      <c r="D18" s="36">
        <v>3.2897377874070624</v>
      </c>
      <c r="E18" s="36">
        <v>0.17844823794112252</v>
      </c>
      <c r="F18" s="11">
        <v>28.1</v>
      </c>
      <c r="G18" s="4">
        <f t="shared" si="0"/>
        <v>2.1271131522707046E-3</v>
      </c>
      <c r="H18" s="4">
        <f t="shared" si="1"/>
        <v>3.1665565462079778E-4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8">
        <v>45440</v>
      </c>
      <c r="B19" s="19">
        <v>12</v>
      </c>
      <c r="C19" s="19">
        <v>0</v>
      </c>
      <c r="D19" s="36">
        <v>3.1480796657777987</v>
      </c>
      <c r="E19" s="36">
        <v>0.1304877979145006</v>
      </c>
      <c r="F19" s="11">
        <v>34.700000000000003</v>
      </c>
      <c r="G19" s="4">
        <f t="shared" si="0"/>
        <v>1.9918788551204374E-3</v>
      </c>
      <c r="H19" s="4">
        <f t="shared" si="1"/>
        <v>2.2658584915197005E-4</v>
      </c>
      <c r="I19" s="3" t="str">
        <f>IF(ABS(G22-G19)&gt;0.000183,"Pass","Fail")</f>
        <v>Fail</v>
      </c>
      <c r="J19" s="3" t="str">
        <f>IF(ABS(H22-H19)&gt;0.000183,"Pass","Fail")</f>
        <v>Fail</v>
      </c>
      <c r="K19" s="16" t="str">
        <f>IF(I19="Fail","",RSQ(G19:G22,C19:C22))</f>
        <v/>
      </c>
      <c r="L19" s="3" t="str">
        <f>IF(J19="Fail","",RSQ(H19:H22,C19:C22))</f>
        <v/>
      </c>
      <c r="M19" s="3">
        <f>IF(I19="Fail",0,IF(K19&gt;0.9,+SLOPE(G19:G22,C19:C22),"Miss"))</f>
        <v>0</v>
      </c>
      <c r="N19" s="3">
        <f>IF(J19="Fail",0,IF(L19&gt;0.9,+SLOPE(H19:H22,C19:C22),"Miss"))</f>
        <v>0</v>
      </c>
      <c r="O19" s="5">
        <f>(PI()*14.75*14.75*S19)/1000</f>
        <v>9.8047035230881487</v>
      </c>
      <c r="P19" s="3">
        <v>7.62</v>
      </c>
      <c r="Q19" s="3">
        <v>0</v>
      </c>
      <c r="R19" s="3">
        <v>6.7249999999999996</v>
      </c>
      <c r="S19" s="3">
        <f>SUM(P19:R19)</f>
        <v>14.344999999999999</v>
      </c>
      <c r="T19" s="3">
        <f>IF(M19="Miss","Miss",(M19*O19*14400*12.01)/(PI()*0.1475*0.1475*16.04))</f>
        <v>0</v>
      </c>
      <c r="U19" s="3">
        <f>IF(N19="Miss","Miss",(N19*O19*14400*28.02)/(PI()*0.1475*0.1475*44.02))</f>
        <v>0</v>
      </c>
    </row>
    <row r="20" spans="1:21" x14ac:dyDescent="0.25">
      <c r="A20" s="18">
        <v>45440</v>
      </c>
      <c r="B20" s="19">
        <v>12</v>
      </c>
      <c r="C20" s="19">
        <v>21</v>
      </c>
      <c r="D20" s="36">
        <v>3.1451065940892833</v>
      </c>
      <c r="E20" s="36">
        <v>0.13161744464240033</v>
      </c>
      <c r="F20" s="11">
        <v>39.200000000000003</v>
      </c>
      <c r="G20" s="4">
        <f t="shared" si="0"/>
        <v>1.9613279802762145E-3</v>
      </c>
      <c r="H20" s="4">
        <f t="shared" si="1"/>
        <v>2.2525476349160098E-4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8">
        <v>45440</v>
      </c>
      <c r="B21" s="19">
        <v>12</v>
      </c>
      <c r="C21" s="19">
        <v>42</v>
      </c>
      <c r="D21" s="36">
        <v>3.2960337039239187</v>
      </c>
      <c r="E21" s="36">
        <v>0.12824832282234844</v>
      </c>
      <c r="F21" s="11">
        <v>40</v>
      </c>
      <c r="G21" s="4">
        <f t="shared" si="0"/>
        <v>2.0501969970809302E-3</v>
      </c>
      <c r="H21" s="4">
        <f t="shared" si="1"/>
        <v>2.1892800406104329E-4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8">
        <v>45440</v>
      </c>
      <c r="B22" s="19">
        <v>12</v>
      </c>
      <c r="C22" s="19">
        <v>63</v>
      </c>
      <c r="D22" s="36">
        <v>3.1400348835618157</v>
      </c>
      <c r="E22" s="36">
        <v>0.12857532582252995</v>
      </c>
      <c r="F22" s="11">
        <v>40.700000000000003</v>
      </c>
      <c r="G22" s="4">
        <f t="shared" si="0"/>
        <v>1.9488064347882011E-3</v>
      </c>
      <c r="H22" s="4">
        <f t="shared" si="1"/>
        <v>2.1899668453686732E-4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8">
        <v>45440</v>
      </c>
      <c r="B23" s="19">
        <v>22</v>
      </c>
      <c r="C23" s="19">
        <v>0</v>
      </c>
      <c r="D23" s="36">
        <v>3.166442755618629</v>
      </c>
      <c r="E23" s="36">
        <v>0.13468929100774185</v>
      </c>
      <c r="F23" s="11">
        <v>35.700000000000003</v>
      </c>
      <c r="G23" s="4">
        <f t="shared" si="0"/>
        <v>1.9970107399999819E-3</v>
      </c>
      <c r="H23" s="4">
        <f t="shared" si="1"/>
        <v>2.3312427609594569E-4</v>
      </c>
      <c r="I23" s="3" t="str">
        <f t="shared" ref="I23:J23" si="3">IF(ABS(G26-G23)&gt;0.000183,"Pass","Fail")</f>
        <v>Fail</v>
      </c>
      <c r="J23" s="3" t="str">
        <f t="shared" si="3"/>
        <v>Fail</v>
      </c>
      <c r="K23" s="16" t="str">
        <f>IF(I23="Fail","",RSQ(G23:G26,C23:C26))</f>
        <v/>
      </c>
      <c r="L23" s="3" t="str">
        <f>IF(J23="Fail","",RSQ(H23:H26,C23:C26))</f>
        <v/>
      </c>
      <c r="M23" s="3">
        <f>IF(I23="Fail",0,IF(K23&gt;0.9,+SLOPE(G23:G26,C23:C26),"Miss"))</f>
        <v>0</v>
      </c>
      <c r="N23" s="3">
        <f>IF(J23="Fail",0,IF(L23&gt;0.9,+SLOPE(H23:H26,C23:C26),"Miss"))</f>
        <v>0</v>
      </c>
      <c r="O23" s="5">
        <f>(PI()*14.75*14.75*S23)/1000</f>
        <v>10.214799174106126</v>
      </c>
      <c r="P23" s="3">
        <v>7.62</v>
      </c>
      <c r="Q23" s="3">
        <v>0</v>
      </c>
      <c r="R23" s="3">
        <v>7.3250000000000002</v>
      </c>
      <c r="S23" s="3">
        <f>SUM(P23:R23)</f>
        <v>14.945</v>
      </c>
      <c r="T23" s="3">
        <f>IF(M23="Miss","Miss",(M23*O23*14400*12.01)/(PI()*0.1475*0.1475*16.04))</f>
        <v>0</v>
      </c>
      <c r="U23" s="13">
        <f>IF(N23="Miss","Miss",(N23*O23*14400*28.02)/(PI()*0.1475*0.1475*44.02))</f>
        <v>0</v>
      </c>
    </row>
    <row r="24" spans="1:21" x14ac:dyDescent="0.25">
      <c r="A24" s="18">
        <v>45440</v>
      </c>
      <c r="B24" s="19">
        <v>22</v>
      </c>
      <c r="C24" s="19">
        <v>21</v>
      </c>
      <c r="D24" s="36">
        <v>3.0803985632215944</v>
      </c>
      <c r="E24" s="36">
        <v>0.13198408436987663</v>
      </c>
      <c r="F24" s="11">
        <v>38.58</v>
      </c>
      <c r="G24" s="4">
        <f t="shared" si="0"/>
        <v>1.9247958682822842E-3</v>
      </c>
      <c r="H24" s="4">
        <f t="shared" si="1"/>
        <v>2.263315010682823E-4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8">
        <v>45440</v>
      </c>
      <c r="B25" s="19">
        <v>22</v>
      </c>
      <c r="C25" s="19">
        <v>42</v>
      </c>
      <c r="D25" s="36">
        <v>3.2045680278595916</v>
      </c>
      <c r="E25" s="36">
        <v>0.12665294454873555</v>
      </c>
      <c r="F25" s="11">
        <v>38.6</v>
      </c>
      <c r="G25" s="4">
        <f t="shared" si="0"/>
        <v>2.0022550531845875E-3</v>
      </c>
      <c r="H25" s="4">
        <f t="shared" si="1"/>
        <v>2.1717551917257137E-4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8">
        <v>45440</v>
      </c>
      <c r="B26" s="19">
        <v>22</v>
      </c>
      <c r="C26" s="19">
        <v>63</v>
      </c>
      <c r="D26" s="36">
        <v>3.1209722474413346</v>
      </c>
      <c r="E26" s="36">
        <v>0.12599893854837252</v>
      </c>
      <c r="F26" s="11">
        <v>39.200000000000003</v>
      </c>
      <c r="G26" s="4">
        <f t="shared" si="0"/>
        <v>1.9462774985357018E-3</v>
      </c>
      <c r="H26" s="4">
        <f t="shared" si="1"/>
        <v>2.1563905286277869E-4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8">
        <v>45440</v>
      </c>
      <c r="B27" s="19">
        <v>32</v>
      </c>
      <c r="C27" s="19">
        <v>0</v>
      </c>
      <c r="D27" s="36">
        <v>3.1386357910025144</v>
      </c>
      <c r="E27" s="36">
        <v>0.12412610318369666</v>
      </c>
      <c r="F27" s="11">
        <v>33</v>
      </c>
      <c r="G27" s="4">
        <f t="shared" si="0"/>
        <v>1.9969308403635852E-3</v>
      </c>
      <c r="H27" s="4">
        <f t="shared" si="1"/>
        <v>2.1673592168343871E-4</v>
      </c>
      <c r="I27" s="3" t="str">
        <f t="shared" ref="I27:J27" si="4">IF(ABS(G30-G27)&gt;0.000183,"Pass","Fail")</f>
        <v>Fail</v>
      </c>
      <c r="J27" s="3" t="str">
        <f t="shared" si="4"/>
        <v>Fail</v>
      </c>
      <c r="K27" s="16" t="str">
        <f>IF(I27="Fail","",RSQ(G27:G30,C27:C30))</f>
        <v/>
      </c>
      <c r="L27" s="3" t="str">
        <f>IF(J27="Fail","",RSQ(H27:H30,C27:C30))</f>
        <v/>
      </c>
      <c r="M27" s="3">
        <f>IF(I27="Fail",0,IF(K27&gt;0.9,+SLOPE(G27:G30,C27:C30),"Miss"))</f>
        <v>0</v>
      </c>
      <c r="N27" s="3">
        <f>IF(J27="Fail",0,IF(L27&gt;0.9,+SLOPE(H27:H30,C27:C30),"Miss"))</f>
        <v>0</v>
      </c>
      <c r="O27" s="5">
        <f>(PI()*14.75*14.75*S27)/1000</f>
        <v>10.266061130483372</v>
      </c>
      <c r="P27" s="3">
        <v>7.62</v>
      </c>
      <c r="Q27" s="3">
        <v>0</v>
      </c>
      <c r="R27" s="3">
        <v>7.4</v>
      </c>
      <c r="S27" s="3">
        <f>SUM(P27:R27)</f>
        <v>15.02</v>
      </c>
      <c r="T27" s="3">
        <f>IF(M27="Miss","Miss",(M27*O27*14400*12.01)/(PI()*0.1475*0.1475*16.04))</f>
        <v>0</v>
      </c>
      <c r="U27" s="13">
        <f>IF(N27="Miss","Miss",(N27*O27*14400*28.02)/(PI()*0.1475*0.1475*44.02))</f>
        <v>0</v>
      </c>
    </row>
    <row r="28" spans="1:21" x14ac:dyDescent="0.25">
      <c r="A28" s="18">
        <v>45440</v>
      </c>
      <c r="B28" s="19">
        <v>32</v>
      </c>
      <c r="C28" s="19">
        <v>21</v>
      </c>
      <c r="D28" s="36">
        <v>3.1655683227690656</v>
      </c>
      <c r="E28" s="36">
        <v>0.13929706055575408</v>
      </c>
      <c r="F28" s="11">
        <v>39.299999999999997</v>
      </c>
      <c r="G28" s="4">
        <f t="shared" si="0"/>
        <v>1.9734563620127737E-3</v>
      </c>
      <c r="H28" s="4">
        <f t="shared" si="1"/>
        <v>2.3832163103113996E-4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8">
        <v>45440</v>
      </c>
      <c r="B29" s="19">
        <v>32</v>
      </c>
      <c r="C29" s="19">
        <v>42</v>
      </c>
      <c r="D29" s="36">
        <v>3.1340887401847848</v>
      </c>
      <c r="E29" s="36">
        <v>0.13653239882694679</v>
      </c>
      <c r="F29" s="11">
        <v>39.6</v>
      </c>
      <c r="G29" s="4">
        <f t="shared" si="0"/>
        <v>1.9519574028430849E-3</v>
      </c>
      <c r="H29" s="4">
        <f t="shared" si="1"/>
        <v>2.3336753652953345E-4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8">
        <v>45440</v>
      </c>
      <c r="B30" s="19">
        <v>32</v>
      </c>
      <c r="C30" s="19">
        <v>63</v>
      </c>
      <c r="D30" s="36">
        <v>3.1557746748539564</v>
      </c>
      <c r="E30" s="36">
        <v>0.14111044082948798</v>
      </c>
      <c r="F30" s="11">
        <v>40.1</v>
      </c>
      <c r="G30" s="4">
        <f t="shared" si="0"/>
        <v>1.962326515065076E-3</v>
      </c>
      <c r="H30" s="4">
        <f t="shared" si="1"/>
        <v>2.4080755509060816E-4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8">
        <v>45440</v>
      </c>
      <c r="B31" s="19">
        <v>42</v>
      </c>
      <c r="C31" s="19">
        <v>0</v>
      </c>
      <c r="D31" s="36">
        <v>3.1723888989956599</v>
      </c>
      <c r="E31" s="36">
        <v>0.12459183472940971</v>
      </c>
      <c r="F31" s="11">
        <v>35.799999999999997</v>
      </c>
      <c r="G31" s="4">
        <f t="shared" si="0"/>
        <v>2.0001132509082256E-3</v>
      </c>
      <c r="H31" s="4">
        <f t="shared" si="1"/>
        <v>2.1557749499234076E-4</v>
      </c>
      <c r="I31" s="3" t="str">
        <f>IF(ABS(G34-G31)&gt;0.000183,"Pass","Fail")</f>
        <v>Fail</v>
      </c>
      <c r="J31" s="3" t="str">
        <f t="shared" ref="J31" si="5">IF(ABS(H34-H31)&gt;0.000183,"Pass","Fail")</f>
        <v>Fail</v>
      </c>
      <c r="K31" s="16" t="str">
        <f>IF(I31="Fail","",RSQ(G31:G34,C31:C34))</f>
        <v/>
      </c>
      <c r="L31" s="5" t="str">
        <f>IF(J31="Fail","",RSQ(H31:H34,C31:C34))</f>
        <v/>
      </c>
      <c r="M31" s="3">
        <f>IF(I31="Fail",0,IF(K31&gt;0.9,+SLOPE(G31:G34,C31:C34),"Miss"))</f>
        <v>0</v>
      </c>
      <c r="N31" s="3">
        <f>IF(J31="Fail",0,IF(L31&gt;0.9,+SLOPE(H31:H34,C31:C34),"Miss"))</f>
        <v>0</v>
      </c>
      <c r="O31" s="5">
        <f>(PI()*14.75*14.75*S31)/1000</f>
        <v>9.7876162042957322</v>
      </c>
      <c r="P31" s="3">
        <v>7.62</v>
      </c>
      <c r="Q31" s="3">
        <v>0</v>
      </c>
      <c r="R31" s="3">
        <v>6.6999999999999993</v>
      </c>
      <c r="S31" s="3">
        <f>SUM(P31:R31)</f>
        <v>14.32</v>
      </c>
      <c r="T31" s="3">
        <f>IF(M31="Miss","Miss",(M31*O31*14400*12.01)/(PI()*0.1475*0.1475*16.04))</f>
        <v>0</v>
      </c>
      <c r="U31" s="5">
        <f>IF(N31="Miss","Miss",(N31*O31*14400*28.02)/(PI()*0.1475*0.1475*44.02))</f>
        <v>0</v>
      </c>
    </row>
    <row r="32" spans="1:21" x14ac:dyDescent="0.25">
      <c r="A32" s="18">
        <v>45440</v>
      </c>
      <c r="B32" s="19">
        <v>42</v>
      </c>
      <c r="C32" s="19">
        <v>21</v>
      </c>
      <c r="D32" s="36">
        <v>3.1991465441922986</v>
      </c>
      <c r="E32" s="36">
        <v>0.13547211637181278</v>
      </c>
      <c r="F32" s="11">
        <v>39.4</v>
      </c>
      <c r="G32" s="4">
        <f t="shared" si="0"/>
        <v>1.9937513583556396E-3</v>
      </c>
      <c r="H32" s="4">
        <f t="shared" si="1"/>
        <v>2.3170342401728804E-4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8">
        <v>45440</v>
      </c>
      <c r="B33" s="19">
        <v>42</v>
      </c>
      <c r="C33" s="19">
        <v>42</v>
      </c>
      <c r="D33" s="36">
        <v>3.1403846567016411</v>
      </c>
      <c r="E33" s="36">
        <v>0.11310709299576205</v>
      </c>
      <c r="F33" s="11">
        <v>39.700000000000003</v>
      </c>
      <c r="G33" s="4">
        <f t="shared" si="0"/>
        <v>1.9552534129887111E-3</v>
      </c>
      <c r="H33" s="4">
        <f t="shared" si="1"/>
        <v>1.9326611679829387E-4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8">
        <v>45440</v>
      </c>
      <c r="B34" s="19">
        <v>42</v>
      </c>
      <c r="C34" s="19">
        <v>63</v>
      </c>
      <c r="D34" s="36">
        <v>3.0782999243826428</v>
      </c>
      <c r="E34" s="36">
        <v>0.11477183554214065</v>
      </c>
      <c r="F34" s="11">
        <v>39.200000000000003</v>
      </c>
      <c r="G34" s="4">
        <f t="shared" si="0"/>
        <v>1.9196665018350852E-3</v>
      </c>
      <c r="H34" s="4">
        <f t="shared" si="1"/>
        <v>1.9642459053040561E-4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8">
        <v>45440</v>
      </c>
      <c r="B35" s="19">
        <v>14</v>
      </c>
      <c r="C35" s="19">
        <v>0</v>
      </c>
      <c r="D35" s="36">
        <v>3.2014200696011637</v>
      </c>
      <c r="E35" s="36">
        <v>0.12838705136787998</v>
      </c>
      <c r="F35" s="11">
        <v>36.700000000000003</v>
      </c>
      <c r="G35" s="4">
        <f t="shared" si="0"/>
        <v>2.0125539343976884E-3</v>
      </c>
      <c r="H35" s="4">
        <f t="shared" si="1"/>
        <v>2.2149899679210755E-4</v>
      </c>
      <c r="I35" s="3" t="str">
        <f>IF(ABS(G38-G35)&gt;0.000183,"Pass","Fail")</f>
        <v>Fail</v>
      </c>
      <c r="J35" s="3" t="str">
        <f>IF(ABS(H38-H35)&gt;0.000183,"Pass","Fail")</f>
        <v>Fail</v>
      </c>
      <c r="K35" s="16" t="str">
        <f>IF(I35="Fail","",RSQ(G35:G38,C35:C38))</f>
        <v/>
      </c>
      <c r="L35" s="3" t="str">
        <f>IF(J35="Fail","",RSQ(H35:H38,C35:C38))</f>
        <v/>
      </c>
      <c r="M35" s="3">
        <f>IF(I35="Fail",0,IF(K35&gt;0.9,+SLOPE(G35:G38,C35:C38),"Miss"))</f>
        <v>0</v>
      </c>
      <c r="N35" s="3">
        <f>IF(J35="Fail",0,IF(L35&gt;0.9,+SLOPE(H35:H38,C35:C38),"Miss"))</f>
        <v>0</v>
      </c>
      <c r="O35" s="5">
        <f>(PI()*14.75*14.75*S35)/1000</f>
        <v>9.4287825096550026</v>
      </c>
      <c r="P35" s="3">
        <v>7.62</v>
      </c>
      <c r="Q35" s="3">
        <v>0</v>
      </c>
      <c r="R35" s="3">
        <v>6.1749999999999998</v>
      </c>
      <c r="S35" s="3">
        <f>SUM(P35:R35)</f>
        <v>13.795</v>
      </c>
      <c r="T35" s="3">
        <f>IF(M35="Miss","Miss",(M35*O35*14400*12.01)/(PI()*0.1475*0.1475*16.04))</f>
        <v>0</v>
      </c>
      <c r="U35" s="3">
        <f>IF(N35="Miss","Miss",(N35*O35*14400*28.02)/(PI()*0.1475*0.1475*44.02))</f>
        <v>0</v>
      </c>
    </row>
    <row r="36" spans="1:21" x14ac:dyDescent="0.25">
      <c r="A36" s="18">
        <v>45440</v>
      </c>
      <c r="B36" s="19">
        <v>14</v>
      </c>
      <c r="C36" s="19">
        <v>21</v>
      </c>
      <c r="D36" s="36">
        <v>3.2521371748758381</v>
      </c>
      <c r="E36" s="36">
        <v>0.12682140063973824</v>
      </c>
      <c r="F36" s="11">
        <v>40.5</v>
      </c>
      <c r="G36" s="4">
        <f t="shared" si="0"/>
        <v>2.0196677423341657E-3</v>
      </c>
      <c r="H36" s="4">
        <f t="shared" si="1"/>
        <v>2.1614704016353724E-4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8">
        <v>45440</v>
      </c>
      <c r="B37" s="19">
        <v>14</v>
      </c>
      <c r="C37" s="19">
        <v>42</v>
      </c>
      <c r="D37" s="36">
        <v>3.1711646930062711</v>
      </c>
      <c r="E37" s="36">
        <v>0.12799068409493264</v>
      </c>
      <c r="F37" s="11">
        <v>41.8</v>
      </c>
      <c r="G37" s="4">
        <f t="shared" si="0"/>
        <v>1.961252679583273E-3</v>
      </c>
      <c r="H37" s="4">
        <f t="shared" si="1"/>
        <v>2.1723949624923001E-4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8">
        <v>45440</v>
      </c>
      <c r="B38" s="19">
        <v>14</v>
      </c>
      <c r="C38" s="19">
        <v>63</v>
      </c>
      <c r="D38" s="36">
        <v>3.2327247656155316</v>
      </c>
      <c r="E38" s="36">
        <v>0.12680158227609084</v>
      </c>
      <c r="F38" s="11">
        <v>41.6</v>
      </c>
      <c r="G38" s="4">
        <f t="shared" si="0"/>
        <v>2.0005958182596328E-3</v>
      </c>
      <c r="H38" s="4">
        <f t="shared" si="1"/>
        <v>2.153579822293137E-4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8">
        <v>45440</v>
      </c>
      <c r="B39" s="19">
        <v>24</v>
      </c>
      <c r="C39" s="19">
        <v>0</v>
      </c>
      <c r="D39" s="36">
        <v>3.1472052329282354</v>
      </c>
      <c r="E39" s="36">
        <v>0.11525738545150099</v>
      </c>
      <c r="F39" s="11">
        <v>35.1</v>
      </c>
      <c r="G39" s="4">
        <f t="shared" si="0"/>
        <v>1.9887415370988593E-3</v>
      </c>
      <c r="H39" s="4">
        <f t="shared" si="1"/>
        <v>1.9987925303256463E-4</v>
      </c>
      <c r="I39" s="3" t="str">
        <f t="shared" ref="I39:J39" si="6">IF(ABS(G42-G39)&gt;0.000183,"Pass","Fail")</f>
        <v>Fail</v>
      </c>
      <c r="J39" s="3" t="str">
        <f t="shared" si="6"/>
        <v>Fail</v>
      </c>
      <c r="K39" s="16" t="str">
        <f>IF(I39="Fail","",RSQ(G39:G42,C39:C42))</f>
        <v/>
      </c>
      <c r="L39" s="3" t="str">
        <f>IF(J39="Fail","",RSQ(H39:H42,C39:C42))</f>
        <v/>
      </c>
      <c r="M39" s="3">
        <f>IF(I39="Fail",0,IF(K39&gt;0.9,+SLOPE(G39:G42,C39:C42),"Miss"))</f>
        <v>0</v>
      </c>
      <c r="N39" s="3">
        <f>IF(J39="Fail",0,IF(L39&gt;0.9,+SLOPE(H39:H42,C39:C42),"Miss"))</f>
        <v>0</v>
      </c>
      <c r="O39" s="5">
        <f>(PI()*14.75*14.75*S39)/1000</f>
        <v>10.009751348597138</v>
      </c>
      <c r="P39" s="3">
        <v>7.62</v>
      </c>
      <c r="Q39" s="3">
        <v>0</v>
      </c>
      <c r="R39" s="3">
        <v>7.0250000000000004</v>
      </c>
      <c r="S39" s="3">
        <f>SUM(P39:R39)</f>
        <v>14.645</v>
      </c>
      <c r="T39" s="3">
        <f>IF(M39="Miss","Miss",(M39*O39*14400*12.01)/(PI()*0.1475*0.1475*16.04))</f>
        <v>0</v>
      </c>
      <c r="U39" s="13">
        <f>IF(N39="Miss","Miss",(N39*O39*14400*28.02)/(PI()*0.1475*0.1475*44.02))</f>
        <v>0</v>
      </c>
    </row>
    <row r="40" spans="1:21" x14ac:dyDescent="0.25">
      <c r="A40" s="18">
        <v>45440</v>
      </c>
      <c r="B40" s="19">
        <v>24</v>
      </c>
      <c r="C40" s="19">
        <v>21</v>
      </c>
      <c r="D40" s="36">
        <v>3.2398951149819513</v>
      </c>
      <c r="E40" s="36">
        <v>0.11464301617843276</v>
      </c>
      <c r="F40" s="11">
        <v>38.299999999999997</v>
      </c>
      <c r="G40" s="4">
        <f t="shared" si="0"/>
        <v>2.0262777750832102E-3</v>
      </c>
      <c r="H40" s="4">
        <f t="shared" si="1"/>
        <v>1.9677109740941348E-4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8">
        <v>45440</v>
      </c>
      <c r="B41" s="19">
        <v>24</v>
      </c>
      <c r="C41" s="19">
        <v>42</v>
      </c>
      <c r="D41" s="36">
        <v>3.1750121975443499</v>
      </c>
      <c r="E41" s="36">
        <v>0.11278999917740418</v>
      </c>
      <c r="F41" s="11">
        <v>39.5</v>
      </c>
      <c r="G41" s="4">
        <f t="shared" si="0"/>
        <v>1.9780776238042734E-3</v>
      </c>
      <c r="H41" s="4">
        <f t="shared" si="1"/>
        <v>1.928475828897316E-4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8">
        <v>45440</v>
      </c>
      <c r="B42" s="19">
        <v>24</v>
      </c>
      <c r="C42" s="19">
        <v>63</v>
      </c>
      <c r="D42" s="36">
        <v>3.1945994933745694</v>
      </c>
      <c r="E42" s="36">
        <v>0.12104434763653149</v>
      </c>
      <c r="F42" s="11">
        <v>39.9</v>
      </c>
      <c r="G42" s="4">
        <f t="shared" si="0"/>
        <v>1.9877377032931432E-3</v>
      </c>
      <c r="H42" s="4">
        <f t="shared" si="1"/>
        <v>2.0669636801611574E-4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8">
        <v>45440</v>
      </c>
      <c r="B43" s="19">
        <v>34</v>
      </c>
      <c r="C43" s="19">
        <v>0</v>
      </c>
      <c r="D43" s="36">
        <v>3.2005456367515999</v>
      </c>
      <c r="E43" s="36">
        <v>0.11339445926864877</v>
      </c>
      <c r="F43" s="11">
        <v>33.4</v>
      </c>
      <c r="G43" s="4">
        <f t="shared" si="0"/>
        <v>2.0336633822704954E-3</v>
      </c>
      <c r="H43" s="4">
        <f t="shared" si="1"/>
        <v>1.9773910007924432E-4</v>
      </c>
      <c r="I43" s="3" t="str">
        <f t="shared" ref="I43:J43" si="7">IF(ABS(G46-G43)&gt;0.000183,"Pass","Fail")</f>
        <v>Fail</v>
      </c>
      <c r="J43" s="3" t="str">
        <f t="shared" si="7"/>
        <v>Fail</v>
      </c>
      <c r="K43" s="16" t="str">
        <f>IF(I43="Fail","",RSQ(G43:G46,C43:C46))</f>
        <v/>
      </c>
      <c r="L43" s="3" t="str">
        <f>IF(J43="Fail","",RSQ(H43:H46,C43:C46))</f>
        <v/>
      </c>
      <c r="M43" s="3">
        <f>IF(I43="Fail",0,IF(K43&gt;0.9,+SLOPE(G43:G46,C43:C46),"Miss"))</f>
        <v>0</v>
      </c>
      <c r="N43" s="3">
        <f>IF(J43="Fail",0,IF(L43&gt;0.9,+SLOPE(H43:H46,C43:C46),"Miss"))</f>
        <v>0</v>
      </c>
      <c r="O43" s="5">
        <f>(PI()*14.75*14.75*S43)/1000</f>
        <v>9.5825683787867444</v>
      </c>
      <c r="P43" s="3">
        <v>7.62</v>
      </c>
      <c r="Q43" s="3">
        <v>0</v>
      </c>
      <c r="R43" s="3">
        <v>6.4</v>
      </c>
      <c r="S43" s="3">
        <f>SUM(P43:R43)</f>
        <v>14.02</v>
      </c>
      <c r="T43" s="3">
        <f>IF(M43="Miss","Miss",(M43*O43*14400*12.01)/(PI()*0.1475*0.1475*16.04))</f>
        <v>0</v>
      </c>
      <c r="U43" s="13">
        <f>IF(N43="Miss","Miss",(N43*O43*14400*28.02)/(PI()*0.1475*0.1475*44.02))</f>
        <v>0</v>
      </c>
    </row>
    <row r="44" spans="1:21" x14ac:dyDescent="0.25">
      <c r="A44" s="18">
        <v>45440</v>
      </c>
      <c r="B44" s="19">
        <v>34</v>
      </c>
      <c r="C44" s="19">
        <v>21</v>
      </c>
      <c r="D44" s="36">
        <v>3.1433577283901566</v>
      </c>
      <c r="E44" s="36">
        <v>0.12505756627512277</v>
      </c>
      <c r="F44" s="11">
        <v>39</v>
      </c>
      <c r="G44" s="4">
        <f t="shared" si="0"/>
        <v>1.9614933242449758E-3</v>
      </c>
      <c r="H44" s="4">
        <f t="shared" si="1"/>
        <v>2.1416508644043762E-4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8">
        <v>45440</v>
      </c>
      <c r="B45" s="19">
        <v>34</v>
      </c>
      <c r="C45" s="19">
        <v>42</v>
      </c>
      <c r="D45" s="36">
        <v>3.3030291667204255</v>
      </c>
      <c r="E45" s="36">
        <v>0.12026152227246056</v>
      </c>
      <c r="F45" s="11">
        <v>38.299999999999997</v>
      </c>
      <c r="G45" s="4">
        <f t="shared" si="0"/>
        <v>2.0657627341169335E-3</v>
      </c>
      <c r="H45" s="4">
        <f t="shared" si="1"/>
        <v>2.0641459464785502E-4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8">
        <v>45440</v>
      </c>
      <c r="B46" s="19">
        <v>34</v>
      </c>
      <c r="C46" s="19">
        <v>63</v>
      </c>
      <c r="D46" s="36">
        <v>3.171864239285922</v>
      </c>
      <c r="E46" s="36">
        <v>0.12151998836406819</v>
      </c>
      <c r="F46" s="11">
        <v>38.6</v>
      </c>
      <c r="G46" s="4">
        <f t="shared" si="0"/>
        <v>1.9818213081803831E-3</v>
      </c>
      <c r="H46" s="4">
        <f t="shared" si="1"/>
        <v>2.0837388863593394E-4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8">
        <v>45440</v>
      </c>
      <c r="B47" s="19">
        <v>44</v>
      </c>
      <c r="C47" s="19">
        <v>0</v>
      </c>
      <c r="D47" s="36">
        <v>3.1283174833776668</v>
      </c>
      <c r="E47" s="36">
        <v>0.10728049408343687</v>
      </c>
      <c r="F47" s="11">
        <v>31.3</v>
      </c>
      <c r="G47" s="4">
        <f t="shared" si="0"/>
        <v>2.0014797873795158E-3</v>
      </c>
      <c r="H47" s="4">
        <f t="shared" si="1"/>
        <v>1.8836786959748836E-4</v>
      </c>
      <c r="I47" s="3" t="str">
        <f t="shared" ref="I47:J47" si="8">IF(ABS(G50-G47)&gt;0.000183,"Pass","Fail")</f>
        <v>Fail</v>
      </c>
      <c r="J47" s="3" t="str">
        <f t="shared" si="8"/>
        <v>Fail</v>
      </c>
      <c r="K47" s="16" t="str">
        <f>IF(I47="Fail","",RSQ(G47:G50,C47:C50))</f>
        <v/>
      </c>
      <c r="L47" s="5" t="str">
        <f>IF(J47="Fail","",RSQ(H47:H50,C47:C50))</f>
        <v/>
      </c>
      <c r="M47" s="3">
        <f>IF(I47="Fail",0,IF(K47&gt;0.9,+SLOPE(G47:G50,C47:C50),"Miss"))</f>
        <v>0</v>
      </c>
      <c r="N47" s="3">
        <f>IF(J47="Fail",0,IF(L47&gt;0.9,+SLOPE(H47:H50,C47:C50),"Miss"))</f>
        <v>0</v>
      </c>
      <c r="O47" s="5">
        <f>(PI()*14.75*14.75*S47)/1000</f>
        <v>9.6680049727488218</v>
      </c>
      <c r="P47" s="3">
        <v>7.62</v>
      </c>
      <c r="Q47" s="3">
        <v>0</v>
      </c>
      <c r="R47" s="3">
        <v>6.5249999999999995</v>
      </c>
      <c r="S47" s="3">
        <f>SUM(P47:R47)</f>
        <v>14.145</v>
      </c>
      <c r="T47" s="3">
        <f>IF(M47="Miss","Miss",(M47*O47*14400*12.01)/(PI()*0.1475*0.1475*16.04))</f>
        <v>0</v>
      </c>
      <c r="U47" s="5">
        <f>IF(N47="Miss","Miss",(N47*O47*14400*28.02)/(PI()*0.1475*0.1475*44.02))</f>
        <v>0</v>
      </c>
    </row>
    <row r="48" spans="1:21" x14ac:dyDescent="0.25">
      <c r="A48" s="18">
        <v>45440</v>
      </c>
      <c r="B48" s="19">
        <v>44</v>
      </c>
      <c r="C48" s="19">
        <v>21</v>
      </c>
      <c r="D48" s="36">
        <v>3.1284923699475793</v>
      </c>
      <c r="E48" s="36">
        <v>0.11052079653978097</v>
      </c>
      <c r="F48" s="11">
        <v>39.5</v>
      </c>
      <c r="G48" s="4">
        <f t="shared" si="0"/>
        <v>1.9490951115154777E-3</v>
      </c>
      <c r="H48" s="4">
        <f t="shared" si="1"/>
        <v>1.8896771546403609E-4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8">
        <v>45440</v>
      </c>
      <c r="B49" s="19">
        <v>44</v>
      </c>
      <c r="C49" s="19">
        <v>42</v>
      </c>
      <c r="D49" s="36">
        <v>3.1669674153283673</v>
      </c>
      <c r="E49" s="36">
        <v>0.1170311289979401</v>
      </c>
      <c r="F49" s="11">
        <v>32.4</v>
      </c>
      <c r="G49" s="4">
        <f t="shared" si="0"/>
        <v>2.018913313997239E-3</v>
      </c>
      <c r="H49" s="4">
        <f t="shared" si="1"/>
        <v>2.047486967190554E-4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8">
        <v>45440</v>
      </c>
      <c r="B50" s="19">
        <v>44</v>
      </c>
      <c r="C50" s="19">
        <v>63</v>
      </c>
      <c r="D50" s="36">
        <v>3.2045680278595916</v>
      </c>
      <c r="E50" s="36">
        <v>0.10855877853869189</v>
      </c>
      <c r="F50" s="11">
        <v>37.6</v>
      </c>
      <c r="G50" s="4">
        <f t="shared" si="0"/>
        <v>2.0086983518271769E-3</v>
      </c>
      <c r="H50" s="4">
        <f t="shared" si="1"/>
        <v>1.8674795307723339E-4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50" priority="4" operator="containsText" text="Fail">
      <formula>NOT(ISERROR(SEARCH("Fail",I3)))</formula>
    </cfRule>
    <cfRule type="containsText" priority="5" operator="containsText" text="Fail">
      <formula>NOT(ISERROR(SEARCH("Fail",I3)))</formula>
    </cfRule>
  </conditionalFormatting>
  <conditionalFormatting sqref="I35:J50">
    <cfRule type="containsText" dxfId="49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F256-BC7D-413B-A8ED-BDE6F7714FA6}">
  <sheetPr>
    <tabColor theme="9"/>
  </sheetPr>
  <dimension ref="A1:U50"/>
  <sheetViews>
    <sheetView workbookViewId="0">
      <selection activeCell="E7" sqref="E7:E10"/>
    </sheetView>
  </sheetViews>
  <sheetFormatPr defaultRowHeight="15" x14ac:dyDescent="0.25"/>
  <cols>
    <col min="6" max="6" width="12.42578125" customWidth="1"/>
    <col min="15" max="15" width="12.7109375" customWidth="1"/>
    <col min="17" max="17" width="9.7109375" bestFit="1" customWidth="1"/>
    <col min="18" max="18" width="12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45448</v>
      </c>
      <c r="B3" s="3">
        <v>12</v>
      </c>
      <c r="C3" s="3">
        <v>0</v>
      </c>
      <c r="D3" s="36">
        <v>2.2879705495112521</v>
      </c>
      <c r="E3" s="36">
        <v>0.2285149545475465</v>
      </c>
      <c r="F3" s="3">
        <v>36.6</v>
      </c>
      <c r="G3" s="4">
        <f>(0.997*D3*16.04)/(0.0821*(F3+273.15)*1000)</f>
        <v>1.4387836039758595E-3</v>
      </c>
      <c r="H3" s="4">
        <f>(0.997*E3*44.02)/(0.0821*(F3+273.15)*1000)</f>
        <v>3.9437134439232647E-4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0.98643983308250638</v>
      </c>
      <c r="L3" s="3" t="str">
        <f>IF(J3="Fail","",RSQ(H3:H6,C3:C6))</f>
        <v/>
      </c>
      <c r="M3" s="3">
        <f>IF(I3="Fail",0,IF(K3&gt;0.9,+SLOPE(G3:G6,C3:C6),"Miss"))</f>
        <v>8.6238710597466459E-6</v>
      </c>
      <c r="N3" s="3">
        <f>IF(J3="Fail",0,IF(L3&gt;0.9,+SLOPE(H3:H6,C3:C6),"Miss"))</f>
        <v>0</v>
      </c>
      <c r="O3" s="5">
        <f>(PI()*14.75*14.75*S3)/1000</f>
        <v>11.250290692926521</v>
      </c>
      <c r="P3" s="3">
        <v>7.62</v>
      </c>
      <c r="Q3" s="3">
        <v>15.24</v>
      </c>
      <c r="R3" s="3">
        <v>-6.4</v>
      </c>
      <c r="S3" s="3">
        <f>SUM(P3:R3)</f>
        <v>16.46</v>
      </c>
      <c r="T3" s="3">
        <f>IF(M3="Miss","Miss",(M3*O3*14400*12.01)/(PI()*0.1475*0.1475*16.04))</f>
        <v>15.304996018033245</v>
      </c>
      <c r="U3" s="3">
        <f>IF(N3="Miss","Miss",(N3*O3*14400*28.02)/(PI()*0.1475*0.1475*44.02))</f>
        <v>0</v>
      </c>
    </row>
    <row r="4" spans="1:21" x14ac:dyDescent="0.25">
      <c r="A4" s="1">
        <v>45448</v>
      </c>
      <c r="B4" s="3">
        <v>12</v>
      </c>
      <c r="C4" s="3">
        <v>21</v>
      </c>
      <c r="D4" s="36">
        <v>2.6945909628586349</v>
      </c>
      <c r="E4" s="36">
        <v>0.24649190549013228</v>
      </c>
      <c r="F4" s="3">
        <v>39.700000000000003</v>
      </c>
      <c r="G4" s="4">
        <f t="shared" ref="G4:G50" si="0">(0.997*D4*16.04)/(0.0821*(F4+273.15)*1000)</f>
        <v>1.677695171989384E-3</v>
      </c>
      <c r="H4" s="4">
        <f t="shared" ref="H4:H50" si="1">(0.997*E4*44.02)/(0.0821*(F4+273.15)*1000)</f>
        <v>4.2118077774375178E-4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45448</v>
      </c>
      <c r="B5" s="3">
        <v>12</v>
      </c>
      <c r="C5" s="3">
        <v>42</v>
      </c>
      <c r="D5" s="36">
        <v>2.9801510079589857</v>
      </c>
      <c r="E5" s="36">
        <v>0.23021547693400735</v>
      </c>
      <c r="F5" s="3">
        <v>42.3</v>
      </c>
      <c r="G5" s="4">
        <f t="shared" si="0"/>
        <v>1.8401960928989805E-3</v>
      </c>
      <c r="H5" s="4">
        <f t="shared" si="1"/>
        <v>3.9012701491348601E-4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45448</v>
      </c>
      <c r="B6" s="3">
        <v>12</v>
      </c>
      <c r="C6" s="3">
        <v>63</v>
      </c>
      <c r="D6" s="36">
        <v>3.2128361569279131</v>
      </c>
      <c r="E6" s="36">
        <v>0.24481346780998914</v>
      </c>
      <c r="F6" s="3">
        <v>41.6</v>
      </c>
      <c r="G6" s="4">
        <f t="shared" si="0"/>
        <v>1.9882876045215925E-3</v>
      </c>
      <c r="H6" s="4">
        <f t="shared" si="1"/>
        <v>4.1578767002548229E-4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45448</v>
      </c>
      <c r="B7" s="3">
        <v>22</v>
      </c>
      <c r="C7" s="3">
        <v>0</v>
      </c>
      <c r="D7" s="36">
        <v>2.2251259759947781</v>
      </c>
      <c r="E7" s="36">
        <v>0.25008067026675412</v>
      </c>
      <c r="F7" s="3">
        <v>36.5</v>
      </c>
      <c r="G7" s="4">
        <f t="shared" si="0"/>
        <v>1.3997158629646639E-3</v>
      </c>
      <c r="H7" s="4">
        <f t="shared" si="1"/>
        <v>4.3172885861378167E-4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0.9978098222371663</v>
      </c>
      <c r="L7" s="3" t="str">
        <f>IF(J7="Fail","",RSQ(H7:H10,C7:C10))</f>
        <v/>
      </c>
      <c r="M7" s="3">
        <f>IF(I7="Fail",0,IF(K7&gt;0.9,+SLOPE(G7:G10,C7:C10),"Miss"))</f>
        <v>1.2523893801017943E-5</v>
      </c>
      <c r="N7" s="3">
        <f>IF(J7="Fail",0,IF(L7&gt;0.9,+SLOPE(H7:H10,C7:C10),"Miss"))</f>
        <v>0</v>
      </c>
      <c r="O7" s="5">
        <f>(PI()*14.75*14.75*S7)/1000</f>
        <v>11.523687793605172</v>
      </c>
      <c r="P7" s="3">
        <v>7.62</v>
      </c>
      <c r="Q7" s="3">
        <v>15.24</v>
      </c>
      <c r="R7" s="3">
        <v>-6</v>
      </c>
      <c r="S7" s="3">
        <f>SUM(P7:R7)</f>
        <v>16.86</v>
      </c>
      <c r="T7" s="3">
        <f>IF(M7="Miss","Miss",(M7*O7*14400*12.01)/(PI()*0.1475*0.1475*16.04))</f>
        <v>22.766595013317925</v>
      </c>
      <c r="U7" s="13">
        <f>IF(N7="Miss","Miss",(N7*O7*14400*28.02)/(PI()*0.1475*0.1475*44.02))</f>
        <v>0</v>
      </c>
    </row>
    <row r="8" spans="1:21" x14ac:dyDescent="0.25">
      <c r="A8" s="1">
        <v>45448</v>
      </c>
      <c r="B8" s="3">
        <v>22</v>
      </c>
      <c r="C8" s="3">
        <v>21</v>
      </c>
      <c r="D8" s="36">
        <v>2.7022462508507266</v>
      </c>
      <c r="E8" s="36">
        <v>0.2405069500780429</v>
      </c>
      <c r="F8" s="3">
        <v>37.6</v>
      </c>
      <c r="G8" s="4">
        <f t="shared" si="0"/>
        <v>1.6938312880630322E-3</v>
      </c>
      <c r="H8" s="4">
        <f t="shared" si="1"/>
        <v>4.1373144790787065E-4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45448</v>
      </c>
      <c r="B9" s="3">
        <v>22</v>
      </c>
      <c r="C9" s="3">
        <v>42</v>
      </c>
      <c r="D9" s="36">
        <v>3.0748629431169578</v>
      </c>
      <c r="E9" s="36">
        <v>0.23452199466595353</v>
      </c>
      <c r="F9" s="3">
        <v>38.6</v>
      </c>
      <c r="G9" s="4">
        <f t="shared" si="0"/>
        <v>1.9212136588088425E-3</v>
      </c>
      <c r="H9" s="4">
        <f t="shared" si="1"/>
        <v>4.021417435689137E-4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45448</v>
      </c>
      <c r="B10" s="3">
        <v>22</v>
      </c>
      <c r="C10" s="3">
        <v>63</v>
      </c>
      <c r="D10" s="36">
        <v>3.5265249346503684</v>
      </c>
      <c r="E10" s="36">
        <v>0.2320485075583742</v>
      </c>
      <c r="F10" s="3">
        <v>39</v>
      </c>
      <c r="G10" s="4">
        <f t="shared" si="0"/>
        <v>2.200594305453983E-3</v>
      </c>
      <c r="H10" s="4">
        <f t="shared" si="1"/>
        <v>3.973904991104863E-4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45448</v>
      </c>
      <c r="B11" s="3">
        <v>32</v>
      </c>
      <c r="C11" s="3">
        <v>0</v>
      </c>
      <c r="D11" s="36">
        <v>2.27711072235968</v>
      </c>
      <c r="E11" s="36">
        <v>0.25013588203254827</v>
      </c>
      <c r="F11" s="3">
        <v>35.1</v>
      </c>
      <c r="G11" s="4">
        <f t="shared" si="0"/>
        <v>1.4389225814537617E-3</v>
      </c>
      <c r="H11" s="4">
        <f t="shared" si="1"/>
        <v>4.3378541914214781E-4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0.99788092632792136</v>
      </c>
      <c r="L11" s="3" t="str">
        <f>IF(J11="Fail","",RSQ(H11:H14,C11:C14))</f>
        <v/>
      </c>
      <c r="M11" s="3">
        <f>IF(I11="Fail",0,IF(K11&gt;0.9,+SLOPE(G11:G14,C11:C14),"Miss"))</f>
        <v>1.3633833785060746E-5</v>
      </c>
      <c r="N11" s="3">
        <f>IF(J11="Fail",0,IF(L11&gt;0.9,+SLOPE(H11:H14,C11:C14),"Miss"))</f>
        <v>0</v>
      </c>
      <c r="O11" s="5">
        <f>(PI()*14.75*14.75*S11)/1000</f>
        <v>12.053394676170058</v>
      </c>
      <c r="P11" s="3">
        <v>7.62</v>
      </c>
      <c r="Q11" s="3">
        <v>15.24</v>
      </c>
      <c r="R11" s="3">
        <v>-5.2250000000000005</v>
      </c>
      <c r="S11" s="3">
        <f>SUM(P11:R11)</f>
        <v>17.634999999999998</v>
      </c>
      <c r="T11" s="3">
        <f>IF(M11="Miss","Miss",(M11*O11*14400*12.01)/(PI()*0.1475*0.1475*16.04))</f>
        <v>25.923557196651327</v>
      </c>
      <c r="U11" s="13">
        <f>IF(N11="Miss","Miss",(N11*O11*14400*28.02)/(PI()*0.1475*0.1475*44.02))</f>
        <v>0</v>
      </c>
    </row>
    <row r="12" spans="1:21" x14ac:dyDescent="0.25">
      <c r="A12" s="1">
        <v>45448</v>
      </c>
      <c r="B12" s="3">
        <v>32</v>
      </c>
      <c r="C12" s="3">
        <v>21</v>
      </c>
      <c r="D12" s="36">
        <v>2.6837311357070628</v>
      </c>
      <c r="E12" s="36">
        <v>0.24433864662415916</v>
      </c>
      <c r="F12" s="3">
        <v>36.5</v>
      </c>
      <c r="G12" s="4">
        <f t="shared" si="0"/>
        <v>1.6882015144791807E-3</v>
      </c>
      <c r="H12" s="4">
        <f t="shared" si="1"/>
        <v>4.2181606803022077E-4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45448</v>
      </c>
      <c r="B13" s="3">
        <v>32</v>
      </c>
      <c r="C13" s="3">
        <v>42</v>
      </c>
      <c r="D13" s="36">
        <v>3.2050028389825167</v>
      </c>
      <c r="E13" s="36">
        <v>0.21934980142571225</v>
      </c>
      <c r="F13" s="3">
        <v>37.5</v>
      </c>
      <c r="G13" s="4">
        <f t="shared" si="0"/>
        <v>2.0096176007780519E-3</v>
      </c>
      <c r="H13" s="4">
        <f t="shared" si="1"/>
        <v>3.7745738519596837E-4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45448</v>
      </c>
      <c r="B14" s="3">
        <v>32</v>
      </c>
      <c r="C14" s="3">
        <v>63</v>
      </c>
      <c r="D14" s="36">
        <v>3.6554186208427963</v>
      </c>
      <c r="E14" s="36">
        <v>0.22018902026578385</v>
      </c>
      <c r="F14" s="3">
        <v>38.299999999999997</v>
      </c>
      <c r="G14" s="4">
        <f t="shared" si="0"/>
        <v>2.2861522509750568E-3</v>
      </c>
      <c r="H14" s="4">
        <f t="shared" si="1"/>
        <v>3.7792825589800513E-4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45448</v>
      </c>
      <c r="B15" s="3">
        <v>42</v>
      </c>
      <c r="C15" s="3">
        <v>0</v>
      </c>
      <c r="D15" s="36">
        <v>2.3016788559156951</v>
      </c>
      <c r="E15" s="36">
        <v>0.23519557820864256</v>
      </c>
      <c r="F15" s="3">
        <v>33.200000000000003</v>
      </c>
      <c r="G15" s="4">
        <f t="shared" si="0"/>
        <v>1.4634679257518968E-3</v>
      </c>
      <c r="H15" s="4">
        <f t="shared" si="1"/>
        <v>4.1040562756156735E-4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0.99499046855084905</v>
      </c>
      <c r="L15" s="5" t="str">
        <f>IF(J15="Fail","",RSQ(H15:H18,C15:C18))</f>
        <v/>
      </c>
      <c r="M15" s="3">
        <f>IF(I15="Fail",0,IF(K15&gt;0.9,+SLOPE(G15:G18,C15:C18),"Miss"))</f>
        <v>1.9626165387177499E-5</v>
      </c>
      <c r="N15" s="3">
        <f>IF(J15="Fail",0,IF(L15&gt;0.9,+SLOPE(H15:H18,C15:C18),"Miss"))</f>
        <v>0</v>
      </c>
      <c r="O15" s="5">
        <f>(PI()*14.75*14.75*S15)/1000</f>
        <v>11.950870763415566</v>
      </c>
      <c r="P15" s="3">
        <v>7.62</v>
      </c>
      <c r="Q15" s="3">
        <v>15.24</v>
      </c>
      <c r="R15" s="3">
        <v>-5.375</v>
      </c>
      <c r="S15" s="3">
        <f>SUM(P15:R15)</f>
        <v>17.484999999999999</v>
      </c>
      <c r="T15" s="3">
        <f>IF(M15="Miss","Miss",(M15*O15*14400*12.01)/(PI()*0.1475*0.1475*16.04))</f>
        <v>37.000042801994795</v>
      </c>
      <c r="U15" s="5">
        <f>IF(N15="Miss","Miss",(N15*O15*14400*28.02)/(PI()*0.1475*0.1475*44.02))</f>
        <v>0</v>
      </c>
    </row>
    <row r="16" spans="1:21" x14ac:dyDescent="0.25">
      <c r="A16" s="1">
        <v>45448</v>
      </c>
      <c r="B16" s="3">
        <v>42</v>
      </c>
      <c r="C16" s="3">
        <v>21</v>
      </c>
      <c r="D16" s="36">
        <v>2.8514353517198625</v>
      </c>
      <c r="E16" s="36">
        <v>0.23707277824564477</v>
      </c>
      <c r="F16" s="3">
        <v>37.5</v>
      </c>
      <c r="G16" s="4">
        <f t="shared" si="0"/>
        <v>1.787921870333248E-3</v>
      </c>
      <c r="H16" s="4">
        <f t="shared" si="1"/>
        <v>4.0795510365689019E-4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45448</v>
      </c>
      <c r="B17" s="3">
        <v>42</v>
      </c>
      <c r="C17" s="3">
        <v>42</v>
      </c>
      <c r="D17" s="36">
        <v>3.6317406370533036</v>
      </c>
      <c r="E17" s="36">
        <v>0.24280375953508088</v>
      </c>
      <c r="F17" s="3">
        <v>39.799999999999997</v>
      </c>
      <c r="G17" s="4">
        <f t="shared" si="0"/>
        <v>2.2604569209426846E-3</v>
      </c>
      <c r="H17" s="4">
        <f t="shared" si="1"/>
        <v>4.1474627154194167E-4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45448</v>
      </c>
      <c r="B18" s="3">
        <v>42</v>
      </c>
      <c r="C18" s="3">
        <v>63</v>
      </c>
      <c r="D18" s="36">
        <v>4.3068302199838095</v>
      </c>
      <c r="E18" s="36">
        <v>0.23748134531252174</v>
      </c>
      <c r="F18" s="3">
        <v>39.9</v>
      </c>
      <c r="G18" s="4">
        <f t="shared" si="0"/>
        <v>2.6797878193178426E-3</v>
      </c>
      <c r="H18" s="4">
        <f t="shared" si="1"/>
        <v>4.0552518565406195E-4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">
        <v>45448</v>
      </c>
      <c r="B19" s="3">
        <v>14</v>
      </c>
      <c r="C19" s="3">
        <v>0</v>
      </c>
      <c r="D19" s="36">
        <v>2.7131060780022982</v>
      </c>
      <c r="E19" s="36">
        <v>0.22042090968211941</v>
      </c>
      <c r="F19" s="3">
        <v>37.1</v>
      </c>
      <c r="G19" s="4">
        <f t="shared" si="0"/>
        <v>1.7033792372731266E-3</v>
      </c>
      <c r="H19" s="4">
        <f t="shared" si="1"/>
        <v>3.7978957517754731E-4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0.99473000682655754</v>
      </c>
      <c r="L19" s="3" t="str">
        <f>IF(J19="Fail","",RSQ(H19:H22,C19:C22))</f>
        <v/>
      </c>
      <c r="M19" s="3">
        <f>IF(I19="Fail",0,IF(K19&gt;0.9,+SLOPE(G19:G22,C19:C22),"Miss"))</f>
        <v>1.5047771422268695E-4</v>
      </c>
      <c r="N19" s="3">
        <f>IF(J19="Fail",0,IF(L19&gt;0.9,+SLOPE(H19:H22,C19:C22),"Miss"))</f>
        <v>0</v>
      </c>
      <c r="O19" s="5">
        <f>(PI()*14.75*14.75*S19)/1000</f>
        <v>9.4732095385152828</v>
      </c>
      <c r="P19" s="3">
        <v>7.62</v>
      </c>
      <c r="Q19" s="3">
        <v>15.24</v>
      </c>
      <c r="R19" s="3">
        <v>-9</v>
      </c>
      <c r="S19" s="3">
        <f>SUM(P19:R19)</f>
        <v>13.86</v>
      </c>
      <c r="T19" s="3">
        <f>IF(M19="Miss","Miss",(M19*O19*14400*12.01)/(PI()*0.1475*0.1475*16.04))</f>
        <v>224.8726052532439</v>
      </c>
      <c r="U19" s="3">
        <f>IF(N19="Miss","Miss",(N19*O19*14400*28.02)/(PI()*0.1475*0.1475*44.02))</f>
        <v>0</v>
      </c>
    </row>
    <row r="20" spans="1:21" x14ac:dyDescent="0.25">
      <c r="A20" s="1">
        <v>45448</v>
      </c>
      <c r="B20" s="3">
        <v>14</v>
      </c>
      <c r="C20" s="3">
        <v>21</v>
      </c>
      <c r="D20" s="36">
        <v>7.7184182151571443</v>
      </c>
      <c r="E20" s="36">
        <v>0.22885726749547047</v>
      </c>
      <c r="F20" s="3">
        <v>39.4</v>
      </c>
      <c r="G20" s="4">
        <f t="shared" si="0"/>
        <v>4.8102225353705052E-3</v>
      </c>
      <c r="H20" s="4">
        <f t="shared" si="1"/>
        <v>3.9142381406668609E-4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">
        <v>45448</v>
      </c>
      <c r="B21" s="3">
        <v>14</v>
      </c>
      <c r="C21" s="3">
        <v>42</v>
      </c>
      <c r="D21" s="36">
        <v>13.686160279875892</v>
      </c>
      <c r="E21" s="36">
        <v>0.23253437109736297</v>
      </c>
      <c r="F21" s="3">
        <v>39.799999999999997</v>
      </c>
      <c r="G21" s="4">
        <f t="shared" si="0"/>
        <v>8.5184981025731403E-3</v>
      </c>
      <c r="H21" s="4">
        <f t="shared" si="1"/>
        <v>3.9720457213121221E-4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">
        <v>45448</v>
      </c>
      <c r="B22" s="3">
        <v>14</v>
      </c>
      <c r="C22" s="3">
        <v>63</v>
      </c>
      <c r="D22" s="36">
        <v>17.674209263849065</v>
      </c>
      <c r="E22" s="36">
        <v>0.24078300890701382</v>
      </c>
      <c r="F22" s="3">
        <v>39.799999999999997</v>
      </c>
      <c r="G22" s="4">
        <f t="shared" si="0"/>
        <v>1.1000727377127E-2</v>
      </c>
      <c r="H22" s="4">
        <f t="shared" si="1"/>
        <v>4.1129451778692719E-4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">
        <v>45448</v>
      </c>
      <c r="B23" s="3">
        <v>24</v>
      </c>
      <c r="C23" s="3">
        <v>0</v>
      </c>
      <c r="D23" s="36">
        <v>2.3344363673237156</v>
      </c>
      <c r="E23" s="36">
        <v>0.23137492401568516</v>
      </c>
      <c r="F23" s="3">
        <v>34.4</v>
      </c>
      <c r="G23" s="4">
        <f t="shared" si="0"/>
        <v>1.4785045796847857E-3</v>
      </c>
      <c r="H23" s="4">
        <f t="shared" si="1"/>
        <v>4.0216344936257854E-4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0.99967490889977062</v>
      </c>
      <c r="L23" s="3" t="str">
        <f>IF(J23="Fail","",RSQ(H23:H26,C23:C26))</f>
        <v/>
      </c>
      <c r="M23" s="3">
        <f>IF(I23="Fail",0,IF(K23&gt;0.9,+SLOPE(G23:G26,C23:C26),"Miss"))</f>
        <v>4.7233354781593067E-5</v>
      </c>
      <c r="N23" s="3">
        <f>IF(J23="Fail",0,IF(L23&gt;0.9,+SLOPE(H23:H26,C23:C26),"Miss"))</f>
        <v>0</v>
      </c>
      <c r="O23" s="5">
        <f>(PI()*14.75*14.75*S23)/1000</f>
        <v>9.8149559143635976</v>
      </c>
      <c r="P23" s="3">
        <v>7.62</v>
      </c>
      <c r="Q23" s="3">
        <v>15.24</v>
      </c>
      <c r="R23" s="3">
        <v>-8.5</v>
      </c>
      <c r="S23" s="3">
        <f>SUM(P23:R23)</f>
        <v>14.36</v>
      </c>
      <c r="T23" s="3">
        <f>IF(M23="Miss","Miss",(M23*O23*14400*12.01)/(PI()*0.1475*0.1475*16.04))</f>
        <v>73.131480949024237</v>
      </c>
      <c r="U23" s="13">
        <f>IF(N23="Miss","Miss",(N23*O23*14400*28.02)/(PI()*0.1475*0.1475*44.02))</f>
        <v>0</v>
      </c>
    </row>
    <row r="24" spans="1:21" x14ac:dyDescent="0.25">
      <c r="A24" s="1">
        <v>45448</v>
      </c>
      <c r="B24" s="3">
        <v>24</v>
      </c>
      <c r="C24" s="3">
        <v>21</v>
      </c>
      <c r="D24" s="36">
        <v>4.0059595988992749</v>
      </c>
      <c r="E24" s="36">
        <v>0.23324108169952851</v>
      </c>
      <c r="F24" s="3">
        <v>36</v>
      </c>
      <c r="G24" s="4">
        <f t="shared" si="0"/>
        <v>2.5240251575996396E-3</v>
      </c>
      <c r="H24" s="4">
        <f t="shared" si="1"/>
        <v>4.0330892745536436E-4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">
        <v>45448</v>
      </c>
      <c r="B25" s="3">
        <v>24</v>
      </c>
      <c r="C25" s="3">
        <v>42</v>
      </c>
      <c r="D25" s="36">
        <v>5.5671042594260696</v>
      </c>
      <c r="E25" s="36">
        <v>0.24169952421919721</v>
      </c>
      <c r="F25" s="3">
        <v>38.299999999999997</v>
      </c>
      <c r="G25" s="4">
        <f t="shared" si="0"/>
        <v>3.4817483999042848E-3</v>
      </c>
      <c r="H25" s="4">
        <f t="shared" si="1"/>
        <v>4.1484847668280108E-4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">
        <v>45448</v>
      </c>
      <c r="B26" s="3">
        <v>24</v>
      </c>
      <c r="C26" s="3">
        <v>63</v>
      </c>
      <c r="D26" s="36">
        <v>7.1448057056101799</v>
      </c>
      <c r="E26" s="36">
        <v>0.23985545124167157</v>
      </c>
      <c r="F26" s="3">
        <v>38.5</v>
      </c>
      <c r="G26" s="4">
        <f t="shared" si="0"/>
        <v>4.4655983336280855E-3</v>
      </c>
      <c r="H26" s="4">
        <f t="shared" si="1"/>
        <v>4.1141914886512877E-4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">
        <v>45448</v>
      </c>
      <c r="B27" s="3">
        <v>34</v>
      </c>
      <c r="C27" s="3">
        <v>0</v>
      </c>
      <c r="D27" s="36">
        <v>2.3858870238287038</v>
      </c>
      <c r="E27" s="36">
        <v>0.24640356666486157</v>
      </c>
      <c r="F27" s="3">
        <v>32.5</v>
      </c>
      <c r="G27" s="4">
        <f t="shared" si="0"/>
        <v>1.5204839501059629E-3</v>
      </c>
      <c r="H27" s="4">
        <f t="shared" si="1"/>
        <v>4.3094776151754406E-4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0.99801009785933248</v>
      </c>
      <c r="L27" s="3" t="str">
        <f>IF(J27="Fail","",RSQ(H27:H30,C27:C30))</f>
        <v/>
      </c>
      <c r="M27" s="3">
        <f>IF(I27="Fail",0,IF(K27&gt;0.9,+SLOPE(G27:G30,C27:C30),"Miss"))</f>
        <v>7.6689759119179596E-5</v>
      </c>
      <c r="N27" s="3">
        <f>IF(J27="Fail",0,IF(L27&gt;0.9,+SLOPE(H27:H30,C27:C30),"Miss"))</f>
        <v>0</v>
      </c>
      <c r="O27" s="5">
        <f>(PI()*14.75*14.75*S27)/1000</f>
        <v>11.882521488245901</v>
      </c>
      <c r="P27" s="3">
        <v>7.62</v>
      </c>
      <c r="Q27" s="3">
        <v>15.24</v>
      </c>
      <c r="R27" s="3">
        <v>-5.4749999999999996</v>
      </c>
      <c r="S27" s="3">
        <f>SUM(P27:R27)</f>
        <v>17.384999999999998</v>
      </c>
      <c r="T27" s="3">
        <f>IF(M27="Miss","Miss",(M27*O27*14400*12.01)/(PI()*0.1475*0.1475*16.04))</f>
        <v>143.75177113076813</v>
      </c>
      <c r="U27" s="13">
        <f>IF(N27="Miss","Miss",(N27*O27*14400*28.02)/(PI()*0.1475*0.1475*44.02))</f>
        <v>0</v>
      </c>
    </row>
    <row r="28" spans="1:21" x14ac:dyDescent="0.25">
      <c r="A28" s="1">
        <v>45448</v>
      </c>
      <c r="B28" s="3">
        <v>34</v>
      </c>
      <c r="C28" s="3">
        <v>21</v>
      </c>
      <c r="D28" s="36">
        <v>5.3424304583558433</v>
      </c>
      <c r="E28" s="36">
        <v>0.24210809128607419</v>
      </c>
      <c r="F28" s="3">
        <v>37.799999999999997</v>
      </c>
      <c r="G28" s="4">
        <f t="shared" si="0"/>
        <v>3.3466067425831541E-3</v>
      </c>
      <c r="H28" s="4">
        <f t="shared" si="1"/>
        <v>4.1621792725791783E-4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">
        <v>45448</v>
      </c>
      <c r="B29" s="3">
        <v>34</v>
      </c>
      <c r="C29" s="3">
        <v>42</v>
      </c>
      <c r="D29" s="36">
        <v>7.7114750469782702</v>
      </c>
      <c r="E29" s="36">
        <v>0.24497910310737164</v>
      </c>
      <c r="F29" s="3">
        <v>38.6</v>
      </c>
      <c r="G29" s="4">
        <f t="shared" si="0"/>
        <v>4.8182281499675557E-3</v>
      </c>
      <c r="H29" s="4">
        <f t="shared" si="1"/>
        <v>4.200728541554108E-4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">
        <v>45448</v>
      </c>
      <c r="B30" s="3">
        <v>34</v>
      </c>
      <c r="C30" s="3">
        <v>63</v>
      </c>
      <c r="D30" s="36">
        <v>10.246799611987061</v>
      </c>
      <c r="E30" s="36">
        <v>0.23046945105666056</v>
      </c>
      <c r="F30" s="3">
        <v>38.799999999999997</v>
      </c>
      <c r="G30" s="4">
        <f t="shared" si="0"/>
        <v>6.3982266193204013E-3</v>
      </c>
      <c r="H30" s="4">
        <f t="shared" si="1"/>
        <v>3.9493935889143574E-4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">
        <v>45448</v>
      </c>
      <c r="B31" s="3">
        <v>44</v>
      </c>
      <c r="C31" s="3">
        <v>0</v>
      </c>
      <c r="D31" s="36">
        <v>2.3105803535809182</v>
      </c>
      <c r="E31" s="36">
        <v>0.24059528890331361</v>
      </c>
      <c r="F31" s="3">
        <v>37.5</v>
      </c>
      <c r="G31" s="4">
        <f t="shared" si="0"/>
        <v>1.4487921477293636E-3</v>
      </c>
      <c r="H31" s="4">
        <f t="shared" si="1"/>
        <v>4.1401664396158438E-4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0.99999735277943946</v>
      </c>
      <c r="L31" s="5" t="str">
        <f>IF(J31="Fail","",RSQ(H31:H34,C31:C34))</f>
        <v/>
      </c>
      <c r="M31" s="3">
        <f>IF(I31="Fail",0,IF(K31&gt;0.9,+SLOPE(G31:G34,C31:C34),"Miss"))</f>
        <v>8.9516673307256779E-5</v>
      </c>
      <c r="N31" s="3">
        <f>IF(J31="Fail",0,IF(L31&gt;0.9,+SLOPE(H31:H34,C31:C34),"Miss"))</f>
        <v>0</v>
      </c>
      <c r="O31" s="5">
        <f>(PI()*14.75*14.75*S31)/1000</f>
        <v>12.548926921150116</v>
      </c>
      <c r="P31" s="3">
        <v>7.62</v>
      </c>
      <c r="Q31" s="3">
        <v>15.24</v>
      </c>
      <c r="R31" s="3">
        <v>-4.5</v>
      </c>
      <c r="S31" s="3">
        <f>SUM(P31:R31)</f>
        <v>18.36</v>
      </c>
      <c r="T31" s="3">
        <f>IF(M31="Miss","Miss",(M31*O31*14400*12.01)/(PI()*0.1475*0.1475*16.04))</f>
        <v>177.20572420794642</v>
      </c>
      <c r="U31" s="5">
        <f>IF(N31="Miss","Miss",(N31*O31*14400*28.02)/(PI()*0.1475*0.1475*44.02))</f>
        <v>0</v>
      </c>
    </row>
    <row r="32" spans="1:21" x14ac:dyDescent="0.25">
      <c r="A32" s="1">
        <v>45448</v>
      </c>
      <c r="B32" s="3">
        <v>44</v>
      </c>
      <c r="C32" s="3">
        <v>21</v>
      </c>
      <c r="D32" s="36">
        <v>5.3271198823716599</v>
      </c>
      <c r="E32" s="36">
        <v>0.2377242770820161</v>
      </c>
      <c r="F32" s="3">
        <v>37.9</v>
      </c>
      <c r="G32" s="4">
        <f t="shared" si="0"/>
        <v>3.335943064423131E-3</v>
      </c>
      <c r="H32" s="4">
        <f t="shared" si="1"/>
        <v>4.0855014513604363E-4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">
        <v>45448</v>
      </c>
      <c r="B33" s="3">
        <v>44</v>
      </c>
      <c r="C33" s="3">
        <v>42</v>
      </c>
      <c r="D33" s="36">
        <v>8.3173109780733423</v>
      </c>
      <c r="E33" s="36">
        <v>0.23924812181793553</v>
      </c>
      <c r="F33" s="3">
        <v>38</v>
      </c>
      <c r="G33" s="4">
        <f t="shared" si="0"/>
        <v>5.2067832557831416E-3</v>
      </c>
      <c r="H33" s="4">
        <f t="shared" si="1"/>
        <v>4.1103686181877443E-4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">
        <v>45448</v>
      </c>
      <c r="B34" s="3">
        <v>44</v>
      </c>
      <c r="C34" s="3">
        <v>63</v>
      </c>
      <c r="D34" s="36">
        <v>11.364115598925842</v>
      </c>
      <c r="E34" s="36">
        <v>0.24575206782849018</v>
      </c>
      <c r="F34" s="3">
        <v>39</v>
      </c>
      <c r="G34" s="4">
        <f t="shared" si="0"/>
        <v>7.0913458821173338E-3</v>
      </c>
      <c r="H34" s="4">
        <f t="shared" si="1"/>
        <v>4.2085828484473458E-4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">
        <v>45448</v>
      </c>
      <c r="B35" s="3">
        <v>11</v>
      </c>
      <c r="C35" s="3">
        <v>0</v>
      </c>
      <c r="D35" s="36">
        <v>3.9511263732815016</v>
      </c>
      <c r="E35" s="36">
        <v>0.23954626535322415</v>
      </c>
      <c r="F35" s="3">
        <v>36.6</v>
      </c>
      <c r="G35" s="4">
        <f t="shared" si="0"/>
        <v>2.4846542908204812E-3</v>
      </c>
      <c r="H35" s="4">
        <f t="shared" si="1"/>
        <v>4.1340919196540288E-4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0.99087657932369511</v>
      </c>
      <c r="L35" s="3" t="str">
        <f>IF(J35="Fail","",RSQ(H35:H38,C35:C38))</f>
        <v/>
      </c>
      <c r="M35" s="3">
        <f>IF(I35="Fail",0,IF(K35&gt;0.9,+SLOPE(G35:G38,C35:C38),"Miss"))</f>
        <v>5.0388473387643284E-4</v>
      </c>
      <c r="N35" s="3">
        <f>IF(J35="Fail",0,IF(L35&gt;0.9,+SLOPE(H35:H38,C35:C38),"Miss"))</f>
        <v>0</v>
      </c>
      <c r="O35" s="5">
        <f>(PI()*14.75*14.75*S35)/1000</f>
        <v>12.548926921150116</v>
      </c>
      <c r="P35" s="3">
        <v>7.62</v>
      </c>
      <c r="Q35" s="3">
        <v>15.24</v>
      </c>
      <c r="R35" s="3">
        <v>-4.5</v>
      </c>
      <c r="S35" s="3">
        <f>SUM(P35:R35)</f>
        <v>18.36</v>
      </c>
      <c r="T35" s="3">
        <f>IF(M35="Miss","Miss",(M35*O35*14400*12.01)/(PI()*0.1475*0.1475*16.04))</f>
        <v>997.48187555427307</v>
      </c>
      <c r="U35" s="3">
        <f>IF(N35="Miss","Miss",(N35*O35*14400*28.02)/(PI()*0.1475*0.1475*44.02))</f>
        <v>0</v>
      </c>
    </row>
    <row r="36" spans="1:21" x14ac:dyDescent="0.25">
      <c r="A36" s="1">
        <v>45448</v>
      </c>
      <c r="B36" s="3">
        <v>11</v>
      </c>
      <c r="C36" s="3">
        <v>21</v>
      </c>
      <c r="D36" s="36">
        <v>17.617951798604853</v>
      </c>
      <c r="E36" s="36">
        <v>0.23368277582588198</v>
      </c>
      <c r="F36" s="3">
        <v>38.6</v>
      </c>
      <c r="G36" s="4">
        <f t="shared" si="0"/>
        <v>1.1007921413695347E-2</v>
      </c>
      <c r="H36" s="4">
        <f t="shared" si="1"/>
        <v>4.0070271040674511E-4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">
        <v>45448</v>
      </c>
      <c r="B37" s="3">
        <v>11</v>
      </c>
      <c r="C37" s="3">
        <v>42</v>
      </c>
      <c r="D37" s="36">
        <v>34.213191925833243</v>
      </c>
      <c r="E37" s="36">
        <v>0.24732008197704497</v>
      </c>
      <c r="F37" s="3">
        <v>39.9</v>
      </c>
      <c r="G37" s="4">
        <f t="shared" si="0"/>
        <v>2.1288068091798642E-2</v>
      </c>
      <c r="H37" s="4">
        <f t="shared" si="1"/>
        <v>4.2232589691511551E-4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">
        <v>45448</v>
      </c>
      <c r="B38" s="3">
        <v>11</v>
      </c>
      <c r="C38" s="3">
        <v>63</v>
      </c>
      <c r="D38" s="36">
        <v>55.120495552048915</v>
      </c>
      <c r="E38" s="36">
        <v>0.24750780198074518</v>
      </c>
      <c r="F38" s="3">
        <v>39.6</v>
      </c>
      <c r="G38" s="4">
        <f t="shared" si="0"/>
        <v>3.4329870102803015E-2</v>
      </c>
      <c r="H38" s="4">
        <f t="shared" si="1"/>
        <v>4.2305186546452288E-4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">
        <v>45448</v>
      </c>
      <c r="B39" s="3">
        <v>21</v>
      </c>
      <c r="C39" s="3">
        <v>0</v>
      </c>
      <c r="D39" s="36">
        <v>2.5227920579198324</v>
      </c>
      <c r="E39" s="36">
        <v>0.22877997102335862</v>
      </c>
      <c r="F39" s="3">
        <v>36.1</v>
      </c>
      <c r="G39" s="4">
        <f t="shared" si="0"/>
        <v>1.5890154209954341E-3</v>
      </c>
      <c r="H39" s="4">
        <f t="shared" si="1"/>
        <v>3.9546707503123452E-4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0.98082020995342789</v>
      </c>
      <c r="L39" s="3" t="str">
        <f>IF(J39="Fail","",RSQ(H39:H42,C39:C42))</f>
        <v/>
      </c>
      <c r="M39" s="3">
        <f>IF(I39="Fail",0,IF(K39&gt;0.9,+SLOPE(G39:G42,C39:C42),"Miss"))</f>
        <v>1.3461419110927396E-4</v>
      </c>
      <c r="N39" s="3">
        <f>IF(J39="Fail",0,IF(L39&gt;0.9,+SLOPE(H39:H42,C39:C42),"Miss"))</f>
        <v>0</v>
      </c>
      <c r="O39" s="5">
        <f>(PI()*14.75*14.75*S39)/1000</f>
        <v>12.890673296998429</v>
      </c>
      <c r="P39" s="3">
        <v>7.62</v>
      </c>
      <c r="Q39" s="3">
        <v>15.24</v>
      </c>
      <c r="R39" s="3">
        <v>-4</v>
      </c>
      <c r="S39" s="3">
        <f>SUM(P39:R39)</f>
        <v>18.86</v>
      </c>
      <c r="T39" s="3">
        <f>IF(M39="Miss","Miss",(M39*O39*14400*12.01)/(PI()*0.1475*0.1475*16.04))</f>
        <v>273.73710495226618</v>
      </c>
      <c r="U39" s="13">
        <f>IF(N39="Miss","Miss",(N39*O39*14400*28.02)/(PI()*0.1475*0.1475*44.02))</f>
        <v>0</v>
      </c>
    </row>
    <row r="40" spans="1:21" x14ac:dyDescent="0.25">
      <c r="A40" s="1">
        <v>45448</v>
      </c>
      <c r="B40" s="3">
        <v>21</v>
      </c>
      <c r="C40" s="3">
        <v>21</v>
      </c>
      <c r="D40" s="36">
        <v>7.2177979864650075</v>
      </c>
      <c r="E40" s="36">
        <v>0.24750780198074518</v>
      </c>
      <c r="F40" s="3">
        <v>38.700000000000003</v>
      </c>
      <c r="G40" s="4">
        <f t="shared" si="0"/>
        <v>4.5083262790029327E-3</v>
      </c>
      <c r="H40" s="4">
        <f t="shared" si="1"/>
        <v>4.2427279436918242E-4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">
        <v>45448</v>
      </c>
      <c r="B41" s="3">
        <v>21</v>
      </c>
      <c r="C41" s="3">
        <v>42</v>
      </c>
      <c r="D41" s="36">
        <v>10.250538241006456</v>
      </c>
      <c r="E41" s="36">
        <v>0.24761822551233359</v>
      </c>
      <c r="F41" s="3">
        <v>39.200000000000003</v>
      </c>
      <c r="G41" s="4">
        <f t="shared" si="0"/>
        <v>6.3923644123098245E-3</v>
      </c>
      <c r="H41" s="4">
        <f t="shared" si="1"/>
        <v>4.2378261464910775E-4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">
        <v>45448</v>
      </c>
      <c r="B42" s="3">
        <v>21</v>
      </c>
      <c r="C42" s="3">
        <v>63</v>
      </c>
      <c r="D42" s="36">
        <v>16.709999036752116</v>
      </c>
      <c r="E42" s="36">
        <v>0.24447115486206517</v>
      </c>
      <c r="F42" s="3">
        <v>40.299999999999997</v>
      </c>
      <c r="G42" s="4">
        <f t="shared" si="0"/>
        <v>1.0383996087542313E-2</v>
      </c>
      <c r="H42" s="4">
        <f t="shared" si="1"/>
        <v>4.1692831386026764E-4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">
        <v>45448</v>
      </c>
      <c r="B43" s="3">
        <v>31</v>
      </c>
      <c r="C43" s="3">
        <v>0</v>
      </c>
      <c r="D43" s="36">
        <v>4.8815109092506006</v>
      </c>
      <c r="E43" s="36">
        <v>0.23273313345422203</v>
      </c>
      <c r="F43" s="3">
        <v>36.4</v>
      </c>
      <c r="G43" s="4">
        <f t="shared" si="0"/>
        <v>3.0717072375670272E-3</v>
      </c>
      <c r="H43" s="4">
        <f t="shared" si="1"/>
        <v>4.0191058833589883E-4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0.95684856507640648</v>
      </c>
      <c r="L43" s="3" t="str">
        <f>IF(J43="Fail","",RSQ(H43:H46,C43:C46))</f>
        <v/>
      </c>
      <c r="M43" s="3">
        <f>IF(I43="Fail",0,IF(K43&gt;0.9,+SLOPE(G43:G46,C43:C46),"Miss"))</f>
        <v>4.2493735417389362E-4</v>
      </c>
      <c r="N43" s="3">
        <f>IF(J43="Fail",0,IF(L43&gt;0.9,+SLOPE(H43:H46,C43:C46),"Miss"))</f>
        <v>0</v>
      </c>
      <c r="O43" s="5">
        <f>(PI()*14.75*14.75*S43)/1000</f>
        <v>15.419596478275958</v>
      </c>
      <c r="P43" s="3">
        <v>7.62</v>
      </c>
      <c r="Q43" s="3">
        <v>15.24</v>
      </c>
      <c r="R43" s="3">
        <v>-0.3</v>
      </c>
      <c r="S43" s="3">
        <f>SUM(P43:R43)</f>
        <v>22.56</v>
      </c>
      <c r="T43" s="3">
        <f>IF(M43="Miss","Miss",(M43*O43*14400*12.01)/(PI()*0.1475*0.1475*16.04))</f>
        <v>1033.6300822957835</v>
      </c>
      <c r="U43" s="13">
        <f>IF(N43="Miss","Miss",(N43*O43*14400*28.02)/(PI()*0.1475*0.1475*44.02))</f>
        <v>0</v>
      </c>
    </row>
    <row r="44" spans="1:21" x14ac:dyDescent="0.25">
      <c r="A44" s="1">
        <v>45448</v>
      </c>
      <c r="B44" s="3">
        <v>31</v>
      </c>
      <c r="C44" s="3">
        <v>21</v>
      </c>
      <c r="D44" s="36">
        <v>15.116987014583824</v>
      </c>
      <c r="E44" s="36">
        <v>0.23897206298896462</v>
      </c>
      <c r="F44" s="3">
        <v>39.1</v>
      </c>
      <c r="G44" s="4">
        <f t="shared" si="0"/>
        <v>9.4301620999126309E-3</v>
      </c>
      <c r="H44" s="4">
        <f t="shared" si="1"/>
        <v>4.0911624547914678E-4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">
        <v>45448</v>
      </c>
      <c r="B45" s="3">
        <v>31</v>
      </c>
      <c r="C45" s="3">
        <v>42</v>
      </c>
      <c r="D45" s="36">
        <v>26.160006988106069</v>
      </c>
      <c r="E45" s="36">
        <v>0.2312976275435733</v>
      </c>
      <c r="F45" s="3">
        <v>39.799999999999997</v>
      </c>
      <c r="G45" s="4">
        <f t="shared" si="0"/>
        <v>1.6282431692631206E-2</v>
      </c>
      <c r="H45" s="4">
        <f t="shared" si="1"/>
        <v>3.9509202338497385E-4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">
        <v>45448</v>
      </c>
      <c r="B46" s="3">
        <v>31</v>
      </c>
      <c r="C46" s="3">
        <v>63</v>
      </c>
      <c r="D46" s="36">
        <v>49.04023855684175</v>
      </c>
      <c r="E46" s="36">
        <v>0.24821451258291072</v>
      </c>
      <c r="F46" s="3">
        <v>39.700000000000003</v>
      </c>
      <c r="G46" s="4">
        <f t="shared" si="0"/>
        <v>3.0533232165500055E-2</v>
      </c>
      <c r="H46" s="4">
        <f t="shared" si="1"/>
        <v>4.2412419689433467E-4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">
        <v>45448</v>
      </c>
      <c r="B47" s="3">
        <v>41</v>
      </c>
      <c r="C47" s="3">
        <v>0</v>
      </c>
      <c r="D47" s="36">
        <v>2.3764514363035678</v>
      </c>
      <c r="E47" s="36">
        <v>0.24017567948327778</v>
      </c>
      <c r="F47" s="3">
        <v>35</v>
      </c>
      <c r="G47" s="4">
        <f t="shared" si="0"/>
        <v>1.5021840169189434E-3</v>
      </c>
      <c r="H47" s="4">
        <f t="shared" si="1"/>
        <v>4.1664761042516015E-4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0.96724607090486436</v>
      </c>
      <c r="L47" s="5" t="str">
        <f>IF(J47="Fail","",RSQ(H47:H50,C47:C50))</f>
        <v/>
      </c>
      <c r="M47" s="3">
        <f>IF(I47="Fail",0,IF(K47&gt;0.9,+SLOPE(G47:G50,C47:C50),"Miss"))</f>
        <v>3.868412757525781E-5</v>
      </c>
      <c r="N47" s="3">
        <f>IF(J47="Fail",0,IF(L47&gt;0.9,+SLOPE(H47:H50,C47:C50),"Miss"))</f>
        <v>0</v>
      </c>
      <c r="O47" s="5">
        <f>(PI()*14.75*14.75*S47)/1000</f>
        <v>14.667754451409667</v>
      </c>
      <c r="P47" s="3">
        <v>7.62</v>
      </c>
      <c r="Q47" s="3">
        <v>15.24</v>
      </c>
      <c r="R47" s="3">
        <v>-1.4</v>
      </c>
      <c r="S47" s="3">
        <f>SUM(P47:R47)</f>
        <v>21.46</v>
      </c>
      <c r="T47" s="3">
        <f>IF(M47="Miss","Miss",(M47*O47*14400*12.01)/(PI()*0.1475*0.1475*16.04))</f>
        <v>89.508372391643277</v>
      </c>
      <c r="U47" s="5">
        <f>IF(N47="Miss","Miss",(N47*O47*14400*28.02)/(PI()*0.1475*0.1475*44.02))</f>
        <v>0</v>
      </c>
    </row>
    <row r="48" spans="1:21" x14ac:dyDescent="0.25">
      <c r="A48" s="1">
        <v>45448</v>
      </c>
      <c r="B48" s="3">
        <v>41</v>
      </c>
      <c r="C48" s="3">
        <v>21</v>
      </c>
      <c r="D48" s="36">
        <v>3.0908856389143589</v>
      </c>
      <c r="E48" s="36">
        <v>0.23723841354302733</v>
      </c>
      <c r="F48" s="3">
        <v>38.200000000000003</v>
      </c>
      <c r="G48" s="4">
        <f t="shared" si="0"/>
        <v>1.9337059421298101E-3</v>
      </c>
      <c r="H48" s="4">
        <f t="shared" si="1"/>
        <v>4.0732229353923816E-4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">
        <v>45448</v>
      </c>
      <c r="B49" s="3">
        <v>41</v>
      </c>
      <c r="C49" s="3">
        <v>42</v>
      </c>
      <c r="D49" s="36">
        <v>5.0855332357375103</v>
      </c>
      <c r="E49" s="36">
        <v>0.23879538533842326</v>
      </c>
      <c r="F49" s="3">
        <v>38.700000000000003</v>
      </c>
      <c r="G49" s="4">
        <f t="shared" si="0"/>
        <v>3.1764872295417476E-3</v>
      </c>
      <c r="H49" s="4">
        <f t="shared" si="1"/>
        <v>4.0933814857230347E-4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">
        <v>45448</v>
      </c>
      <c r="B50" s="3">
        <v>41</v>
      </c>
      <c r="C50" s="3">
        <v>63</v>
      </c>
      <c r="D50" s="36">
        <v>6.0946070110671799</v>
      </c>
      <c r="E50" s="36">
        <v>0.24252770070610996</v>
      </c>
      <c r="F50" s="3">
        <v>39.6</v>
      </c>
      <c r="G50" s="4">
        <f t="shared" si="0"/>
        <v>3.7958125180496773E-3</v>
      </c>
      <c r="H50" s="4">
        <f t="shared" si="1"/>
        <v>4.1453964436451667E-4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48" priority="4" operator="containsText" text="Fail">
      <formula>NOT(ISERROR(SEARCH("Fail",I3)))</formula>
    </cfRule>
    <cfRule type="containsText" priority="5" operator="containsText" text="Fail">
      <formula>NOT(ISERROR(SEARCH("Fail",I3)))</formula>
    </cfRule>
  </conditionalFormatting>
  <conditionalFormatting sqref="I35:J50">
    <cfRule type="containsText" dxfId="47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2B98-F97A-49C2-9FD2-9D456548487E}">
  <sheetPr>
    <tabColor theme="9"/>
  </sheetPr>
  <dimension ref="A1:U47"/>
  <sheetViews>
    <sheetView topLeftCell="A12" workbookViewId="0">
      <selection activeCell="O54" sqref="O54"/>
    </sheetView>
  </sheetViews>
  <sheetFormatPr defaultRowHeight="15" x14ac:dyDescent="0.25"/>
  <cols>
    <col min="4" max="4" width="9.5703125" bestFit="1" customWidth="1"/>
    <col min="5" max="5" width="9.28515625" bestFit="1" customWidth="1"/>
    <col min="6" max="6" width="12.42578125" customWidth="1"/>
    <col min="15" max="15" width="12.7109375" customWidth="1"/>
    <col min="17" max="17" width="10" customWidth="1"/>
    <col min="18" max="18" width="12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8">
        <v>45455</v>
      </c>
      <c r="B3" s="19">
        <v>12</v>
      </c>
      <c r="C3" s="19">
        <v>0</v>
      </c>
      <c r="D3" s="36">
        <v>3.344578322373212</v>
      </c>
      <c r="E3" s="36">
        <v>0.23388153818274104</v>
      </c>
      <c r="F3" s="10">
        <v>36.4</v>
      </c>
      <c r="G3" s="4">
        <f>(0.997*D3*16.04)/(0.0821*(F3+273.15)*1000)</f>
        <v>2.1045872129415682E-3</v>
      </c>
      <c r="H3" s="4">
        <f>(0.997*E3*44.02)/(0.0821*(F3+273.15)*1000)</f>
        <v>4.0389378691719406E-4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0.99803590359011707</v>
      </c>
      <c r="L3" s="3" t="str">
        <f>IF(J3="Fail","",RSQ(H3:H6,C3:C6))</f>
        <v/>
      </c>
      <c r="M3" s="3">
        <f>IF(I3="Fail",0,IF(K3&gt;0.9,+SLOPE(G3:G6,C3:C6),"Miss"))</f>
        <v>3.5729110042496368E-4</v>
      </c>
      <c r="N3" s="3">
        <f>IF(J3="Fail",0,IF(L3&gt;0.9,+SLOPE(H3:H6,C3:C6),"Miss"))</f>
        <v>0</v>
      </c>
      <c r="O3" s="5">
        <f>(PI()*14.75*14.75*S3)/1000</f>
        <v>14.25765880039169</v>
      </c>
      <c r="P3" s="3">
        <v>7.62</v>
      </c>
      <c r="Q3" s="3">
        <v>15.24</v>
      </c>
      <c r="R3" s="3">
        <v>-2</v>
      </c>
      <c r="S3" s="3">
        <f>SUM(P3:R3)</f>
        <v>20.86</v>
      </c>
      <c r="T3" s="3">
        <f>IF(M3="Miss","Miss",(M3*O3*14400*12.01)/(PI()*0.1475*0.1475*16.04))</f>
        <v>803.59576322925693</v>
      </c>
      <c r="U3" s="3">
        <f>IF(N3="Miss","Miss",(N3*O3*14400*28.02)/(PI()*0.1475*0.1475*44.02))</f>
        <v>0</v>
      </c>
    </row>
    <row r="4" spans="1:21" x14ac:dyDescent="0.25">
      <c r="A4" s="18">
        <v>45455</v>
      </c>
      <c r="B4" s="19">
        <v>12</v>
      </c>
      <c r="C4" s="19">
        <v>21</v>
      </c>
      <c r="D4" s="36">
        <v>15.989511815728974</v>
      </c>
      <c r="E4" s="36">
        <v>0.23845307239049934</v>
      </c>
      <c r="F4" s="10">
        <v>36.799999999999997</v>
      </c>
      <c r="G4" s="4">
        <f t="shared" ref="G4:G47" si="0">(0.997*D4*16.04)/(0.0821*(F4+273.15)*1000)</f>
        <v>1.0048469733369036E-2</v>
      </c>
      <c r="H4" s="4">
        <f t="shared" ref="H4:H47" si="1">(0.997*E4*44.02)/(0.0821*(F4+273.15)*1000)</f>
        <v>4.1125701716810211E-4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8">
        <v>45455</v>
      </c>
      <c r="B5" s="19">
        <v>12</v>
      </c>
      <c r="C5" s="19">
        <v>42</v>
      </c>
      <c r="D5" s="36">
        <v>28.551483350844858</v>
      </c>
      <c r="E5" s="36">
        <v>0.22886830984862927</v>
      </c>
      <c r="F5" s="10">
        <v>37.1</v>
      </c>
      <c r="G5" s="4">
        <f t="shared" si="0"/>
        <v>1.7925581431371258E-2</v>
      </c>
      <c r="H5" s="4">
        <f t="shared" si="1"/>
        <v>3.9434461228913652E-4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8">
        <v>45455</v>
      </c>
      <c r="B6" s="19">
        <v>12</v>
      </c>
      <c r="C6" s="19">
        <v>63</v>
      </c>
      <c r="D6" s="36">
        <v>39.772889337578171</v>
      </c>
      <c r="E6" s="36">
        <v>0.23403613112696475</v>
      </c>
      <c r="F6" s="10">
        <v>43.2</v>
      </c>
      <c r="G6" s="4">
        <f t="shared" si="0"/>
        <v>2.4489260343354947E-2</v>
      </c>
      <c r="H6" s="4">
        <f t="shared" si="1"/>
        <v>3.954732480053242E-4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8">
        <v>45455</v>
      </c>
      <c r="B7" s="19">
        <v>22</v>
      </c>
      <c r="C7" s="19">
        <v>0</v>
      </c>
      <c r="D7" s="36">
        <v>2.8103104325065327</v>
      </c>
      <c r="E7" s="36">
        <v>0.23072342517931382</v>
      </c>
      <c r="F7" s="10">
        <v>33</v>
      </c>
      <c r="G7" s="4">
        <f t="shared" si="0"/>
        <v>1.7880365698229957E-3</v>
      </c>
      <c r="H7" s="4">
        <f t="shared" si="1"/>
        <v>4.0286493273855166E-4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0.99915580787608493</v>
      </c>
      <c r="L7" s="3" t="str">
        <f>IF(J7="Fail","",RSQ(H7:H10,C7:C10))</f>
        <v/>
      </c>
      <c r="M7" s="3">
        <f>IF(I7="Fail",0,IF(K7&gt;0.9,+SLOPE(G7:G10,C7:C10),"Miss"))</f>
        <v>1.1317526270694375E-4</v>
      </c>
      <c r="N7" s="3">
        <f>IF(J7="Fail",0,IF(L7&gt;0.9,+SLOPE(H7:H10,C7:C10),"Miss"))</f>
        <v>0</v>
      </c>
      <c r="O7" s="5">
        <f>(PI()*14.75*14.75*S7)/1000</f>
        <v>14.25765880039169</v>
      </c>
      <c r="P7" s="3">
        <v>7.62</v>
      </c>
      <c r="Q7" s="3">
        <v>15.24</v>
      </c>
      <c r="R7" s="3">
        <v>-2</v>
      </c>
      <c r="S7" s="3">
        <f>SUM(P7:R7)</f>
        <v>20.86</v>
      </c>
      <c r="T7" s="3">
        <f>IF(M7="Miss","Miss",(M7*O7*14400*12.01)/(PI()*0.1475*0.1475*16.04))</f>
        <v>254.54639509768131</v>
      </c>
      <c r="U7" s="13">
        <f>IF(N7="Miss","Miss",(N7*O7*14400*28.02)/(PI()*0.1475*0.1475*44.02))</f>
        <v>0</v>
      </c>
    </row>
    <row r="8" spans="1:21" x14ac:dyDescent="0.25">
      <c r="A8" s="18">
        <v>45455</v>
      </c>
      <c r="B8" s="19">
        <v>22</v>
      </c>
      <c r="C8" s="19">
        <v>21</v>
      </c>
      <c r="D8" s="36">
        <v>6.7613291861923761</v>
      </c>
      <c r="E8" s="36">
        <v>0.22836036160332279</v>
      </c>
      <c r="F8" s="10">
        <v>33.5</v>
      </c>
      <c r="G8" s="4">
        <f t="shared" si="0"/>
        <v>4.2948250438895243E-3</v>
      </c>
      <c r="H8" s="4">
        <f t="shared" si="1"/>
        <v>3.9808864718492159E-4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8">
        <v>45455</v>
      </c>
      <c r="B9" s="19">
        <v>22</v>
      </c>
      <c r="C9" s="19">
        <v>42</v>
      </c>
      <c r="D9" s="36">
        <v>10.627961742011907</v>
      </c>
      <c r="E9" s="36">
        <v>0.23254541345052182</v>
      </c>
      <c r="F9" s="10">
        <v>35.6</v>
      </c>
      <c r="G9" s="4">
        <f t="shared" si="0"/>
        <v>6.7050092490286012E-3</v>
      </c>
      <c r="H9" s="4">
        <f t="shared" si="1"/>
        <v>4.0262695943198308E-4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8">
        <v>45455</v>
      </c>
      <c r="B10" s="19">
        <v>22</v>
      </c>
      <c r="C10" s="19">
        <v>63</v>
      </c>
      <c r="D10" s="36">
        <v>14.081564806165094</v>
      </c>
      <c r="E10" s="36">
        <v>0.23108782283355539</v>
      </c>
      <c r="F10" s="10">
        <v>34.799999999999997</v>
      </c>
      <c r="G10" s="4">
        <f t="shared" si="0"/>
        <v>8.9069102242626992E-3</v>
      </c>
      <c r="H10" s="4">
        <f t="shared" si="1"/>
        <v>4.0114269872138674E-4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8">
        <v>45455</v>
      </c>
      <c r="B11" s="19">
        <v>32</v>
      </c>
      <c r="C11" s="19">
        <v>0</v>
      </c>
      <c r="D11" s="36">
        <v>2.954514694683144</v>
      </c>
      <c r="E11" s="36">
        <v>0.23192704167362699</v>
      </c>
      <c r="F11" s="10">
        <v>33.700000000000003</v>
      </c>
      <c r="G11" s="4">
        <f t="shared" si="0"/>
        <v>1.8754970780102589E-3</v>
      </c>
      <c r="H11" s="4">
        <f t="shared" si="1"/>
        <v>4.0404273312549176E-4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0.99978854538315665</v>
      </c>
      <c r="L11" s="3" t="str">
        <f>IF(J11="Fail","",RSQ(H11:H14,C11:C14))</f>
        <v/>
      </c>
      <c r="M11" s="3">
        <f>IF(I11="Fail",0,IF(K11&gt;0.9,+SLOPE(G11:G14,C11:C14),"Miss"))</f>
        <v>1.7205745521602271E-4</v>
      </c>
      <c r="N11" s="3">
        <f>IF(J11="Fail",0,IF(L11&gt;0.9,+SLOPE(H11:H14,C11:C14),"Miss"))</f>
        <v>0</v>
      </c>
      <c r="O11" s="5">
        <f>(PI()*14.75*14.75*S11)/1000</f>
        <v>12.993197209752923</v>
      </c>
      <c r="P11" s="3">
        <v>7.62</v>
      </c>
      <c r="Q11" s="3">
        <v>15.24</v>
      </c>
      <c r="R11" s="3">
        <v>-3.85</v>
      </c>
      <c r="S11" s="3">
        <f>SUM(P11:R11)</f>
        <v>19.009999999999998</v>
      </c>
      <c r="T11" s="3">
        <f>IF(M11="Miss","Miss",(M11*O11*14400*12.01)/(PI()*0.1475*0.1475*16.04))</f>
        <v>352.66044214966684</v>
      </c>
      <c r="U11" s="13">
        <f>IF(N11="Miss","Miss",(N11*O11*14400*28.02)/(PI()*0.1475*0.1475*44.02))</f>
        <v>0</v>
      </c>
    </row>
    <row r="12" spans="1:21" x14ac:dyDescent="0.25">
      <c r="A12" s="18">
        <v>45455</v>
      </c>
      <c r="B12" s="19">
        <v>32</v>
      </c>
      <c r="C12" s="19">
        <v>21</v>
      </c>
      <c r="D12" s="36">
        <v>8.7794767368517164</v>
      </c>
      <c r="E12" s="36">
        <v>0.24108115244230238</v>
      </c>
      <c r="F12" s="10">
        <v>35.299999999999997</v>
      </c>
      <c r="G12" s="4">
        <f t="shared" si="0"/>
        <v>5.5442170357711392E-3</v>
      </c>
      <c r="H12" s="4">
        <f t="shared" si="1"/>
        <v>4.17811629106146E-4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8">
        <v>45455</v>
      </c>
      <c r="B13" s="19">
        <v>32</v>
      </c>
      <c r="C13" s="19">
        <v>42</v>
      </c>
      <c r="D13" s="36">
        <v>14.649836417112926</v>
      </c>
      <c r="E13" s="36">
        <v>0.23424593583698261</v>
      </c>
      <c r="F13" s="10">
        <v>36</v>
      </c>
      <c r="G13" s="4">
        <f t="shared" si="0"/>
        <v>9.2303865674712524E-3</v>
      </c>
      <c r="H13" s="4">
        <f t="shared" si="1"/>
        <v>4.0504647146550482E-4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8">
        <v>45455</v>
      </c>
      <c r="B14" s="19">
        <v>32</v>
      </c>
      <c r="C14" s="19">
        <v>63</v>
      </c>
      <c r="D14" s="36">
        <v>20.213628517783857</v>
      </c>
      <c r="E14" s="36">
        <v>0.23491951937967165</v>
      </c>
      <c r="F14" s="10">
        <v>37.1</v>
      </c>
      <c r="G14" s="4">
        <f t="shared" si="0"/>
        <v>1.2690795765898478E-2</v>
      </c>
      <c r="H14" s="4">
        <f t="shared" si="1"/>
        <v>4.0477096567103325E-4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8">
        <v>45455</v>
      </c>
      <c r="B15" s="19">
        <v>42</v>
      </c>
      <c r="C15" s="19">
        <v>0</v>
      </c>
      <c r="D15" s="36">
        <v>3.7497744960941595</v>
      </c>
      <c r="E15" s="36">
        <v>0.22989524869240108</v>
      </c>
      <c r="F15" s="10">
        <v>34.4</v>
      </c>
      <c r="G15" s="4">
        <f t="shared" si="0"/>
        <v>2.3749025001766652E-3</v>
      </c>
      <c r="H15" s="4">
        <f t="shared" si="1"/>
        <v>3.9959155729397971E-4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0.99989892821344684</v>
      </c>
      <c r="L15" s="5" t="str">
        <f>IF(J15="Fail","",RSQ(H15:H18,C15:C18))</f>
        <v/>
      </c>
      <c r="M15" s="3">
        <f>IF(I15="Fail",0,IF(K15&gt;0.9,+SLOPE(G15:G18,C15:C18),"Miss"))</f>
        <v>3.8053183937305466E-4</v>
      </c>
      <c r="N15" s="3">
        <f>IF(J15="Fail",0,IF(L15&gt;0.9,+SLOPE(H15:H18,C15:C18),"Miss"))</f>
        <v>0</v>
      </c>
      <c r="O15" s="5">
        <f>(PI()*14.75*14.75*S15)/1000</f>
        <v>12.736887427866687</v>
      </c>
      <c r="P15" s="3">
        <v>7.62</v>
      </c>
      <c r="Q15" s="3">
        <v>15.24</v>
      </c>
      <c r="R15" s="3">
        <v>-4.2249999999999996</v>
      </c>
      <c r="S15" s="3">
        <f>SUM(P15:R15)</f>
        <v>18.634999999999998</v>
      </c>
      <c r="T15" s="3">
        <f>IF(M15="Miss","Miss",(M15*O15*14400*12.01)/(PI()*0.1475*0.1475*16.04))</f>
        <v>764.57753442376747</v>
      </c>
      <c r="U15" s="5">
        <f>IF(N15="Miss","Miss",(N15*O15*14400*28.02)/(PI()*0.1475*0.1475*44.02))</f>
        <v>0</v>
      </c>
    </row>
    <row r="16" spans="1:21" x14ac:dyDescent="0.25">
      <c r="A16" s="18">
        <v>45455</v>
      </c>
      <c r="B16" s="19">
        <v>42</v>
      </c>
      <c r="C16" s="19">
        <v>21</v>
      </c>
      <c r="D16" s="36">
        <v>16.071761654155633</v>
      </c>
      <c r="E16" s="36">
        <v>0.22998358751767178</v>
      </c>
      <c r="F16" s="10">
        <v>33.9</v>
      </c>
      <c r="G16" s="4">
        <f t="shared" si="0"/>
        <v>1.0195552060554176E-2</v>
      </c>
      <c r="H16" s="4">
        <f t="shared" si="1"/>
        <v>4.0039604772857458E-4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8">
        <v>45455</v>
      </c>
      <c r="B17" s="19">
        <v>42</v>
      </c>
      <c r="C17" s="19">
        <v>42</v>
      </c>
      <c r="D17" s="36">
        <v>29.123671620765389</v>
      </c>
      <c r="E17" s="36">
        <v>0.22497035918356001</v>
      </c>
      <c r="F17" s="10">
        <v>34.700000000000003</v>
      </c>
      <c r="G17" s="4">
        <f t="shared" si="0"/>
        <v>1.8427369013401685E-2</v>
      </c>
      <c r="H17" s="4">
        <f t="shared" si="1"/>
        <v>3.9065031891358151E-4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8">
        <v>45455</v>
      </c>
      <c r="B18" s="19">
        <v>42</v>
      </c>
      <c r="C18" s="19">
        <v>63</v>
      </c>
      <c r="D18" s="36">
        <v>41.664101531531436</v>
      </c>
      <c r="E18" s="36">
        <v>0.23701756647985056</v>
      </c>
      <c r="F18" s="10">
        <v>35.799999999999997</v>
      </c>
      <c r="G18" s="4">
        <f t="shared" si="0"/>
        <v>2.6268192272007988E-2</v>
      </c>
      <c r="H18" s="4">
        <f t="shared" si="1"/>
        <v>4.1010434882732906E-4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8">
        <v>45455</v>
      </c>
      <c r="B19" s="19">
        <v>14</v>
      </c>
      <c r="C19" s="19">
        <v>0</v>
      </c>
      <c r="D19" s="36">
        <v>4.6420606220561043</v>
      </c>
      <c r="E19" s="36">
        <v>0.23066821341351962</v>
      </c>
      <c r="F19" s="10">
        <v>35.5</v>
      </c>
      <c r="G19" s="4">
        <f t="shared" si="0"/>
        <v>2.929549843919587E-3</v>
      </c>
      <c r="H19" s="4">
        <f t="shared" si="1"/>
        <v>3.9950618751692207E-4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0.99647620080675814</v>
      </c>
      <c r="L19" s="3" t="str">
        <f>IF(J19="Fail","",RSQ(H19:H22,C19:C22))</f>
        <v/>
      </c>
      <c r="M19" s="3">
        <f>IF(I19="Fail",0,IF(K19&gt;0.9,+SLOPE(G19:G22,C19:C22),"Miss"))</f>
        <v>7.6398481354134193E-4</v>
      </c>
      <c r="N19" s="3">
        <f>IF(J19="Fail",0,IF(L19&gt;0.9,+SLOPE(H19:H22,C19:C22),"Miss"))</f>
        <v>0</v>
      </c>
      <c r="O19" s="5">
        <f>(PI()*14.75*14.75*S19)/1000</f>
        <v>9.131463162666968</v>
      </c>
      <c r="P19" s="3">
        <v>7.62</v>
      </c>
      <c r="Q19" s="3">
        <v>15.24</v>
      </c>
      <c r="R19" s="3">
        <v>-9.5</v>
      </c>
      <c r="S19" s="3">
        <f>SUM(P19:R19)</f>
        <v>13.36</v>
      </c>
      <c r="T19" s="3">
        <f>IF(M19="Miss","Miss",(M19*O19*14400*12.01)/(PI()*0.1475*0.1475*16.04))</f>
        <v>1100.5057587055696</v>
      </c>
      <c r="U19" s="3">
        <f>IF(N19="Miss","Miss",(N19*O19*14400*28.02)/(PI()*0.1475*0.1475*44.02))</f>
        <v>0</v>
      </c>
    </row>
    <row r="20" spans="1:21" x14ac:dyDescent="0.25">
      <c r="A20" s="18">
        <v>45455</v>
      </c>
      <c r="B20" s="19">
        <v>14</v>
      </c>
      <c r="C20" s="19">
        <v>21</v>
      </c>
      <c r="D20" s="36">
        <v>32.537395975378374</v>
      </c>
      <c r="E20" s="36">
        <v>0.23352818288165827</v>
      </c>
      <c r="F20" s="10">
        <v>37</v>
      </c>
      <c r="G20" s="4">
        <f t="shared" si="0"/>
        <v>2.0434657936358003E-2</v>
      </c>
      <c r="H20" s="4">
        <f t="shared" si="1"/>
        <v>4.0250340062239519E-4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8">
        <v>45455</v>
      </c>
      <c r="B21" s="19">
        <v>14</v>
      </c>
      <c r="C21" s="19">
        <v>42</v>
      </c>
      <c r="D21" s="36">
        <v>59.586732990597859</v>
      </c>
      <c r="E21" s="36">
        <v>0.22804013336171658</v>
      </c>
      <c r="F21" s="10">
        <v>37.700000000000003</v>
      </c>
      <c r="G21" s="4">
        <f t="shared" si="0"/>
        <v>3.73383453360734E-2</v>
      </c>
      <c r="H21" s="4">
        <f t="shared" si="1"/>
        <v>3.9215924159742799E-4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8">
        <v>45455</v>
      </c>
      <c r="B22" s="19">
        <v>14</v>
      </c>
      <c r="C22" s="19">
        <v>63</v>
      </c>
      <c r="D22" s="36">
        <v>81.314754701547088</v>
      </c>
      <c r="E22" s="36">
        <v>0.24001004418589528</v>
      </c>
      <c r="F22" s="10">
        <v>38.799999999999997</v>
      </c>
      <c r="G22" s="4">
        <f t="shared" si="0"/>
        <v>5.0773924325241721E-2</v>
      </c>
      <c r="H22" s="4">
        <f t="shared" si="1"/>
        <v>4.1128840522546657E-4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8">
        <v>45455</v>
      </c>
      <c r="B23" s="19">
        <v>24</v>
      </c>
      <c r="C23" s="19">
        <v>0</v>
      </c>
      <c r="D23" s="36">
        <v>3.6481193927573137</v>
      </c>
      <c r="E23" s="36">
        <v>0.22129325558166751</v>
      </c>
      <c r="F23" s="10">
        <v>33.299999999999997</v>
      </c>
      <c r="G23" s="4">
        <f t="shared" si="0"/>
        <v>2.3188132994713469E-3</v>
      </c>
      <c r="H23" s="4">
        <f t="shared" si="1"/>
        <v>3.8602069804413751E-4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0.99918738661295892</v>
      </c>
      <c r="L23" s="3" t="str">
        <f>IF(J23="Fail","",RSQ(H23:H26,C23:C26))</f>
        <v/>
      </c>
      <c r="M23" s="3">
        <f>IF(I23="Fail",0,IF(K23&gt;0.9,+SLOPE(G23:G26,C23:C26),"Miss"))</f>
        <v>1.17966580511917E-3</v>
      </c>
      <c r="N23" s="3">
        <f>IF(J23="Fail",0,IF(L23&gt;0.9,+SLOPE(H23:H26,C23:C26),"Miss"))</f>
        <v>0</v>
      </c>
      <c r="O23" s="5">
        <f>(PI()*14.75*14.75*S23)/1000</f>
        <v>10.840195041908542</v>
      </c>
      <c r="P23" s="3">
        <v>7.62</v>
      </c>
      <c r="Q23" s="3">
        <v>15.24</v>
      </c>
      <c r="R23" s="3">
        <v>-7</v>
      </c>
      <c r="S23" s="3">
        <f>SUM(P23:R23)</f>
        <v>15.86</v>
      </c>
      <c r="T23" s="3">
        <f>IF(M23="Miss","Miss",(M23*O23*14400*12.01)/(PI()*0.1475*0.1475*16.04))</f>
        <v>2017.266652611223</v>
      </c>
      <c r="U23" s="13">
        <f>IF(N23="Miss","Miss",(N23*O23*14400*28.02)/(PI()*0.1475*0.1475*44.02))</f>
        <v>0</v>
      </c>
    </row>
    <row r="24" spans="1:21" x14ac:dyDescent="0.25">
      <c r="A24" s="18">
        <v>45455</v>
      </c>
      <c r="B24" s="19">
        <v>24</v>
      </c>
      <c r="C24" s="19">
        <v>21</v>
      </c>
      <c r="D24" s="36">
        <v>45.818430491890972</v>
      </c>
      <c r="E24" s="36">
        <v>0.22554456154781954</v>
      </c>
      <c r="F24" s="10">
        <v>33.299999999999997</v>
      </c>
      <c r="G24" s="4">
        <f t="shared" si="0"/>
        <v>2.9123056168728859E-2</v>
      </c>
      <c r="H24" s="4">
        <f t="shared" si="1"/>
        <v>3.9343661360080281E-4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8">
        <v>45455</v>
      </c>
      <c r="B25" s="19">
        <v>24</v>
      </c>
      <c r="C25" s="19">
        <v>42</v>
      </c>
      <c r="D25" s="36">
        <v>82.327567105896151</v>
      </c>
      <c r="E25" s="36">
        <v>0.21954856378257132</v>
      </c>
      <c r="F25" s="10">
        <v>34.700000000000003</v>
      </c>
      <c r="G25" s="4">
        <f t="shared" si="0"/>
        <v>5.2090975299771233E-2</v>
      </c>
      <c r="H25" s="4">
        <f t="shared" si="1"/>
        <v>3.8123562930661751E-4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8">
        <v>45455</v>
      </c>
      <c r="B26" s="19">
        <v>24</v>
      </c>
      <c r="C26" s="19">
        <v>63</v>
      </c>
      <c r="D26" s="36">
        <v>122.23226901927727</v>
      </c>
      <c r="E26" s="36">
        <v>0.23115407695250845</v>
      </c>
      <c r="F26" s="10">
        <v>35.1</v>
      </c>
      <c r="G26" s="4">
        <f t="shared" si="0"/>
        <v>7.7239446614132443E-2</v>
      </c>
      <c r="H26" s="4">
        <f t="shared" si="1"/>
        <v>4.0086719003478533E-4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50">
        <v>45455</v>
      </c>
      <c r="B27" s="19">
        <v>34</v>
      </c>
      <c r="C27" s="19">
        <v>0</v>
      </c>
      <c r="D27" s="36">
        <v>3.3233927579299816</v>
      </c>
      <c r="E27" s="36">
        <v>0.23999900183273642</v>
      </c>
      <c r="F27" s="10">
        <v>35.1</v>
      </c>
      <c r="G27" s="4">
        <f t="shared" si="0"/>
        <v>2.1000756965694834E-3</v>
      </c>
      <c r="H27" s="4">
        <f t="shared" si="1"/>
        <v>4.1620605071832073E-4</v>
      </c>
      <c r="I27" s="3" t="str">
        <f>IF(ABS(G29-G27)&gt;0.000183,"Pass","Fail")</f>
        <v>Pass</v>
      </c>
      <c r="J27" s="3" t="str">
        <f>IF(ABS(H29-H27)&gt;0.000183,"Pass","Fail")</f>
        <v>Fail</v>
      </c>
      <c r="K27" s="16">
        <f>IF(I27="Fail","",RSQ(G27:G29,C27:C29))</f>
        <v>0.99997978398017184</v>
      </c>
      <c r="L27" s="3" t="str">
        <f>IF(J27="Fail","",RSQ(H27:H29,C27:C29))</f>
        <v/>
      </c>
      <c r="M27" s="3">
        <f>IF(I27="Fail",0,IF(K27&gt;0.9,+SLOPE(G27:G29,C27:C29),"Miss"))</f>
        <v>8.6766132411023858E-4</v>
      </c>
      <c r="N27" s="3">
        <f>IF(J27="Fail",0,IF(L27&gt;0.9,+SLOPE(H27:H29,C27:C29),"Miss"))</f>
        <v>0</v>
      </c>
      <c r="O27" s="5">
        <f>(PI()*14.75*14.75*S27)/1000</f>
        <v>11.455338518435507</v>
      </c>
      <c r="P27" s="3">
        <v>7.62</v>
      </c>
      <c r="Q27" s="3">
        <v>15.24</v>
      </c>
      <c r="R27" s="3">
        <v>-6.1</v>
      </c>
      <c r="S27" s="3">
        <f>SUM(P27:R27)</f>
        <v>16.759999999999998</v>
      </c>
      <c r="T27" s="3">
        <f>IF(M27="Miss","Miss",(M27*O27*14400*12.01)/(PI()*0.1475*0.1475*16.04))</f>
        <v>1567.9253764456344</v>
      </c>
      <c r="U27" s="13">
        <f>IF(N27="Miss","Miss",(N27*O27*14400*28.02)/(PI()*0.1475*0.1475*44.02))</f>
        <v>0</v>
      </c>
    </row>
    <row r="28" spans="1:21" x14ac:dyDescent="0.25">
      <c r="A28" s="50">
        <v>45455</v>
      </c>
      <c r="B28" s="19">
        <v>34</v>
      </c>
      <c r="C28" s="19">
        <v>21</v>
      </c>
      <c r="D28" s="36">
        <v>31.845749606790555</v>
      </c>
      <c r="E28" s="36">
        <v>0.23427906289645917</v>
      </c>
      <c r="F28" s="10">
        <v>35.700000000000003</v>
      </c>
      <c r="G28" s="4">
        <f t="shared" si="0"/>
        <v>2.0084463512016378E-2</v>
      </c>
      <c r="H28" s="4">
        <f t="shared" si="1"/>
        <v>4.0549724876816134E-4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50">
        <v>45455</v>
      </c>
      <c r="B29" s="19">
        <v>34</v>
      </c>
      <c r="C29" s="19">
        <v>63</v>
      </c>
      <c r="D29" s="36">
        <v>90.451607965038505</v>
      </c>
      <c r="E29" s="36">
        <v>0.2303921545845487</v>
      </c>
      <c r="F29" s="10">
        <v>37.5</v>
      </c>
      <c r="G29" s="4">
        <f t="shared" si="0"/>
        <v>5.6715439117340893E-2</v>
      </c>
      <c r="H29" s="4">
        <f t="shared" si="1"/>
        <v>3.9645907894109102E-4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50">
        <v>45455</v>
      </c>
      <c r="B30" s="19">
        <v>44</v>
      </c>
      <c r="C30" s="19">
        <v>0</v>
      </c>
      <c r="D30" s="36">
        <v>5.0426280169911362</v>
      </c>
      <c r="E30" s="36">
        <v>0.17258543579803992</v>
      </c>
      <c r="F30" s="10">
        <v>31.7</v>
      </c>
      <c r="G30" s="4">
        <f t="shared" si="0"/>
        <v>3.2220115894284864E-3</v>
      </c>
      <c r="H30" s="4">
        <f t="shared" si="1"/>
        <v>3.0263557869570761E-4</v>
      </c>
      <c r="I30" s="3" t="str">
        <f>IF(ABS(G32-G30)&gt;0.000183,"Pass","Fail")</f>
        <v>Pass</v>
      </c>
      <c r="J30" s="3" t="str">
        <f>IF(ABS(H32-H30)&gt;0.000183,"Pass","Fail")</f>
        <v>Fail</v>
      </c>
      <c r="K30" s="16">
        <f>IF(I30="Fail","",RSQ(G30:G32,C30:C32))</f>
        <v>0.99999525740205364</v>
      </c>
      <c r="L30" s="5" t="str">
        <f>IF(J30="Fail","",RSQ(H30:H32,C30:C32))</f>
        <v/>
      </c>
      <c r="M30" s="3">
        <f>IF(I30="Fail",0,IF(K30&gt;0.9,+SLOPE(G30:G32,C30:C32),"Miss"))</f>
        <v>8.7454166059374632E-4</v>
      </c>
      <c r="N30" s="3">
        <f>IF(J30="Fail",0,IF(L30&gt;0.9,+SLOPE(H30:H32,C30:C32),"Miss"))</f>
        <v>0</v>
      </c>
      <c r="O30" s="5">
        <f>(PI()*14.75*14.75*S30)/1000</f>
        <v>13.027371847337756</v>
      </c>
      <c r="P30" s="3">
        <v>7.62</v>
      </c>
      <c r="Q30" s="3">
        <v>15.24</v>
      </c>
      <c r="R30" s="3">
        <v>-3.8000000000000003</v>
      </c>
      <c r="S30" s="3">
        <f>SUM(P30:R30)</f>
        <v>19.059999999999999</v>
      </c>
      <c r="T30" s="3">
        <f>IF(M30="Miss","Miss",(M30*O30*14400*12.01)/(PI()*0.1475*0.1475*16.04))</f>
        <v>1797.2336222080771</v>
      </c>
      <c r="U30" s="5">
        <f>IF(N30="Miss","Miss",(N30*O30*14400*28.02)/(PI()*0.1475*0.1475*44.02))</f>
        <v>0</v>
      </c>
    </row>
    <row r="31" spans="1:21" x14ac:dyDescent="0.25">
      <c r="A31" s="50">
        <v>45455</v>
      </c>
      <c r="B31" s="19">
        <v>44</v>
      </c>
      <c r="C31" s="19">
        <v>21</v>
      </c>
      <c r="D31" s="36">
        <v>34.218354794479069</v>
      </c>
      <c r="E31" s="36">
        <v>0.23212580403048605</v>
      </c>
      <c r="F31" s="10">
        <v>36.6</v>
      </c>
      <c r="G31" s="4">
        <f t="shared" si="0"/>
        <v>2.1518112566546E-2</v>
      </c>
      <c r="H31" s="4">
        <f t="shared" si="1"/>
        <v>4.0060295215648664E-4</v>
      </c>
      <c r="I31" s="10"/>
      <c r="J31" s="10"/>
      <c r="K31" s="16"/>
      <c r="L31" s="3"/>
      <c r="M31" s="3"/>
      <c r="N31" s="3"/>
      <c r="O31" s="5"/>
      <c r="P31" s="3"/>
      <c r="Q31" s="10"/>
      <c r="R31" s="3"/>
      <c r="S31" s="3"/>
      <c r="T31" s="3"/>
      <c r="U31" s="3"/>
    </row>
    <row r="32" spans="1:21" x14ac:dyDescent="0.25">
      <c r="A32" s="50">
        <v>45455</v>
      </c>
      <c r="B32" s="19">
        <v>44</v>
      </c>
      <c r="C32" s="19">
        <v>42</v>
      </c>
      <c r="D32" s="36">
        <v>63.410282297717714</v>
      </c>
      <c r="E32" s="36">
        <v>0.23260062521631603</v>
      </c>
      <c r="F32" s="10">
        <v>36</v>
      </c>
      <c r="G32" s="4">
        <f t="shared" si="0"/>
        <v>3.995276133436583E-2</v>
      </c>
      <c r="H32" s="4">
        <f t="shared" si="1"/>
        <v>4.0220148182252766E-4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51">
        <v>45455</v>
      </c>
      <c r="B33" s="19">
        <v>11</v>
      </c>
      <c r="C33" s="19">
        <v>0</v>
      </c>
      <c r="D33" s="36">
        <v>51.4340293089735</v>
      </c>
      <c r="E33" s="36">
        <v>0.23924812181793553</v>
      </c>
      <c r="F33" s="10">
        <v>37.799999999999997</v>
      </c>
      <c r="G33" s="4">
        <f t="shared" si="0"/>
        <v>3.2219318646330847E-2</v>
      </c>
      <c r="H33" s="4">
        <f t="shared" si="1"/>
        <v>4.1130123670979785E-4</v>
      </c>
      <c r="I33" s="3" t="str">
        <f>IF(ABS(G36-G33)&gt;0.000183,"Pass","Fail")</f>
        <v>Pass</v>
      </c>
      <c r="J33" s="3" t="str">
        <f>IF(ABS(H36-H33)&gt;0.000183,"Pass","Fail")</f>
        <v>Fail</v>
      </c>
      <c r="K33" s="16">
        <f>IF(I33="Fail","",RSQ(G33:G36,C33:C36))</f>
        <v>0.94275391229163119</v>
      </c>
      <c r="L33" s="3" t="str">
        <f>IF(J33="Fail","",RSQ(H33:H36,C33:C36))</f>
        <v/>
      </c>
      <c r="M33" s="3">
        <f>IF(I33="Fail",0,IF(K33&gt;0.9,+SLOPE(G33:G36,C33:C36),"Miss"))</f>
        <v>3.3507324445747402E-3</v>
      </c>
      <c r="N33" s="3">
        <f>IF(J33="Fail",0,IF(L33&gt;0.9,+SLOPE(H33:H36,C33:C36),"Miss"))</f>
        <v>0</v>
      </c>
      <c r="O33" s="5">
        <f>(PI()*14.75*14.75*S33)/1000</f>
        <v>11.865434169453485</v>
      </c>
      <c r="P33" s="3">
        <v>7.62</v>
      </c>
      <c r="Q33" s="3">
        <v>15.24</v>
      </c>
      <c r="R33" s="3">
        <v>-5.5</v>
      </c>
      <c r="S33" s="3">
        <f>SUM(P33:R33)</f>
        <v>17.36</v>
      </c>
      <c r="T33" s="3">
        <f>IF(M33="Miss","Miss",(M33*O33*14400*12.01)/(PI()*0.1475*0.1475*16.04))</f>
        <v>6271.7769875867261</v>
      </c>
      <c r="U33" s="3">
        <f>IF(N33="Miss","Miss",(N33*O33*14400*28.02)/(PI()*0.1475*0.1475*44.02))</f>
        <v>0</v>
      </c>
    </row>
    <row r="34" spans="1:21" x14ac:dyDescent="0.25">
      <c r="A34" s="18">
        <v>45455</v>
      </c>
      <c r="B34" s="19">
        <v>11</v>
      </c>
      <c r="C34" s="19">
        <v>21</v>
      </c>
      <c r="D34" s="36">
        <v>200.88714859886011</v>
      </c>
      <c r="E34" s="36">
        <v>0.2266046274510678</v>
      </c>
      <c r="F34" s="10">
        <v>35.799999999999997</v>
      </c>
      <c r="G34" s="4">
        <f t="shared" si="0"/>
        <v>0.12665441112120712</v>
      </c>
      <c r="H34" s="4">
        <f t="shared" si="1"/>
        <v>3.9208715439233063E-4</v>
      </c>
      <c r="I34" s="3"/>
      <c r="J34" s="3"/>
      <c r="K34" s="16"/>
      <c r="L34" s="3"/>
      <c r="M34" s="3"/>
      <c r="N34" s="3"/>
      <c r="O34" s="5"/>
      <c r="P34" s="3"/>
      <c r="Q34" s="3"/>
      <c r="R34" s="3"/>
      <c r="S34" s="3"/>
      <c r="T34" s="3"/>
      <c r="U34" s="3"/>
    </row>
    <row r="35" spans="1:21" x14ac:dyDescent="0.25">
      <c r="A35" s="18">
        <v>45455</v>
      </c>
      <c r="B35" s="19">
        <v>11</v>
      </c>
      <c r="C35" s="19">
        <v>42</v>
      </c>
      <c r="D35" s="36">
        <v>342.77559714288691</v>
      </c>
      <c r="E35" s="36">
        <v>0.22934313103445925</v>
      </c>
      <c r="F35" s="10">
        <v>36.9</v>
      </c>
      <c r="G35" s="4">
        <f t="shared" si="0"/>
        <v>0.2153448676183968</v>
      </c>
      <c r="H35" s="4">
        <f t="shared" si="1"/>
        <v>3.9541764114712889E-4</v>
      </c>
      <c r="I35" s="3"/>
      <c r="J35" s="3"/>
      <c r="K35" s="16"/>
      <c r="L35" s="3"/>
      <c r="M35" s="3"/>
      <c r="N35" s="3"/>
      <c r="O35" s="5"/>
      <c r="P35" s="3"/>
      <c r="Q35" s="3"/>
      <c r="R35" s="3"/>
      <c r="S35" s="3"/>
      <c r="T35" s="3"/>
      <c r="U35" s="3"/>
    </row>
    <row r="36" spans="1:21" x14ac:dyDescent="0.25">
      <c r="A36" s="18">
        <v>45455</v>
      </c>
      <c r="B36" s="19">
        <v>11</v>
      </c>
      <c r="C36" s="19">
        <v>63</v>
      </c>
      <c r="D36" s="36">
        <v>379.15797643013934</v>
      </c>
      <c r="E36" s="36">
        <v>0.23391466524221755</v>
      </c>
      <c r="F36" s="10">
        <v>38.200000000000003</v>
      </c>
      <c r="G36" s="4">
        <f t="shared" si="0"/>
        <v>0.23720710426749944</v>
      </c>
      <c r="H36" s="4">
        <f t="shared" si="1"/>
        <v>4.0161564274515226E-4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50">
        <v>45455</v>
      </c>
      <c r="B37" s="19">
        <v>21</v>
      </c>
      <c r="C37" s="19">
        <v>0</v>
      </c>
      <c r="D37" s="36">
        <v>4.4318072472035395</v>
      </c>
      <c r="E37" s="36">
        <v>0.24447115486206517</v>
      </c>
      <c r="F37" s="10">
        <v>35.5</v>
      </c>
      <c r="G37" s="4">
        <f t="shared" si="0"/>
        <v>2.7968614127180835E-3</v>
      </c>
      <c r="H37" s="4">
        <f t="shared" si="1"/>
        <v>4.2341221441600819E-4</v>
      </c>
      <c r="I37" s="3" t="str">
        <f>IF(ABS(G39-G37)&gt;0.000183,"Pass","Fail")</f>
        <v>Pass</v>
      </c>
      <c r="J37" s="3" t="str">
        <f>IF(ABS(H39-H37)&gt;0.000183,"Pass","Fail")</f>
        <v>Fail</v>
      </c>
      <c r="K37" s="16">
        <f>IF(I37="Fail","",RSQ(G37:G39,C37:C39))</f>
        <v>0.99815207258888705</v>
      </c>
      <c r="L37" s="3" t="str">
        <f>IF(J37="Fail","",RSQ(H37:H39,C37:C39))</f>
        <v/>
      </c>
      <c r="M37" s="3">
        <f>IF(I37="Fail",0,IF(K37&gt;0.9,+SLOPE(G37:G39,C37:C39),"Miss"))</f>
        <v>1.0753358879165887E-3</v>
      </c>
      <c r="N37" s="3">
        <f>IF(J37="Fail",0,IF(L37&gt;0.9,+SLOPE(H37:H39,C37:C39),"Miss"))</f>
        <v>0</v>
      </c>
      <c r="O37" s="5">
        <f>(PI()*14.75*14.75*S37)/1000</f>
        <v>10.840195041908542</v>
      </c>
      <c r="P37" s="3">
        <v>7.62</v>
      </c>
      <c r="Q37" s="3">
        <v>15.24</v>
      </c>
      <c r="R37" s="3">
        <v>-7</v>
      </c>
      <c r="S37" s="3">
        <f>SUM(P37:R37)</f>
        <v>15.86</v>
      </c>
      <c r="T37" s="3">
        <f>IF(M37="Miss","Miss",(M37*O37*14400*12.01)/(PI()*0.1475*0.1475*16.04))</f>
        <v>1838.8591223351409</v>
      </c>
      <c r="U37" s="13">
        <f>IF(N37="Miss","Miss",(N37*O37*14400*28.02)/(PI()*0.1475*0.1475*44.02))</f>
        <v>0</v>
      </c>
    </row>
    <row r="38" spans="1:21" x14ac:dyDescent="0.25">
      <c r="A38" s="50">
        <v>45455</v>
      </c>
      <c r="B38" s="19">
        <v>21</v>
      </c>
      <c r="C38" s="19">
        <v>21</v>
      </c>
      <c r="D38" s="36">
        <v>42.964610340420499</v>
      </c>
      <c r="E38" s="36">
        <v>0.23817701356152843</v>
      </c>
      <c r="F38" s="10">
        <v>36.1</v>
      </c>
      <c r="G38" s="4">
        <f t="shared" si="0"/>
        <v>2.706185322474864E-2</v>
      </c>
      <c r="H38" s="4">
        <f t="shared" si="1"/>
        <v>4.1171072131675082E-4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13"/>
    </row>
    <row r="39" spans="1:21" x14ac:dyDescent="0.25">
      <c r="A39" s="50">
        <v>45455</v>
      </c>
      <c r="B39" s="19">
        <v>21</v>
      </c>
      <c r="C39" s="19">
        <v>42</v>
      </c>
      <c r="D39" s="36">
        <v>76.046492323361562</v>
      </c>
      <c r="E39" s="36">
        <v>0.2405069500780429</v>
      </c>
      <c r="F39" s="10">
        <v>35.700000000000003</v>
      </c>
      <c r="G39" s="4">
        <f t="shared" si="0"/>
        <v>4.796096870521481E-2</v>
      </c>
      <c r="H39" s="4">
        <f t="shared" si="1"/>
        <v>4.1627666322606709E-4</v>
      </c>
      <c r="I39" s="3"/>
      <c r="J39" s="3"/>
      <c r="K39" s="16"/>
      <c r="L39" s="3"/>
      <c r="M39" s="3"/>
      <c r="N39" s="3"/>
      <c r="O39" s="5"/>
      <c r="P39" s="3"/>
      <c r="Q39" s="3"/>
      <c r="R39" s="3"/>
      <c r="S39" s="3"/>
      <c r="T39" s="3"/>
      <c r="U39" s="13"/>
    </row>
    <row r="40" spans="1:21" x14ac:dyDescent="0.25">
      <c r="A40" s="18">
        <v>45455</v>
      </c>
      <c r="B40" s="19">
        <v>31</v>
      </c>
      <c r="C40" s="19">
        <v>0</v>
      </c>
      <c r="D40" s="36">
        <v>0.29332295268810071</v>
      </c>
      <c r="E40" s="36">
        <v>0.51538424726095844</v>
      </c>
      <c r="F40" s="10">
        <v>33.799999999999997</v>
      </c>
      <c r="G40" s="4">
        <f t="shared" si="0"/>
        <v>1.8613788526158939E-4</v>
      </c>
      <c r="H40" s="4">
        <f t="shared" si="1"/>
        <v>8.9756424087344413E-4</v>
      </c>
      <c r="I40" s="3" t="str">
        <f t="shared" ref="I40:J40" si="4">IF(ABS(G43-G40)&gt;0.000183,"Pass","Fail")</f>
        <v>Pass</v>
      </c>
      <c r="J40" s="3" t="str">
        <f t="shared" si="4"/>
        <v>Pass</v>
      </c>
      <c r="K40" s="16">
        <f>IF(I40="Fail","",RSQ(G40:G43,C40:C43))</f>
        <v>0.98796767051896062</v>
      </c>
      <c r="L40" s="3">
        <f>IF(J40="Fail","",RSQ(H40:H43,C40:C43))</f>
        <v>0.57425370723751634</v>
      </c>
      <c r="M40" s="3">
        <f>IF(I40="Fail",0,IF(K40&gt;0.9,+SLOPE(G40:G43,C40:C43),"Miss"))</f>
        <v>4.2338111631120141E-4</v>
      </c>
      <c r="N40" s="3" t="str">
        <f>IF(J40="Fail",0,IF(L40&gt;0.9,+SLOPE(H40:H43,C40:C43),"Miss"))</f>
        <v>Miss</v>
      </c>
      <c r="O40" s="5">
        <f>(PI()*14.75*14.75*S40)/1000</f>
        <v>13.334943585601239</v>
      </c>
      <c r="P40" s="3">
        <v>7.62</v>
      </c>
      <c r="Q40" s="3">
        <v>15.24</v>
      </c>
      <c r="R40" s="3">
        <v>-3.35</v>
      </c>
      <c r="S40" s="3">
        <f>SUM(P40:R40)</f>
        <v>19.509999999999998</v>
      </c>
      <c r="T40" s="3">
        <f>IF(M40="Miss","Miss",(M40*O40*14400*12.01)/(PI()*0.1475*0.1475*16.04))</f>
        <v>890.6147605577429</v>
      </c>
      <c r="U40" s="13" t="str">
        <f>IF(N40="Miss","Miss",(N40*O40*14400*28.02)/(PI()*0.1475*0.1475*44.02))</f>
        <v>Miss</v>
      </c>
    </row>
    <row r="41" spans="1:21" x14ac:dyDescent="0.25">
      <c r="A41" s="18">
        <v>45455</v>
      </c>
      <c r="B41" s="19">
        <v>31</v>
      </c>
      <c r="C41" s="19">
        <v>21</v>
      </c>
      <c r="D41" s="36">
        <v>15.391687232532604</v>
      </c>
      <c r="E41" s="36">
        <v>0.23327420875900501</v>
      </c>
      <c r="F41" s="10">
        <v>38.700000000000003</v>
      </c>
      <c r="G41" s="4">
        <f t="shared" si="0"/>
        <v>9.6138390349444387E-3</v>
      </c>
      <c r="H41" s="4">
        <f t="shared" si="1"/>
        <v>3.9987386099506704E-4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3"/>
    </row>
    <row r="42" spans="1:21" x14ac:dyDescent="0.25">
      <c r="A42" s="18">
        <v>45455</v>
      </c>
      <c r="B42" s="19">
        <v>31</v>
      </c>
      <c r="C42" s="19">
        <v>42</v>
      </c>
      <c r="D42" s="36">
        <v>25.525686264482285</v>
      </c>
      <c r="E42" s="36">
        <v>0.23646544882190879</v>
      </c>
      <c r="F42" s="10">
        <v>37.799999999999997</v>
      </c>
      <c r="G42" s="4">
        <f t="shared" si="0"/>
        <v>1.5989807340995948E-2</v>
      </c>
      <c r="H42" s="4">
        <f t="shared" si="1"/>
        <v>4.0651742969000554E-4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3"/>
    </row>
    <row r="43" spans="1:21" x14ac:dyDescent="0.25">
      <c r="A43" s="18">
        <v>45455</v>
      </c>
      <c r="B43" s="19">
        <v>31</v>
      </c>
      <c r="C43" s="19">
        <v>63</v>
      </c>
      <c r="D43" s="36">
        <v>44.144414840969148</v>
      </c>
      <c r="E43" s="36">
        <v>0.24134616891811445</v>
      </c>
      <c r="F43" s="10">
        <v>37.299999999999997</v>
      </c>
      <c r="G43" s="4">
        <f t="shared" si="0"/>
        <v>2.7697493258361853E-2</v>
      </c>
      <c r="H43" s="4">
        <f t="shared" si="1"/>
        <v>4.1557631188815232E-4</v>
      </c>
      <c r="I43" s="3"/>
      <c r="J43" s="3"/>
      <c r="K43" s="16"/>
      <c r="L43" s="3"/>
      <c r="M43" s="3"/>
      <c r="N43" s="3"/>
      <c r="O43" s="5"/>
      <c r="P43" s="3"/>
      <c r="Q43" s="3"/>
      <c r="R43" s="3"/>
      <c r="S43" s="3"/>
      <c r="T43" s="3"/>
      <c r="U43" s="3"/>
    </row>
    <row r="44" spans="1:21" x14ac:dyDescent="0.25">
      <c r="A44" s="18">
        <v>45455</v>
      </c>
      <c r="B44" s="19">
        <v>41</v>
      </c>
      <c r="C44" s="19">
        <v>0</v>
      </c>
      <c r="D44" s="36">
        <v>3.3326503155018132</v>
      </c>
      <c r="E44" s="36">
        <v>0.24388591014464683</v>
      </c>
      <c r="F44" s="10">
        <v>34.1</v>
      </c>
      <c r="G44" s="4">
        <f t="shared" si="0"/>
        <v>2.1127797245601232E-3</v>
      </c>
      <c r="H44" s="4">
        <f t="shared" si="1"/>
        <v>4.2432327922837761E-4</v>
      </c>
      <c r="I44" s="3" t="str">
        <f t="shared" ref="I44:J44" si="5">IF(ABS(G47-G44)&gt;0.000183,"Pass","Fail")</f>
        <v>Pass</v>
      </c>
      <c r="J44" s="3" t="str">
        <f t="shared" si="5"/>
        <v>Fail</v>
      </c>
      <c r="K44" s="16">
        <f>IF(I44="Fail","",RSQ(G44:G47,C44:C47))</f>
        <v>0.99969256397976236</v>
      </c>
      <c r="L44" s="5" t="str">
        <f>IF(J44="Fail","",RSQ(H44:H47,C44:C47))</f>
        <v/>
      </c>
      <c r="M44" s="3">
        <f>IF(I44="Fail",0,IF(K44&gt;0.9,+SLOPE(G44:G47,C44:C47),"Miss"))</f>
        <v>3.7340292186995396E-4</v>
      </c>
      <c r="N44" s="3">
        <f>IF(J44="Fail",0,IF(L44&gt;0.9,+SLOPE(H44:H47,C44:C47),"Miss"))</f>
        <v>0</v>
      </c>
      <c r="O44" s="5">
        <f>(PI()*14.75*14.75*S44)/1000</f>
        <v>12.583101558734947</v>
      </c>
      <c r="P44" s="3">
        <v>7.62</v>
      </c>
      <c r="Q44" s="3">
        <v>15.24</v>
      </c>
      <c r="R44" s="3">
        <v>-4.45</v>
      </c>
      <c r="S44" s="3">
        <f>SUM(P44:R44)</f>
        <v>18.41</v>
      </c>
      <c r="T44" s="3">
        <f>IF(M44="Miss","Miss",(M44*O44*14400*12.01)/(PI()*0.1475*0.1475*16.04))</f>
        <v>741.19526463525028</v>
      </c>
      <c r="U44" s="5">
        <f>IF(N44="Miss","Miss",(N44*O44*14400*28.02)/(PI()*0.1475*0.1475*44.02))</f>
        <v>0</v>
      </c>
    </row>
    <row r="45" spans="1:21" x14ac:dyDescent="0.25">
      <c r="A45" s="18">
        <v>45455</v>
      </c>
      <c r="B45" s="19">
        <v>41</v>
      </c>
      <c r="C45" s="19">
        <v>21</v>
      </c>
      <c r="D45" s="36">
        <v>16.188371273570056</v>
      </c>
      <c r="E45" s="36">
        <v>0.24638148195854387</v>
      </c>
      <c r="F45" s="10">
        <v>36.4</v>
      </c>
      <c r="G45" s="4">
        <f t="shared" si="0"/>
        <v>1.0186587335329979E-2</v>
      </c>
      <c r="H45" s="4">
        <f t="shared" si="1"/>
        <v>4.2548014070590694E-4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8">
        <v>45455</v>
      </c>
      <c r="B46" s="19">
        <v>41</v>
      </c>
      <c r="C46" s="19">
        <v>42</v>
      </c>
      <c r="D46" s="36">
        <v>28.83544112636547</v>
      </c>
      <c r="E46" s="36">
        <v>0.24194245598869163</v>
      </c>
      <c r="F46" s="10">
        <v>36.700000000000003</v>
      </c>
      <c r="G46" s="4">
        <f t="shared" si="0"/>
        <v>1.8127230799858614E-2</v>
      </c>
      <c r="H46" s="4">
        <f t="shared" si="1"/>
        <v>4.1740978324486267E-4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8">
        <v>45455</v>
      </c>
      <c r="B47" s="19">
        <v>41</v>
      </c>
      <c r="C47" s="19">
        <v>63</v>
      </c>
      <c r="D47" s="36">
        <v>40.650220947462543</v>
      </c>
      <c r="E47" s="36">
        <v>0.23606792410819066</v>
      </c>
      <c r="F47" s="10">
        <v>36.1</v>
      </c>
      <c r="G47" s="4">
        <f t="shared" si="0"/>
        <v>2.5604103100614024E-2</v>
      </c>
      <c r="H47" s="4">
        <f t="shared" si="1"/>
        <v>4.0806496756759254E-4</v>
      </c>
      <c r="I47" s="3"/>
      <c r="J47" s="3"/>
      <c r="K47" s="16"/>
      <c r="L47" s="3"/>
      <c r="M47" s="3"/>
      <c r="N47" s="3"/>
      <c r="O47" s="5"/>
      <c r="P47" s="3"/>
      <c r="Q47" s="3"/>
      <c r="R47" s="3"/>
      <c r="S47" s="3"/>
      <c r="T47" s="3"/>
      <c r="U47" s="3"/>
    </row>
  </sheetData>
  <mergeCells count="12">
    <mergeCell ref="I1:J1"/>
    <mergeCell ref="K1:L1"/>
    <mergeCell ref="M1:N1"/>
    <mergeCell ref="O1:O2"/>
    <mergeCell ref="P1:S1"/>
    <mergeCell ref="T1:U1"/>
    <mergeCell ref="A1:A2"/>
    <mergeCell ref="B1:B2"/>
    <mergeCell ref="C1:C2"/>
    <mergeCell ref="D1:E1"/>
    <mergeCell ref="F1:F2"/>
    <mergeCell ref="G1:H1"/>
  </mergeCells>
  <conditionalFormatting sqref="I3:J30 I33:J47">
    <cfRule type="containsText" dxfId="46" priority="3" operator="containsText" text="Fail">
      <formula>NOT(ISERROR(SEARCH("Fail",I3)))</formula>
    </cfRule>
    <cfRule type="containsText" priority="4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09C7-683A-40A9-9E3B-686A84B8DDFB}">
  <sheetPr>
    <tabColor rgb="FFFF0000"/>
  </sheetPr>
  <dimension ref="A1:U50"/>
  <sheetViews>
    <sheetView topLeftCell="A18" workbookViewId="0">
      <selection activeCell="N57" sqref="N57"/>
    </sheetView>
  </sheetViews>
  <sheetFormatPr defaultRowHeight="15" x14ac:dyDescent="0.25"/>
  <cols>
    <col min="4" max="4" width="9.5703125" bestFit="1" customWidth="1"/>
    <col min="5" max="5" width="9.28515625" bestFit="1" customWidth="1"/>
    <col min="6" max="6" width="12.42578125" customWidth="1"/>
    <col min="15" max="15" width="12.7109375" customWidth="1"/>
    <col min="17" max="17" width="10" customWidth="1"/>
    <col min="18" max="18" width="12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8">
        <v>45455</v>
      </c>
      <c r="B3" s="19">
        <v>12</v>
      </c>
      <c r="C3" s="19">
        <v>0</v>
      </c>
      <c r="D3" s="36">
        <v>3.344578322373212</v>
      </c>
      <c r="E3" s="36">
        <v>0.23388153818274104</v>
      </c>
      <c r="F3" s="10">
        <v>36.4</v>
      </c>
      <c r="G3" s="4">
        <f>(0.997*D3*16.04)/(0.0821*(F3+273.15)*1000)</f>
        <v>2.1045872129415682E-3</v>
      </c>
      <c r="H3" s="4">
        <f>(0.997*E3*44.02)/(0.0821*(F3+273.15)*1000)</f>
        <v>4.0389378691719406E-4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0.99803590359011707</v>
      </c>
      <c r="L3" s="3" t="str">
        <f>IF(J3="Fail","",RSQ(H3:H6,C3:C6))</f>
        <v/>
      </c>
      <c r="M3" s="3">
        <f>IF(I3="Fail",0,IF(K3&gt;0.9,+SLOPE(G3:G6,C3:C6),"Miss"))</f>
        <v>3.5729110042496368E-4</v>
      </c>
      <c r="N3" s="3">
        <f>IF(J3="Fail",0,IF(L3&gt;0.9,+SLOPE(H3:H6,C3:C6),"Miss"))</f>
        <v>0</v>
      </c>
      <c r="O3" s="5">
        <f>(PI()*14.75*14.75*S3)/1000</f>
        <v>14.25765880039169</v>
      </c>
      <c r="P3" s="3">
        <v>7.62</v>
      </c>
      <c r="Q3" s="3">
        <v>15.24</v>
      </c>
      <c r="R3" s="3">
        <v>-2</v>
      </c>
      <c r="S3" s="3">
        <f>SUM(P3:R3)</f>
        <v>20.86</v>
      </c>
      <c r="T3" s="3">
        <f>IF(M3="Miss","Miss",(M3*O3*14400*12.01)/(PI()*0.1475*0.1475*16.04))</f>
        <v>803.59576322925693</v>
      </c>
      <c r="U3" s="3">
        <f>IF(N3="Miss","Miss",(N3*O3*14400*28.02)/(PI()*0.1475*0.1475*44.02))</f>
        <v>0</v>
      </c>
    </row>
    <row r="4" spans="1:21" x14ac:dyDescent="0.25">
      <c r="A4" s="18">
        <v>45455</v>
      </c>
      <c r="B4" s="19">
        <v>12</v>
      </c>
      <c r="C4" s="19">
        <v>21</v>
      </c>
      <c r="D4" s="36">
        <v>15.989511815728974</v>
      </c>
      <c r="E4" s="36">
        <v>0.23845307239049934</v>
      </c>
      <c r="F4" s="10">
        <v>36.799999999999997</v>
      </c>
      <c r="G4" s="4">
        <f t="shared" ref="G4:G50" si="0">(0.997*D4*16.04)/(0.0821*(F4+273.15)*1000)</f>
        <v>1.0048469733369036E-2</v>
      </c>
      <c r="H4" s="4">
        <f t="shared" ref="H4:H50" si="1">(0.997*E4*44.02)/(0.0821*(F4+273.15)*1000)</f>
        <v>4.1125701716810211E-4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8">
        <v>45455</v>
      </c>
      <c r="B5" s="19">
        <v>12</v>
      </c>
      <c r="C5" s="19">
        <v>42</v>
      </c>
      <c r="D5" s="36">
        <v>28.551483350844858</v>
      </c>
      <c r="E5" s="36">
        <v>0.22886830984862927</v>
      </c>
      <c r="F5" s="10">
        <v>37.1</v>
      </c>
      <c r="G5" s="4">
        <f t="shared" si="0"/>
        <v>1.7925581431371258E-2</v>
      </c>
      <c r="H5" s="4">
        <f t="shared" si="1"/>
        <v>3.9434461228913652E-4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8">
        <v>45455</v>
      </c>
      <c r="B6" s="19">
        <v>12</v>
      </c>
      <c r="C6" s="19">
        <v>63</v>
      </c>
      <c r="D6" s="36">
        <v>39.772889337578171</v>
      </c>
      <c r="E6" s="36">
        <v>0.23403613112696475</v>
      </c>
      <c r="F6" s="10">
        <v>43.2</v>
      </c>
      <c r="G6" s="4">
        <f t="shared" si="0"/>
        <v>2.4489260343354947E-2</v>
      </c>
      <c r="H6" s="4">
        <f t="shared" si="1"/>
        <v>3.954732480053242E-4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8">
        <v>45455</v>
      </c>
      <c r="B7" s="19">
        <v>22</v>
      </c>
      <c r="C7" s="19">
        <v>0</v>
      </c>
      <c r="D7" s="36">
        <v>2.8103104325065327</v>
      </c>
      <c r="E7" s="36">
        <v>0.23072342517931382</v>
      </c>
      <c r="F7" s="10">
        <v>33</v>
      </c>
      <c r="G7" s="4">
        <f t="shared" si="0"/>
        <v>1.7880365698229957E-3</v>
      </c>
      <c r="H7" s="4">
        <f t="shared" si="1"/>
        <v>4.0286493273855166E-4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0.99915580787608493</v>
      </c>
      <c r="L7" s="3" t="str">
        <f>IF(J7="Fail","",RSQ(H7:H10,C7:C10))</f>
        <v/>
      </c>
      <c r="M7" s="3">
        <f>IF(I7="Fail",0,IF(K7&gt;0.9,+SLOPE(G7:G10,C7:C10),"Miss"))</f>
        <v>1.1317526270694375E-4</v>
      </c>
      <c r="N7" s="3">
        <f>IF(J7="Fail",0,IF(L7&gt;0.9,+SLOPE(H7:H10,C7:C10),"Miss"))</f>
        <v>0</v>
      </c>
      <c r="O7" s="5">
        <f>(PI()*14.75*14.75*S7)/1000</f>
        <v>14.25765880039169</v>
      </c>
      <c r="P7" s="3">
        <v>7.62</v>
      </c>
      <c r="Q7" s="3">
        <v>15.24</v>
      </c>
      <c r="R7" s="3">
        <v>-2</v>
      </c>
      <c r="S7" s="3">
        <f>SUM(P7:R7)</f>
        <v>20.86</v>
      </c>
      <c r="T7" s="3">
        <f>IF(M7="Miss","Miss",(M7*O7*14400*12.01)/(PI()*0.1475*0.1475*16.04))</f>
        <v>254.54639509768131</v>
      </c>
      <c r="U7" s="13">
        <f>IF(N7="Miss","Miss",(N7*O7*14400*28.02)/(PI()*0.1475*0.1475*44.02))</f>
        <v>0</v>
      </c>
    </row>
    <row r="8" spans="1:21" x14ac:dyDescent="0.25">
      <c r="A8" s="18">
        <v>45455</v>
      </c>
      <c r="B8" s="19">
        <v>22</v>
      </c>
      <c r="C8" s="19">
        <v>21</v>
      </c>
      <c r="D8" s="36">
        <v>6.7613291861923761</v>
      </c>
      <c r="E8" s="36">
        <v>0.22836036160332279</v>
      </c>
      <c r="F8" s="10">
        <v>33.5</v>
      </c>
      <c r="G8" s="4">
        <f t="shared" si="0"/>
        <v>4.2948250438895243E-3</v>
      </c>
      <c r="H8" s="4">
        <f t="shared" si="1"/>
        <v>3.9808864718492159E-4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8">
        <v>45455</v>
      </c>
      <c r="B9" s="19">
        <v>22</v>
      </c>
      <c r="C9" s="19">
        <v>42</v>
      </c>
      <c r="D9" s="36">
        <v>10.627961742011907</v>
      </c>
      <c r="E9" s="36">
        <v>0.23254541345052182</v>
      </c>
      <c r="F9" s="10">
        <v>35.6</v>
      </c>
      <c r="G9" s="4">
        <f t="shared" si="0"/>
        <v>6.7050092490286012E-3</v>
      </c>
      <c r="H9" s="4">
        <f t="shared" si="1"/>
        <v>4.0262695943198308E-4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8">
        <v>45455</v>
      </c>
      <c r="B10" s="19">
        <v>22</v>
      </c>
      <c r="C10" s="19">
        <v>63</v>
      </c>
      <c r="D10" s="36">
        <v>14.081564806165094</v>
      </c>
      <c r="E10" s="36">
        <v>0.23108782283355539</v>
      </c>
      <c r="F10" s="10">
        <v>34.799999999999997</v>
      </c>
      <c r="G10" s="4">
        <f t="shared" si="0"/>
        <v>8.9069102242626992E-3</v>
      </c>
      <c r="H10" s="4">
        <f t="shared" si="1"/>
        <v>4.0114269872138674E-4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8">
        <v>45455</v>
      </c>
      <c r="B11" s="19">
        <v>32</v>
      </c>
      <c r="C11" s="19">
        <v>0</v>
      </c>
      <c r="D11" s="36">
        <v>2.954514694683144</v>
      </c>
      <c r="E11" s="36">
        <v>0.23192704167362699</v>
      </c>
      <c r="F11" s="10">
        <v>33.700000000000003</v>
      </c>
      <c r="G11" s="4">
        <f t="shared" si="0"/>
        <v>1.8754970780102589E-3</v>
      </c>
      <c r="H11" s="4">
        <f t="shared" si="1"/>
        <v>4.0404273312549176E-4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0.99978854538315665</v>
      </c>
      <c r="L11" s="3" t="str">
        <f>IF(J11="Fail","",RSQ(H11:H14,C11:C14))</f>
        <v/>
      </c>
      <c r="M11" s="3">
        <f>IF(I11="Fail",0,IF(K11&gt;0.9,+SLOPE(G11:G14,C11:C14),"Miss"))</f>
        <v>1.7205745521602271E-4</v>
      </c>
      <c r="N11" s="3">
        <f>IF(J11="Fail",0,IF(L11&gt;0.9,+SLOPE(H11:H14,C11:C14),"Miss"))</f>
        <v>0</v>
      </c>
      <c r="O11" s="5">
        <f>(PI()*14.75*14.75*S11)/1000</f>
        <v>12.993197209752923</v>
      </c>
      <c r="P11" s="3">
        <v>7.62</v>
      </c>
      <c r="Q11" s="3">
        <v>15.24</v>
      </c>
      <c r="R11" s="3">
        <v>-3.85</v>
      </c>
      <c r="S11" s="3">
        <f>SUM(P11:R11)</f>
        <v>19.009999999999998</v>
      </c>
      <c r="T11" s="3">
        <f>IF(M11="Miss","Miss",(M11*O11*14400*12.01)/(PI()*0.1475*0.1475*16.04))</f>
        <v>352.66044214966684</v>
      </c>
      <c r="U11" s="13">
        <f>IF(N11="Miss","Miss",(N11*O11*14400*28.02)/(PI()*0.1475*0.1475*44.02))</f>
        <v>0</v>
      </c>
    </row>
    <row r="12" spans="1:21" x14ac:dyDescent="0.25">
      <c r="A12" s="18">
        <v>45455</v>
      </c>
      <c r="B12" s="19">
        <v>32</v>
      </c>
      <c r="C12" s="19">
        <v>21</v>
      </c>
      <c r="D12" s="36">
        <v>8.7794767368517164</v>
      </c>
      <c r="E12" s="36">
        <v>0.24108115244230238</v>
      </c>
      <c r="F12" s="10">
        <v>35.299999999999997</v>
      </c>
      <c r="G12" s="4">
        <f t="shared" si="0"/>
        <v>5.5442170357711392E-3</v>
      </c>
      <c r="H12" s="4">
        <f t="shared" si="1"/>
        <v>4.17811629106146E-4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8">
        <v>45455</v>
      </c>
      <c r="B13" s="19">
        <v>32</v>
      </c>
      <c r="C13" s="19">
        <v>42</v>
      </c>
      <c r="D13" s="36">
        <v>14.649836417112926</v>
      </c>
      <c r="E13" s="36">
        <v>0.23424593583698261</v>
      </c>
      <c r="F13" s="10">
        <v>36</v>
      </c>
      <c r="G13" s="4">
        <f t="shared" si="0"/>
        <v>9.2303865674712524E-3</v>
      </c>
      <c r="H13" s="4">
        <f t="shared" si="1"/>
        <v>4.0504647146550482E-4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8">
        <v>45455</v>
      </c>
      <c r="B14" s="19">
        <v>32</v>
      </c>
      <c r="C14" s="19">
        <v>63</v>
      </c>
      <c r="D14" s="36">
        <v>20.213628517783857</v>
      </c>
      <c r="E14" s="36">
        <v>0.23491951937967165</v>
      </c>
      <c r="F14" s="10">
        <v>37.1</v>
      </c>
      <c r="G14" s="4">
        <f t="shared" si="0"/>
        <v>1.2690795765898478E-2</v>
      </c>
      <c r="H14" s="4">
        <f t="shared" si="1"/>
        <v>4.0477096567103325E-4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8">
        <v>45455</v>
      </c>
      <c r="B15" s="19">
        <v>42</v>
      </c>
      <c r="C15" s="19">
        <v>0</v>
      </c>
      <c r="D15" s="36">
        <v>3.7497744960941595</v>
      </c>
      <c r="E15" s="36">
        <v>0.22989524869240108</v>
      </c>
      <c r="F15" s="10">
        <v>34.4</v>
      </c>
      <c r="G15" s="4">
        <f t="shared" si="0"/>
        <v>2.3749025001766652E-3</v>
      </c>
      <c r="H15" s="4">
        <f t="shared" si="1"/>
        <v>3.9959155729397971E-4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0.99989892821344684</v>
      </c>
      <c r="L15" s="5" t="str">
        <f>IF(J15="Fail","",RSQ(H15:H18,C15:C18))</f>
        <v/>
      </c>
      <c r="M15" s="3">
        <f>IF(I15="Fail",0,IF(K15&gt;0.9,+SLOPE(G15:G18,C15:C18),"Miss"))</f>
        <v>3.8053183937305466E-4</v>
      </c>
      <c r="N15" s="3">
        <f>IF(J15="Fail",0,IF(L15&gt;0.9,+SLOPE(H15:H18,C15:C18),"Miss"))</f>
        <v>0</v>
      </c>
      <c r="O15" s="5">
        <f>(PI()*14.75*14.75*S15)/1000</f>
        <v>12.736887427866687</v>
      </c>
      <c r="P15" s="3">
        <v>7.62</v>
      </c>
      <c r="Q15" s="3">
        <v>15.24</v>
      </c>
      <c r="R15" s="3">
        <v>-4.2249999999999996</v>
      </c>
      <c r="S15" s="3">
        <f>SUM(P15:R15)</f>
        <v>18.634999999999998</v>
      </c>
      <c r="T15" s="3">
        <f>IF(M15="Miss","Miss",(M15*O15*14400*12.01)/(PI()*0.1475*0.1475*16.04))</f>
        <v>764.57753442376747</v>
      </c>
      <c r="U15" s="5">
        <f>IF(N15="Miss","Miss",(N15*O15*14400*28.02)/(PI()*0.1475*0.1475*44.02))</f>
        <v>0</v>
      </c>
    </row>
    <row r="16" spans="1:21" x14ac:dyDescent="0.25">
      <c r="A16" s="18">
        <v>45455</v>
      </c>
      <c r="B16" s="19">
        <v>42</v>
      </c>
      <c r="C16" s="19">
        <v>21</v>
      </c>
      <c r="D16" s="36">
        <v>16.071761654155633</v>
      </c>
      <c r="E16" s="36">
        <v>0.22998358751767178</v>
      </c>
      <c r="F16" s="10">
        <v>33.9</v>
      </c>
      <c r="G16" s="4">
        <f t="shared" si="0"/>
        <v>1.0195552060554176E-2</v>
      </c>
      <c r="H16" s="4">
        <f t="shared" si="1"/>
        <v>4.0039604772857458E-4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8">
        <v>45455</v>
      </c>
      <c r="B17" s="19">
        <v>42</v>
      </c>
      <c r="C17" s="19">
        <v>42</v>
      </c>
      <c r="D17" s="36">
        <v>29.123671620765389</v>
      </c>
      <c r="E17" s="36">
        <v>0.22497035918356001</v>
      </c>
      <c r="F17" s="10">
        <v>34.700000000000003</v>
      </c>
      <c r="G17" s="4">
        <f t="shared" si="0"/>
        <v>1.8427369013401685E-2</v>
      </c>
      <c r="H17" s="4">
        <f t="shared" si="1"/>
        <v>3.9065031891358151E-4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8">
        <v>45455</v>
      </c>
      <c r="B18" s="19">
        <v>42</v>
      </c>
      <c r="C18" s="19">
        <v>63</v>
      </c>
      <c r="D18" s="36">
        <v>41.664101531531436</v>
      </c>
      <c r="E18" s="36">
        <v>0.23701756647985056</v>
      </c>
      <c r="F18" s="10">
        <v>35.799999999999997</v>
      </c>
      <c r="G18" s="4">
        <f t="shared" si="0"/>
        <v>2.6268192272007988E-2</v>
      </c>
      <c r="H18" s="4">
        <f t="shared" si="1"/>
        <v>4.1010434882732906E-4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8">
        <v>45455</v>
      </c>
      <c r="B19" s="19">
        <v>14</v>
      </c>
      <c r="C19" s="19">
        <v>0</v>
      </c>
      <c r="D19" s="36">
        <v>4.6420606220561043</v>
      </c>
      <c r="E19" s="36">
        <v>0.23066821341351962</v>
      </c>
      <c r="F19" s="10">
        <v>35.5</v>
      </c>
      <c r="G19" s="4">
        <f t="shared" si="0"/>
        <v>2.929549843919587E-3</v>
      </c>
      <c r="H19" s="4">
        <f t="shared" si="1"/>
        <v>3.9950618751692207E-4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0.99647620080675814</v>
      </c>
      <c r="L19" s="3" t="str">
        <f>IF(J19="Fail","",RSQ(H19:H22,C19:C22))</f>
        <v/>
      </c>
      <c r="M19" s="3">
        <f>IF(I19="Fail",0,IF(K19&gt;0.9,+SLOPE(G19:G22,C19:C22),"Miss"))</f>
        <v>7.6398481354134193E-4</v>
      </c>
      <c r="N19" s="3">
        <f>IF(J19="Fail",0,IF(L19&gt;0.9,+SLOPE(H19:H22,C19:C22),"Miss"))</f>
        <v>0</v>
      </c>
      <c r="O19" s="5">
        <f>(PI()*14.75*14.75*S19)/1000</f>
        <v>9.131463162666968</v>
      </c>
      <c r="P19" s="3">
        <v>7.62</v>
      </c>
      <c r="Q19" s="3">
        <v>15.24</v>
      </c>
      <c r="R19" s="3">
        <v>-9.5</v>
      </c>
      <c r="S19" s="3">
        <f>SUM(P19:R19)</f>
        <v>13.36</v>
      </c>
      <c r="T19" s="3">
        <f>IF(M19="Miss","Miss",(M19*O19*14400*12.01)/(PI()*0.1475*0.1475*16.04))</f>
        <v>1100.5057587055696</v>
      </c>
      <c r="U19" s="3">
        <f>IF(N19="Miss","Miss",(N19*O19*14400*28.02)/(PI()*0.1475*0.1475*44.02))</f>
        <v>0</v>
      </c>
    </row>
    <row r="20" spans="1:21" x14ac:dyDescent="0.25">
      <c r="A20" s="18">
        <v>45455</v>
      </c>
      <c r="B20" s="19">
        <v>14</v>
      </c>
      <c r="C20" s="19">
        <v>21</v>
      </c>
      <c r="D20" s="36">
        <v>32.537395975378374</v>
      </c>
      <c r="E20" s="36">
        <v>0.23352818288165827</v>
      </c>
      <c r="F20" s="10">
        <v>37</v>
      </c>
      <c r="G20" s="4">
        <f t="shared" si="0"/>
        <v>2.0434657936358003E-2</v>
      </c>
      <c r="H20" s="4">
        <f t="shared" si="1"/>
        <v>4.0250340062239519E-4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8">
        <v>45455</v>
      </c>
      <c r="B21" s="19">
        <v>14</v>
      </c>
      <c r="C21" s="19">
        <v>42</v>
      </c>
      <c r="D21" s="36">
        <v>59.586732990597859</v>
      </c>
      <c r="E21" s="36">
        <v>0.22804013336171658</v>
      </c>
      <c r="F21" s="10">
        <v>37.700000000000003</v>
      </c>
      <c r="G21" s="4">
        <f t="shared" si="0"/>
        <v>3.73383453360734E-2</v>
      </c>
      <c r="H21" s="4">
        <f t="shared" si="1"/>
        <v>3.9215924159742799E-4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8">
        <v>45455</v>
      </c>
      <c r="B22" s="19">
        <v>14</v>
      </c>
      <c r="C22" s="19">
        <v>63</v>
      </c>
      <c r="D22" s="36">
        <v>81.314754701547088</v>
      </c>
      <c r="E22" s="36">
        <v>0.24001004418589528</v>
      </c>
      <c r="F22" s="10">
        <v>38.799999999999997</v>
      </c>
      <c r="G22" s="4">
        <f t="shared" si="0"/>
        <v>5.0773924325241721E-2</v>
      </c>
      <c r="H22" s="4">
        <f t="shared" si="1"/>
        <v>4.1128840522546657E-4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8">
        <v>45455</v>
      </c>
      <c r="B23" s="19">
        <v>24</v>
      </c>
      <c r="C23" s="19">
        <v>0</v>
      </c>
      <c r="D23" s="36">
        <v>3.6481193927573137</v>
      </c>
      <c r="E23" s="36">
        <v>0.22129325558166751</v>
      </c>
      <c r="F23" s="10">
        <v>33.299999999999997</v>
      </c>
      <c r="G23" s="4">
        <f t="shared" si="0"/>
        <v>2.3188132994713469E-3</v>
      </c>
      <c r="H23" s="4">
        <f t="shared" si="1"/>
        <v>3.8602069804413751E-4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0.99918738661295892</v>
      </c>
      <c r="L23" s="3" t="str">
        <f>IF(J23="Fail","",RSQ(H23:H26,C23:C26))</f>
        <v/>
      </c>
      <c r="M23" s="3">
        <f>IF(I23="Fail",0,IF(K23&gt;0.9,+SLOPE(G23:G26,C23:C26),"Miss"))</f>
        <v>1.17966580511917E-3</v>
      </c>
      <c r="N23" s="3">
        <f>IF(J23="Fail",0,IF(L23&gt;0.9,+SLOPE(H23:H26,C23:C26),"Miss"))</f>
        <v>0</v>
      </c>
      <c r="O23" s="5">
        <f>(PI()*14.75*14.75*S23)/1000</f>
        <v>10.840195041908542</v>
      </c>
      <c r="P23" s="3">
        <v>7.62</v>
      </c>
      <c r="Q23" s="3">
        <v>15.24</v>
      </c>
      <c r="R23" s="3">
        <v>-7</v>
      </c>
      <c r="S23" s="3">
        <f>SUM(P23:R23)</f>
        <v>15.86</v>
      </c>
      <c r="T23" s="3">
        <f>IF(M23="Miss","Miss",(M23*O23*14400*12.01)/(PI()*0.1475*0.1475*16.04))</f>
        <v>2017.266652611223</v>
      </c>
      <c r="U23" s="13">
        <f>IF(N23="Miss","Miss",(N23*O23*14400*28.02)/(PI()*0.1475*0.1475*44.02))</f>
        <v>0</v>
      </c>
    </row>
    <row r="24" spans="1:21" x14ac:dyDescent="0.25">
      <c r="A24" s="18">
        <v>45455</v>
      </c>
      <c r="B24" s="19">
        <v>24</v>
      </c>
      <c r="C24" s="19">
        <v>21</v>
      </c>
      <c r="D24" s="36">
        <v>45.818430491890972</v>
      </c>
      <c r="E24" s="36">
        <v>0.22554456154781954</v>
      </c>
      <c r="F24" s="10">
        <v>33.299999999999997</v>
      </c>
      <c r="G24" s="4">
        <f t="shared" si="0"/>
        <v>2.9123056168728859E-2</v>
      </c>
      <c r="H24" s="4">
        <f t="shared" si="1"/>
        <v>3.9343661360080281E-4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8">
        <v>45455</v>
      </c>
      <c r="B25" s="19">
        <v>24</v>
      </c>
      <c r="C25" s="19">
        <v>42</v>
      </c>
      <c r="D25" s="36">
        <v>82.327567105896151</v>
      </c>
      <c r="E25" s="36">
        <v>0.21954856378257132</v>
      </c>
      <c r="F25" s="10">
        <v>34.700000000000003</v>
      </c>
      <c r="G25" s="4">
        <f t="shared" si="0"/>
        <v>5.2090975299771233E-2</v>
      </c>
      <c r="H25" s="4">
        <f t="shared" si="1"/>
        <v>3.8123562930661751E-4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8">
        <v>45455</v>
      </c>
      <c r="B26" s="19">
        <v>24</v>
      </c>
      <c r="C26" s="19">
        <v>63</v>
      </c>
      <c r="D26" s="36">
        <v>122.23226901927727</v>
      </c>
      <c r="E26" s="36">
        <v>0.23115407695250845</v>
      </c>
      <c r="F26" s="10">
        <v>35.1</v>
      </c>
      <c r="G26" s="4">
        <f t="shared" si="0"/>
        <v>7.7239446614132443E-2</v>
      </c>
      <c r="H26" s="4">
        <f t="shared" si="1"/>
        <v>4.0086719003478533E-4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8">
        <v>45455</v>
      </c>
      <c r="B27" s="19">
        <v>34</v>
      </c>
      <c r="C27" s="19">
        <v>0</v>
      </c>
      <c r="D27" s="36">
        <v>3.3233927579299816</v>
      </c>
      <c r="E27" s="36">
        <v>0.23999900183273642</v>
      </c>
      <c r="F27" s="10">
        <v>35.1</v>
      </c>
      <c r="G27" s="4">
        <f t="shared" si="0"/>
        <v>2.1000756965694834E-3</v>
      </c>
      <c r="H27" s="4">
        <f t="shared" si="1"/>
        <v>4.1620605071832073E-4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0.50271035066056813</v>
      </c>
      <c r="L27" s="3" t="str">
        <f>IF(J27="Fail","",RSQ(H27:H30,C27:C30))</f>
        <v/>
      </c>
      <c r="M27" s="3" t="str">
        <f>IF(I27="Fail",0,IF(K27&gt;0.9,+SLOPE(G27:G30,C27:C30),"Miss"))</f>
        <v>Miss</v>
      </c>
      <c r="N27" s="3">
        <f>IF(J27="Fail",0,IF(L27&gt;0.9,+SLOPE(H27:H30,C27:C30),"Miss"))</f>
        <v>0</v>
      </c>
      <c r="O27" s="5">
        <f>(PI()*14.75*14.75*S27)/1000</f>
        <v>11.455338518435507</v>
      </c>
      <c r="P27" s="3">
        <v>7.62</v>
      </c>
      <c r="Q27" s="3">
        <v>15.24</v>
      </c>
      <c r="R27" s="3">
        <v>-6.1</v>
      </c>
      <c r="S27" s="3">
        <f>SUM(P27:R27)</f>
        <v>16.759999999999998</v>
      </c>
      <c r="T27" s="3" t="str">
        <f>IF(M27="Miss","Miss",(M27*O27*14400*12.01)/(PI()*0.1475*0.1475*16.04))</f>
        <v>Miss</v>
      </c>
      <c r="U27" s="13">
        <f>IF(N27="Miss","Miss",(N27*O27*14400*28.02)/(PI()*0.1475*0.1475*44.02))</f>
        <v>0</v>
      </c>
    </row>
    <row r="28" spans="1:21" x14ac:dyDescent="0.25">
      <c r="A28" s="18">
        <v>45455</v>
      </c>
      <c r="B28" s="19">
        <v>34</v>
      </c>
      <c r="C28" s="19">
        <v>21</v>
      </c>
      <c r="D28" s="36">
        <v>31.845749606790555</v>
      </c>
      <c r="E28" s="36">
        <v>0.23427906289645917</v>
      </c>
      <c r="F28" s="10">
        <v>35.700000000000003</v>
      </c>
      <c r="G28" s="4">
        <f t="shared" si="0"/>
        <v>2.0084463512016378E-2</v>
      </c>
      <c r="H28" s="4">
        <f t="shared" si="1"/>
        <v>4.0549724876816134E-4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s="48" customFormat="1" x14ac:dyDescent="0.25">
      <c r="A29" s="40">
        <v>45455</v>
      </c>
      <c r="B29" s="41">
        <v>34</v>
      </c>
      <c r="C29" s="41">
        <v>42</v>
      </c>
      <c r="D29" s="42">
        <v>0.29332295268810071</v>
      </c>
      <c r="E29" s="42">
        <v>-0.21388588240807671</v>
      </c>
      <c r="F29" s="43">
        <v>36.4</v>
      </c>
      <c r="G29" s="44">
        <f>(0.997*D29*16.04)/(0.0821*(F29+273.15)*1000)</f>
        <v>1.8457445931527983E-4</v>
      </c>
      <c r="H29" s="44">
        <f>(0.997*E29*44.02)/(0.0821*(F29+273.15)*1000)</f>
        <v>-3.6936296761664862E-4</v>
      </c>
      <c r="I29" s="45"/>
      <c r="J29" s="45"/>
      <c r="K29" s="46"/>
      <c r="L29" s="45"/>
      <c r="M29" s="45"/>
      <c r="N29" s="45"/>
      <c r="O29" s="47"/>
      <c r="P29" s="45"/>
      <c r="Q29" s="43"/>
      <c r="R29" s="45"/>
      <c r="S29" s="45"/>
      <c r="T29" s="45"/>
      <c r="U29" s="45"/>
    </row>
    <row r="30" spans="1:21" x14ac:dyDescent="0.25">
      <c r="A30" s="18">
        <v>45455</v>
      </c>
      <c r="B30" s="19">
        <v>34</v>
      </c>
      <c r="C30" s="19">
        <v>63</v>
      </c>
      <c r="D30" s="36">
        <v>90.451607965038505</v>
      </c>
      <c r="E30" s="36">
        <v>0.2303921545845487</v>
      </c>
      <c r="F30" s="10">
        <v>37.5</v>
      </c>
      <c r="G30" s="4">
        <f t="shared" si="0"/>
        <v>5.6715439117340893E-2</v>
      </c>
      <c r="H30" s="4">
        <f t="shared" si="1"/>
        <v>3.9645907894109102E-4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8">
        <v>45455</v>
      </c>
      <c r="B31" s="19">
        <v>44</v>
      </c>
      <c r="C31" s="19">
        <v>0</v>
      </c>
      <c r="D31" s="36">
        <v>5.0426280169911362</v>
      </c>
      <c r="E31" s="36">
        <v>0.17258543579803992</v>
      </c>
      <c r="F31" s="10">
        <v>31.7</v>
      </c>
      <c r="G31" s="4">
        <f t="shared" si="0"/>
        <v>3.2220115894284864E-3</v>
      </c>
      <c r="H31" s="4">
        <f t="shared" si="1"/>
        <v>3.0263557869570761E-4</v>
      </c>
      <c r="I31" s="3" t="str">
        <f>IF(ABS(G34-G31)&gt;0.000183,"Pass","Fail")</f>
        <v>Pass</v>
      </c>
      <c r="J31" s="3" t="str">
        <f>IF(ABS(H34-H31)&gt;0.000183,"Pass","Fail")</f>
        <v>Pass</v>
      </c>
      <c r="K31" s="16">
        <f>IF(I31="Fail","",RSQ(G31:G34,C31:C34))</f>
        <v>9.1996556769055812E-3</v>
      </c>
      <c r="L31" s="5">
        <f>IF(J31="Fail","",RSQ(H31:H34,C31:C34))</f>
        <v>0.44603617518668309</v>
      </c>
      <c r="M31" s="3" t="str">
        <f>IF(I31="Fail",0,IF(K31&gt;0.9,+SLOPE(G31:G34,C31:C34),"Miss"))</f>
        <v>Miss</v>
      </c>
      <c r="N31" s="3" t="str">
        <f>IF(J31="Fail",0,IF(L31&gt;0.9,+SLOPE(H31:H34,C31:C34),"Miss"))</f>
        <v>Miss</v>
      </c>
      <c r="O31" s="5">
        <f>(PI()*14.75*14.75*S31)/1000</f>
        <v>13.027371847337756</v>
      </c>
      <c r="P31" s="3">
        <v>7.62</v>
      </c>
      <c r="Q31" s="3">
        <v>15.24</v>
      </c>
      <c r="R31" s="3">
        <v>-3.8000000000000003</v>
      </c>
      <c r="S31" s="3">
        <f>SUM(P31:R31)</f>
        <v>19.059999999999999</v>
      </c>
      <c r="T31" s="3" t="str">
        <f>IF(M31="Miss","Miss",(M31*O31*14400*12.01)/(PI()*0.1475*0.1475*16.04))</f>
        <v>Miss</v>
      </c>
      <c r="U31" s="5" t="str">
        <f>IF(N31="Miss","Miss",(N31*O31*14400*28.02)/(PI()*0.1475*0.1475*44.02))</f>
        <v>Miss</v>
      </c>
    </row>
    <row r="32" spans="1:21" x14ac:dyDescent="0.25">
      <c r="A32" s="18">
        <v>45455</v>
      </c>
      <c r="B32" s="19">
        <v>44</v>
      </c>
      <c r="C32" s="19">
        <v>21</v>
      </c>
      <c r="D32" s="36">
        <v>34.218354794479069</v>
      </c>
      <c r="E32" s="36">
        <v>0.23212580403048605</v>
      </c>
      <c r="F32" s="10">
        <v>36.6</v>
      </c>
      <c r="G32" s="4">
        <f t="shared" si="0"/>
        <v>2.1518112566546E-2</v>
      </c>
      <c r="H32" s="4">
        <f t="shared" si="1"/>
        <v>4.0060295215648664E-4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8">
        <v>45455</v>
      </c>
      <c r="B33" s="19">
        <v>44</v>
      </c>
      <c r="C33" s="19">
        <v>42</v>
      </c>
      <c r="D33" s="36">
        <v>63.410282297717714</v>
      </c>
      <c r="E33" s="36">
        <v>0.23260062521631603</v>
      </c>
      <c r="F33" s="10">
        <v>36</v>
      </c>
      <c r="G33" s="4">
        <f t="shared" si="0"/>
        <v>3.995276133436583E-2</v>
      </c>
      <c r="H33" s="4">
        <f t="shared" si="1"/>
        <v>4.0220148182252766E-4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s="48" customFormat="1" x14ac:dyDescent="0.25">
      <c r="A34" s="40">
        <v>45455</v>
      </c>
      <c r="B34" s="41">
        <v>44</v>
      </c>
      <c r="C34" s="41">
        <v>63</v>
      </c>
      <c r="D34" s="42">
        <v>2.4501558369716134</v>
      </c>
      <c r="E34" s="42">
        <v>-9.4827230649502187E-2</v>
      </c>
      <c r="F34" s="43">
        <v>36.299999999999997</v>
      </c>
      <c r="G34" s="44">
        <f>(0.997*D34*16.04)/(0.0821*(F34+273.15)*1000)</f>
        <v>1.5422670698868547E-3</v>
      </c>
      <c r="H34" s="44">
        <f>(0.997*E34*44.02)/(0.0821*(F34+273.15)*1000)</f>
        <v>-1.6381158781026624E-4</v>
      </c>
      <c r="I34" s="43"/>
      <c r="J34" s="43"/>
      <c r="K34" s="46"/>
      <c r="L34" s="45"/>
      <c r="M34" s="45"/>
      <c r="N34" s="45"/>
      <c r="O34" s="47"/>
      <c r="P34" s="45"/>
      <c r="Q34" s="43"/>
      <c r="R34" s="45"/>
      <c r="S34" s="45"/>
      <c r="T34" s="45"/>
      <c r="U34" s="45"/>
    </row>
    <row r="35" spans="1:21" x14ac:dyDescent="0.25">
      <c r="A35" s="18">
        <v>45455</v>
      </c>
      <c r="B35" s="19">
        <v>11</v>
      </c>
      <c r="C35" s="19">
        <v>0</v>
      </c>
      <c r="D35" s="36">
        <v>51.4340293089735</v>
      </c>
      <c r="E35" s="36">
        <v>0.23924812181793553</v>
      </c>
      <c r="F35" s="10">
        <v>37.799999999999997</v>
      </c>
      <c r="G35" s="4">
        <f t="shared" si="0"/>
        <v>3.2219318646330847E-2</v>
      </c>
      <c r="H35" s="4">
        <f t="shared" si="1"/>
        <v>4.1130123670979785E-4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0.94275391229163119</v>
      </c>
      <c r="L35" s="3" t="str">
        <f>IF(J35="Fail","",RSQ(H35:H38,C35:C38))</f>
        <v/>
      </c>
      <c r="M35" s="3">
        <f>IF(I35="Fail",0,IF(K35&gt;0.9,+SLOPE(G35:G38,C35:C38),"Miss"))</f>
        <v>3.3507324445747402E-3</v>
      </c>
      <c r="N35" s="3">
        <f>IF(J35="Fail",0,IF(L35&gt;0.9,+SLOPE(H35:H38,C35:C38),"Miss"))</f>
        <v>0</v>
      </c>
      <c r="O35" s="5">
        <f>(PI()*14.75*14.75*S35)/1000</f>
        <v>11.865434169453485</v>
      </c>
      <c r="P35" s="3">
        <v>7.62</v>
      </c>
      <c r="Q35" s="3">
        <v>15.24</v>
      </c>
      <c r="R35" s="3">
        <v>-5.5</v>
      </c>
      <c r="S35" s="3">
        <f>SUM(P35:R35)</f>
        <v>17.36</v>
      </c>
      <c r="T35" s="3">
        <f>IF(M35="Miss","Miss",(M35*O35*14400*12.01)/(PI()*0.1475*0.1475*16.04))</f>
        <v>6271.7769875867261</v>
      </c>
      <c r="U35" s="3">
        <f>IF(N35="Miss","Miss",(N35*O35*14400*28.02)/(PI()*0.1475*0.1475*44.02))</f>
        <v>0</v>
      </c>
    </row>
    <row r="36" spans="1:21" x14ac:dyDescent="0.25">
      <c r="A36" s="18">
        <v>45455</v>
      </c>
      <c r="B36" s="19">
        <v>11</v>
      </c>
      <c r="C36" s="19">
        <v>21</v>
      </c>
      <c r="D36" s="36">
        <v>200.88714859886011</v>
      </c>
      <c r="E36" s="36">
        <v>0.2266046274510678</v>
      </c>
      <c r="F36" s="10">
        <v>35.799999999999997</v>
      </c>
      <c r="G36" s="4">
        <f t="shared" si="0"/>
        <v>0.12665441112120712</v>
      </c>
      <c r="H36" s="4">
        <f t="shared" si="1"/>
        <v>3.9208715439233063E-4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8">
        <v>45455</v>
      </c>
      <c r="B37" s="19">
        <v>11</v>
      </c>
      <c r="C37" s="19">
        <v>42</v>
      </c>
      <c r="D37" s="36">
        <v>342.77559714288691</v>
      </c>
      <c r="E37" s="36">
        <v>0.22934313103445925</v>
      </c>
      <c r="F37" s="10">
        <v>36.9</v>
      </c>
      <c r="G37" s="4">
        <f t="shared" si="0"/>
        <v>0.2153448676183968</v>
      </c>
      <c r="H37" s="4">
        <f t="shared" si="1"/>
        <v>3.9541764114712889E-4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8">
        <v>45455</v>
      </c>
      <c r="B38" s="19">
        <v>11</v>
      </c>
      <c r="C38" s="19">
        <v>63</v>
      </c>
      <c r="D38" s="36">
        <v>379.15797643013934</v>
      </c>
      <c r="E38" s="36">
        <v>0.23391466524221755</v>
      </c>
      <c r="F38" s="10">
        <v>38.200000000000003</v>
      </c>
      <c r="G38" s="4">
        <f t="shared" si="0"/>
        <v>0.23720710426749944</v>
      </c>
      <c r="H38" s="4">
        <f t="shared" si="1"/>
        <v>4.0161564274515226E-4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8">
        <v>45455</v>
      </c>
      <c r="B39" s="19">
        <v>21</v>
      </c>
      <c r="C39" s="19">
        <v>0</v>
      </c>
      <c r="D39" s="36">
        <v>4.4318072472035395</v>
      </c>
      <c r="E39" s="36">
        <v>0.24447115486206517</v>
      </c>
      <c r="F39" s="10">
        <v>35.5</v>
      </c>
      <c r="G39" s="4">
        <f t="shared" si="0"/>
        <v>2.7968614127180835E-3</v>
      </c>
      <c r="H39" s="4">
        <f t="shared" si="1"/>
        <v>4.2341221441600819E-4</v>
      </c>
      <c r="I39" s="3" t="str">
        <f t="shared" ref="I39:J39" si="5">IF(ABS(G42-G39)&gt;0.000183,"Pass","Fail")</f>
        <v>Pass</v>
      </c>
      <c r="J39" s="3" t="str">
        <f t="shared" si="5"/>
        <v>Pass</v>
      </c>
      <c r="K39" s="16">
        <f>IF(I39="Fail","",RSQ(G39:G42,C39:C42))</f>
        <v>7.1990169021806461E-3</v>
      </c>
      <c r="L39" s="3">
        <f>IF(J39="Fail","",RSQ(H39:H42,C39:C42))</f>
        <v>0.60717706955106288</v>
      </c>
      <c r="M39" s="3" t="str">
        <f>IF(I39="Fail",0,IF(K39&gt;0.9,+SLOPE(G39:G42,C39:C42),"Miss"))</f>
        <v>Miss</v>
      </c>
      <c r="N39" s="3" t="str">
        <f>IF(J39="Fail",0,IF(L39&gt;0.9,+SLOPE(H39:H42,C39:C42),"Miss"))</f>
        <v>Miss</v>
      </c>
      <c r="O39" s="5">
        <f>(PI()*14.75*14.75*S39)/1000</f>
        <v>10.840195041908542</v>
      </c>
      <c r="P39" s="3">
        <v>7.62</v>
      </c>
      <c r="Q39" s="3">
        <v>15.24</v>
      </c>
      <c r="R39" s="3">
        <v>-7</v>
      </c>
      <c r="S39" s="3">
        <f>SUM(P39:R39)</f>
        <v>15.86</v>
      </c>
      <c r="T39" s="3" t="str">
        <f>IF(M39="Miss","Miss",(M39*O39*14400*12.01)/(PI()*0.1475*0.1475*16.04))</f>
        <v>Miss</v>
      </c>
      <c r="U39" s="13" t="str">
        <f>IF(N39="Miss","Miss",(N39*O39*14400*28.02)/(PI()*0.1475*0.1475*44.02))</f>
        <v>Miss</v>
      </c>
    </row>
    <row r="40" spans="1:21" x14ac:dyDescent="0.25">
      <c r="A40" s="18">
        <v>45455</v>
      </c>
      <c r="B40" s="19">
        <v>21</v>
      </c>
      <c r="C40" s="19">
        <v>21</v>
      </c>
      <c r="D40" s="36">
        <v>42.964610340420499</v>
      </c>
      <c r="E40" s="36">
        <v>0.23817701356152843</v>
      </c>
      <c r="F40" s="10">
        <v>36.1</v>
      </c>
      <c r="G40" s="4">
        <f t="shared" si="0"/>
        <v>2.706185322474864E-2</v>
      </c>
      <c r="H40" s="4">
        <f t="shared" si="1"/>
        <v>4.1171072131675082E-4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8">
        <v>45455</v>
      </c>
      <c r="B41" s="19">
        <v>21</v>
      </c>
      <c r="C41" s="19">
        <v>42</v>
      </c>
      <c r="D41" s="36">
        <v>76.046492323361562</v>
      </c>
      <c r="E41" s="36">
        <v>0.2405069500780429</v>
      </c>
      <c r="F41" s="10">
        <v>35.700000000000003</v>
      </c>
      <c r="G41" s="4">
        <f t="shared" si="0"/>
        <v>4.796096870521481E-2</v>
      </c>
      <c r="H41" s="4">
        <f t="shared" si="1"/>
        <v>4.1627666322606709E-4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s="48" customFormat="1" x14ac:dyDescent="0.25">
      <c r="A42" s="40">
        <v>45455</v>
      </c>
      <c r="B42" s="41">
        <v>21</v>
      </c>
      <c r="C42" s="41">
        <v>63</v>
      </c>
      <c r="D42" s="42">
        <v>1.1508932377556764</v>
      </c>
      <c r="E42" s="42">
        <v>-0.21388588240807671</v>
      </c>
      <c r="F42" s="43">
        <v>35.299999999999997</v>
      </c>
      <c r="G42" s="44">
        <f t="shared" si="0"/>
        <v>7.2678612705191293E-4</v>
      </c>
      <c r="H42" s="44">
        <f t="shared" si="1"/>
        <v>-3.706801965496306E-4</v>
      </c>
      <c r="I42" s="45"/>
      <c r="J42" s="45"/>
      <c r="K42" s="46"/>
      <c r="L42" s="45"/>
      <c r="M42" s="45"/>
      <c r="N42" s="45"/>
      <c r="O42" s="47"/>
      <c r="P42" s="45"/>
      <c r="Q42" s="45"/>
      <c r="R42" s="45"/>
      <c r="S42" s="45"/>
      <c r="T42" s="45"/>
      <c r="U42" s="49"/>
    </row>
    <row r="43" spans="1:21" x14ac:dyDescent="0.25">
      <c r="A43" s="18">
        <v>45455</v>
      </c>
      <c r="B43" s="19">
        <v>31</v>
      </c>
      <c r="C43" s="19">
        <v>0</v>
      </c>
      <c r="D43" s="36">
        <v>0.29332295268810071</v>
      </c>
      <c r="E43" s="36">
        <v>0.51538424726095844</v>
      </c>
      <c r="F43" s="10">
        <v>33.799999999999997</v>
      </c>
      <c r="G43" s="4">
        <f t="shared" si="0"/>
        <v>1.8613788526158939E-4</v>
      </c>
      <c r="H43" s="4">
        <f t="shared" si="1"/>
        <v>8.9756424087344413E-4</v>
      </c>
      <c r="I43" s="3" t="str">
        <f t="shared" ref="I43:J43" si="6">IF(ABS(G46-G43)&gt;0.000183,"Pass","Fail")</f>
        <v>Pass</v>
      </c>
      <c r="J43" s="3" t="str">
        <f t="shared" si="6"/>
        <v>Pass</v>
      </c>
      <c r="K43" s="16">
        <f>IF(I43="Fail","",RSQ(G43:G46,C43:C46))</f>
        <v>0.98796767051896062</v>
      </c>
      <c r="L43" s="3">
        <f>IF(J43="Fail","",RSQ(H43:H46,C43:C46))</f>
        <v>0.57425370723751634</v>
      </c>
      <c r="M43" s="3">
        <f>IF(I43="Fail",0,IF(K43&gt;0.9,+SLOPE(G43:G46,C43:C46),"Miss"))</f>
        <v>4.2338111631120141E-4</v>
      </c>
      <c r="N43" s="3" t="str">
        <f>IF(J43="Fail",0,IF(L43&gt;0.9,+SLOPE(H43:H46,C43:C46),"Miss"))</f>
        <v>Miss</v>
      </c>
      <c r="O43" s="5">
        <f>(PI()*14.75*14.75*S43)/1000</f>
        <v>13.334943585601239</v>
      </c>
      <c r="P43" s="3">
        <v>7.62</v>
      </c>
      <c r="Q43" s="3">
        <v>15.24</v>
      </c>
      <c r="R43" s="3">
        <v>-3.35</v>
      </c>
      <c r="S43" s="3">
        <f>SUM(P43:R43)</f>
        <v>19.509999999999998</v>
      </c>
      <c r="T43" s="3">
        <f>IF(M43="Miss","Miss",(M43*O43*14400*12.01)/(PI()*0.1475*0.1475*16.04))</f>
        <v>890.6147605577429</v>
      </c>
      <c r="U43" s="13" t="str">
        <f>IF(N43="Miss","Miss",(N43*O43*14400*28.02)/(PI()*0.1475*0.1475*44.02))</f>
        <v>Miss</v>
      </c>
    </row>
    <row r="44" spans="1:21" x14ac:dyDescent="0.25">
      <c r="A44" s="18">
        <v>45455</v>
      </c>
      <c r="B44" s="19">
        <v>31</v>
      </c>
      <c r="C44" s="19">
        <v>21</v>
      </c>
      <c r="D44" s="36">
        <v>15.391687232532604</v>
      </c>
      <c r="E44" s="36">
        <v>0.23327420875900501</v>
      </c>
      <c r="F44" s="10">
        <v>38.700000000000003</v>
      </c>
      <c r="G44" s="4">
        <f t="shared" si="0"/>
        <v>9.6138390349444387E-3</v>
      </c>
      <c r="H44" s="4">
        <f t="shared" si="1"/>
        <v>3.9987386099506704E-4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8">
        <v>45455</v>
      </c>
      <c r="B45" s="19">
        <v>31</v>
      </c>
      <c r="C45" s="19">
        <v>42</v>
      </c>
      <c r="D45" s="36">
        <v>25.525686264482285</v>
      </c>
      <c r="E45" s="36">
        <v>0.23646544882190879</v>
      </c>
      <c r="F45" s="10">
        <v>37.799999999999997</v>
      </c>
      <c r="G45" s="4">
        <f t="shared" si="0"/>
        <v>1.5989807340995948E-2</v>
      </c>
      <c r="H45" s="4">
        <f t="shared" si="1"/>
        <v>4.0651742969000554E-4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8">
        <v>45455</v>
      </c>
      <c r="B46" s="19">
        <v>31</v>
      </c>
      <c r="C46" s="19">
        <v>63</v>
      </c>
      <c r="D46" s="36">
        <v>44.144414840969148</v>
      </c>
      <c r="E46" s="36">
        <v>0.24134616891811445</v>
      </c>
      <c r="F46" s="10">
        <v>37.299999999999997</v>
      </c>
      <c r="G46" s="4">
        <f t="shared" si="0"/>
        <v>2.7697493258361853E-2</v>
      </c>
      <c r="H46" s="4">
        <f t="shared" si="1"/>
        <v>4.1557631188815232E-4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8">
        <v>45455</v>
      </c>
      <c r="B47" s="19">
        <v>41</v>
      </c>
      <c r="C47" s="19">
        <v>0</v>
      </c>
      <c r="D47" s="36">
        <v>3.3326503155018132</v>
      </c>
      <c r="E47" s="36">
        <v>0.24388591014464683</v>
      </c>
      <c r="F47" s="10">
        <v>34.1</v>
      </c>
      <c r="G47" s="4">
        <f t="shared" si="0"/>
        <v>2.1127797245601232E-3</v>
      </c>
      <c r="H47" s="4">
        <f t="shared" si="1"/>
        <v>4.2432327922837761E-4</v>
      </c>
      <c r="I47" s="3" t="str">
        <f t="shared" ref="I47:J47" si="7">IF(ABS(G50-G47)&gt;0.000183,"Pass","Fail")</f>
        <v>Pass</v>
      </c>
      <c r="J47" s="3" t="str">
        <f t="shared" si="7"/>
        <v>Fail</v>
      </c>
      <c r="K47" s="16">
        <f>IF(I47="Fail","",RSQ(G47:G50,C47:C50))</f>
        <v>0.99969256397976236</v>
      </c>
      <c r="L47" s="5" t="str">
        <f>IF(J47="Fail","",RSQ(H47:H50,C47:C50))</f>
        <v/>
      </c>
      <c r="M47" s="3">
        <f>IF(I47="Fail",0,IF(K47&gt;0.9,+SLOPE(G47:G50,C47:C50),"Miss"))</f>
        <v>3.7340292186995396E-4</v>
      </c>
      <c r="N47" s="3">
        <f>IF(J47="Fail",0,IF(L47&gt;0.9,+SLOPE(H47:H50,C47:C50),"Miss"))</f>
        <v>0</v>
      </c>
      <c r="O47" s="5">
        <f>(PI()*14.75*14.75*S47)/1000</f>
        <v>12.583101558734947</v>
      </c>
      <c r="P47" s="3">
        <v>7.62</v>
      </c>
      <c r="Q47" s="3">
        <v>15.24</v>
      </c>
      <c r="R47" s="3">
        <v>-4.45</v>
      </c>
      <c r="S47" s="3">
        <f>SUM(P47:R47)</f>
        <v>18.41</v>
      </c>
      <c r="T47" s="3">
        <f>IF(M47="Miss","Miss",(M47*O47*14400*12.01)/(PI()*0.1475*0.1475*16.04))</f>
        <v>741.19526463525028</v>
      </c>
      <c r="U47" s="5">
        <f>IF(N47="Miss","Miss",(N47*O47*14400*28.02)/(PI()*0.1475*0.1475*44.02))</f>
        <v>0</v>
      </c>
    </row>
    <row r="48" spans="1:21" x14ac:dyDescent="0.25">
      <c r="A48" s="18">
        <v>45455</v>
      </c>
      <c r="B48" s="19">
        <v>41</v>
      </c>
      <c r="C48" s="19">
        <v>21</v>
      </c>
      <c r="D48" s="36">
        <v>16.188371273570056</v>
      </c>
      <c r="E48" s="36">
        <v>0.24638148195854387</v>
      </c>
      <c r="F48" s="10">
        <v>36.4</v>
      </c>
      <c r="G48" s="4">
        <f t="shared" si="0"/>
        <v>1.0186587335329979E-2</v>
      </c>
      <c r="H48" s="4">
        <f t="shared" si="1"/>
        <v>4.2548014070590694E-4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8">
        <v>45455</v>
      </c>
      <c r="B49" s="19">
        <v>41</v>
      </c>
      <c r="C49" s="19">
        <v>42</v>
      </c>
      <c r="D49" s="36">
        <v>28.83544112636547</v>
      </c>
      <c r="E49" s="36">
        <v>0.24194245598869163</v>
      </c>
      <c r="F49" s="10">
        <v>36.700000000000003</v>
      </c>
      <c r="G49" s="4">
        <f t="shared" si="0"/>
        <v>1.8127230799858614E-2</v>
      </c>
      <c r="H49" s="4">
        <f t="shared" si="1"/>
        <v>4.1740978324486267E-4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8">
        <v>45455</v>
      </c>
      <c r="B50" s="19">
        <v>41</v>
      </c>
      <c r="C50" s="19">
        <v>63</v>
      </c>
      <c r="D50" s="36">
        <v>40.650220947462543</v>
      </c>
      <c r="E50" s="36">
        <v>0.23606792410819066</v>
      </c>
      <c r="F50" s="10">
        <v>36.1</v>
      </c>
      <c r="G50" s="4">
        <f t="shared" si="0"/>
        <v>2.5604103100614024E-2</v>
      </c>
      <c r="H50" s="4">
        <f t="shared" si="1"/>
        <v>4.0806496756759254E-4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45" priority="4" operator="containsText" text="Fail">
      <formula>NOT(ISERROR(SEARCH("Fail",I3)))</formula>
    </cfRule>
    <cfRule type="containsText" priority="5" operator="containsText" text="Fail">
      <formula>NOT(ISERROR(SEARCH("Fail",I3)))</formula>
    </cfRule>
  </conditionalFormatting>
  <conditionalFormatting sqref="I35:J50">
    <cfRule type="containsText" dxfId="44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5A1C-6FC2-4798-8C5A-12B0FB428DAC}">
  <sheetPr>
    <tabColor theme="9"/>
  </sheetPr>
  <dimension ref="A1:U48"/>
  <sheetViews>
    <sheetView workbookViewId="0">
      <selection activeCell="P53" sqref="P53"/>
    </sheetView>
  </sheetViews>
  <sheetFormatPr defaultRowHeight="15" x14ac:dyDescent="0.25"/>
  <cols>
    <col min="6" max="6" width="13.85546875" customWidth="1"/>
    <col min="17" max="17" width="10.28515625" customWidth="1"/>
    <col min="18" max="18" width="10.71093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45461</v>
      </c>
      <c r="B3" s="3">
        <v>12</v>
      </c>
      <c r="C3" s="3">
        <v>0</v>
      </c>
      <c r="D3" s="36">
        <v>2.8948290478952439</v>
      </c>
      <c r="E3" s="36">
        <v>0.1782631143349197</v>
      </c>
      <c r="F3" s="10">
        <v>32.1</v>
      </c>
      <c r="G3" s="4">
        <f>(0.997*D3*16.04)/(0.0821*(F3+273.15)*1000)</f>
        <v>1.8472412343252117E-3</v>
      </c>
      <c r="H3" s="4">
        <f>(0.997*E3*44.02)/(0.0821*(F3+273.15)*1000)</f>
        <v>3.1218199838769942E-4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0.99899729540022175</v>
      </c>
      <c r="L3" s="3" t="str">
        <f>IF(J3="Fail","",RSQ(H3:H6,C3:C6))</f>
        <v/>
      </c>
      <c r="M3" s="3">
        <f>IF(I3="Fail",0,IF(K3&gt;0.9,+SLOPE(G3:G6,C3:C6),"Miss"))</f>
        <v>2.5607293869555676E-4</v>
      </c>
      <c r="N3" s="3">
        <f>IF(J3="Fail",0,IF(L3&gt;0.9,+SLOPE(H3:H6,C3:C6),"Miss"))</f>
        <v>0</v>
      </c>
      <c r="O3" s="5">
        <f>(PI()*14.75*14.75*S3)/1000</f>
        <v>24.332341960400008</v>
      </c>
      <c r="P3" s="3">
        <v>7.62</v>
      </c>
      <c r="Q3" s="3">
        <v>30.48</v>
      </c>
      <c r="R3" s="3">
        <v>-2.5</v>
      </c>
      <c r="S3" s="3">
        <f>SUM(P3:R3)</f>
        <v>35.6</v>
      </c>
      <c r="T3" s="3">
        <f>IF(M3="Miss","Miss",(M3*O3*14400*12.01)/(PI()*0.1475*0.1475*16.04))</f>
        <v>982.91241136384781</v>
      </c>
      <c r="U3" s="3">
        <f>IF(N3="Miss","Miss",(N3*O3*14400*28.02)/(PI()*0.1475*0.1475*44.02))</f>
        <v>0</v>
      </c>
    </row>
    <row r="4" spans="1:21" x14ac:dyDescent="0.25">
      <c r="A4" s="1">
        <v>45461</v>
      </c>
      <c r="B4" s="3">
        <v>12</v>
      </c>
      <c r="C4" s="3">
        <v>21</v>
      </c>
      <c r="D4" s="36">
        <v>11.078429693573437</v>
      </c>
      <c r="E4" s="36">
        <v>0.18066215721620393</v>
      </c>
      <c r="F4" s="10">
        <v>37.6</v>
      </c>
      <c r="G4" s="4">
        <f t="shared" ref="G4:G48" si="0">(0.997*D4*16.04)/(0.0821*(F4+273.15)*1000)</f>
        <v>6.9442193995730801E-3</v>
      </c>
      <c r="H4" s="4">
        <f t="shared" ref="H4:H48" si="1">(0.997*E4*44.02)/(0.0821*(F4+273.15)*1000)</f>
        <v>3.107836004862436E-4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45461</v>
      </c>
      <c r="B5" s="3">
        <v>12</v>
      </c>
      <c r="C5" s="3">
        <v>42</v>
      </c>
      <c r="D5" s="36">
        <v>19.466606343338508</v>
      </c>
      <c r="E5" s="36">
        <v>0.18348664612569598</v>
      </c>
      <c r="F5" s="10">
        <v>37.9</v>
      </c>
      <c r="G5" s="4">
        <f t="shared" si="0"/>
        <v>1.219035648771697E-2</v>
      </c>
      <c r="H5" s="4">
        <f t="shared" si="1"/>
        <v>3.1533799082420248E-4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45461</v>
      </c>
      <c r="B6" s="3">
        <v>12</v>
      </c>
      <c r="C6" s="3">
        <v>63</v>
      </c>
      <c r="D6" s="36">
        <v>28.689154165936468</v>
      </c>
      <c r="E6" s="36">
        <v>0.18206849269833592</v>
      </c>
      <c r="F6" s="10">
        <v>36.9</v>
      </c>
      <c r="G6" s="4">
        <f t="shared" si="0"/>
        <v>1.8023634580299555E-2</v>
      </c>
      <c r="H6" s="4">
        <f t="shared" si="1"/>
        <v>3.1390996357842584E-4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45461</v>
      </c>
      <c r="B7" s="3">
        <v>22</v>
      </c>
      <c r="C7" s="3">
        <v>0</v>
      </c>
      <c r="D7" s="36">
        <v>2.6889452520014152</v>
      </c>
      <c r="E7" s="36">
        <v>0.18522388407421209</v>
      </c>
      <c r="F7" s="10">
        <v>29.5</v>
      </c>
      <c r="G7" s="4">
        <f t="shared" si="0"/>
        <v>1.7306037753227082E-3</v>
      </c>
      <c r="H7" s="4">
        <f t="shared" si="1"/>
        <v>3.2715860531267252E-4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0.99754733597725431</v>
      </c>
      <c r="L7" s="3" t="str">
        <f>IF(J7="Fail","",RSQ(H7:H10,C7:C10))</f>
        <v/>
      </c>
      <c r="M7" s="3">
        <f>IF(I7="Fail",0,IF(K7&gt;0.9,+SLOPE(G7:G10,C7:C10),"Miss"))</f>
        <v>1.2125287480983713E-4</v>
      </c>
      <c r="N7" s="3">
        <f>IF(J7="Fail",0,IF(L7&gt;0.9,+SLOPE(H7:H10,C7:C10),"Miss"))</f>
        <v>0</v>
      </c>
      <c r="O7" s="5">
        <f>(PI()*14.75*14.75*S7)/1000</f>
        <v>24.332341960400008</v>
      </c>
      <c r="P7" s="3">
        <v>7.62</v>
      </c>
      <c r="Q7" s="3">
        <v>30.48</v>
      </c>
      <c r="R7" s="3">
        <v>-2.5</v>
      </c>
      <c r="S7" s="3">
        <f>SUM(P7:R7)</f>
        <v>35.6</v>
      </c>
      <c r="T7" s="3">
        <f>IF(M7="Miss","Miss",(M7*O7*14400*12.01)/(PI()*0.1475*0.1475*16.04))</f>
        <v>465.41800227406742</v>
      </c>
      <c r="U7" s="13">
        <f>IF(N7="Miss","Miss",(N7*O7*14400*28.02)/(PI()*0.1475*0.1475*44.02))</f>
        <v>0</v>
      </c>
    </row>
    <row r="8" spans="1:21" x14ac:dyDescent="0.25">
      <c r="A8" s="1">
        <v>45461</v>
      </c>
      <c r="B8" s="3">
        <v>22</v>
      </c>
      <c r="C8" s="3">
        <v>21</v>
      </c>
      <c r="D8" s="36">
        <v>6.9108708596318476</v>
      </c>
      <c r="E8" s="36">
        <v>0.18431390229165612</v>
      </c>
      <c r="F8" s="10">
        <v>31.1</v>
      </c>
      <c r="G8" s="4">
        <f t="shared" si="0"/>
        <v>4.4244425043403323E-3</v>
      </c>
      <c r="H8" s="4">
        <f t="shared" si="1"/>
        <v>3.2383929592414676E-4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45461</v>
      </c>
      <c r="B9" s="3">
        <v>22</v>
      </c>
      <c r="C9" s="3">
        <v>42</v>
      </c>
      <c r="D9" s="36">
        <v>11.188284205357077</v>
      </c>
      <c r="E9" s="36">
        <v>0.18349846407092407</v>
      </c>
      <c r="F9" s="10">
        <v>32.4</v>
      </c>
      <c r="G9" s="4">
        <f t="shared" si="0"/>
        <v>7.132430802303775E-3</v>
      </c>
      <c r="H9" s="4">
        <f t="shared" si="1"/>
        <v>3.2103485363395426E-4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45461</v>
      </c>
      <c r="B10" s="3">
        <v>22</v>
      </c>
      <c r="C10" s="3">
        <v>63</v>
      </c>
      <c r="D10" s="36">
        <v>14.574717675748669</v>
      </c>
      <c r="E10" s="36">
        <v>0.18347482818046801</v>
      </c>
      <c r="F10" s="10">
        <v>31.6</v>
      </c>
      <c r="G10" s="4">
        <f t="shared" si="0"/>
        <v>9.3156422460234922E-3</v>
      </c>
      <c r="H10" s="4">
        <f t="shared" si="1"/>
        <v>3.2183614294957084E-4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45461</v>
      </c>
      <c r="B11" s="3">
        <v>32</v>
      </c>
      <c r="C11" s="3">
        <v>0</v>
      </c>
      <c r="D11" s="36">
        <v>2.5301419611577183</v>
      </c>
      <c r="E11" s="36">
        <v>0.17865310652744382</v>
      </c>
      <c r="F11" s="10">
        <v>26.5</v>
      </c>
      <c r="G11" s="4">
        <f t="shared" si="0"/>
        <v>1.6447010601202371E-3</v>
      </c>
      <c r="H11" s="4">
        <f t="shared" si="1"/>
        <v>3.1871193697112981E-4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0.99990966895594247</v>
      </c>
      <c r="L11" s="3" t="str">
        <f>IF(J11="Fail","",RSQ(H11:H14,C11:C14))</f>
        <v/>
      </c>
      <c r="M11" s="3">
        <f>IF(I11="Fail",0,IF(K11&gt;0.9,+SLOPE(G11:G14,C11:C14),"Miss"))</f>
        <v>9.7697043346173205E-5</v>
      </c>
      <c r="N11" s="3">
        <f>IF(J11="Fail",0,IF(L11&gt;0.9,+SLOPE(H11:H14,C11:C14),"Miss"))</f>
        <v>0</v>
      </c>
      <c r="O11" s="5">
        <f>(PI()*14.75*14.75*S11)/1000</f>
        <v>25.818938695340172</v>
      </c>
      <c r="P11" s="3">
        <v>7.62</v>
      </c>
      <c r="Q11" s="3">
        <v>30.48</v>
      </c>
      <c r="R11" s="3">
        <v>-0.32499999999999996</v>
      </c>
      <c r="S11" s="3">
        <f>SUM(P11:R11)</f>
        <v>37.774999999999999</v>
      </c>
      <c r="T11" s="3">
        <f>IF(M11="Miss","Miss",(M11*O11*14400*12.01)/(PI()*0.1475*0.1475*16.04))</f>
        <v>397.9119932793007</v>
      </c>
      <c r="U11" s="13">
        <f>IF(N11="Miss","Miss",(N11*O11*14400*28.02)/(PI()*0.1475*0.1475*44.02))</f>
        <v>0</v>
      </c>
    </row>
    <row r="12" spans="1:21" x14ac:dyDescent="0.25">
      <c r="A12" s="1">
        <v>45461</v>
      </c>
      <c r="B12" s="3">
        <v>32</v>
      </c>
      <c r="C12" s="3">
        <v>21</v>
      </c>
      <c r="D12" s="36">
        <v>5.7088233616455568</v>
      </c>
      <c r="E12" s="36">
        <v>0.17827493228014779</v>
      </c>
      <c r="F12" s="10">
        <v>30.7</v>
      </c>
      <c r="G12" s="4">
        <f t="shared" si="0"/>
        <v>3.659685202733509E-3</v>
      </c>
      <c r="H12" s="4">
        <f t="shared" si="1"/>
        <v>3.1364117982501824E-4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45461</v>
      </c>
      <c r="B13" s="3">
        <v>32</v>
      </c>
      <c r="C13" s="3">
        <v>42</v>
      </c>
      <c r="D13" s="36">
        <v>9.0003485123329163</v>
      </c>
      <c r="E13" s="36">
        <v>0.16637426143555112</v>
      </c>
      <c r="F13" s="10">
        <v>30.7</v>
      </c>
      <c r="G13" s="4">
        <f t="shared" si="0"/>
        <v>5.769742761936654E-3</v>
      </c>
      <c r="H13" s="4">
        <f t="shared" si="1"/>
        <v>2.927041899932507E-4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45461</v>
      </c>
      <c r="B14" s="3">
        <v>32</v>
      </c>
      <c r="C14" s="3">
        <v>63</v>
      </c>
      <c r="D14" s="36">
        <v>12.116442733488238</v>
      </c>
      <c r="E14" s="36">
        <v>0.17729404282622374</v>
      </c>
      <c r="F14" s="10">
        <v>30.2</v>
      </c>
      <c r="G14" s="4">
        <f t="shared" si="0"/>
        <v>7.780141574617979E-3</v>
      </c>
      <c r="H14" s="4">
        <f t="shared" si="1"/>
        <v>3.1242960766426306E-4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45461</v>
      </c>
      <c r="B15" s="3">
        <v>42</v>
      </c>
      <c r="C15" s="3">
        <v>0</v>
      </c>
      <c r="D15" s="36">
        <v>2.6560636294267206</v>
      </c>
      <c r="E15" s="36">
        <v>0.17696314035983973</v>
      </c>
      <c r="F15" s="10">
        <v>28</v>
      </c>
      <c r="G15" s="4">
        <f t="shared" si="0"/>
        <v>1.7179557467449313E-3</v>
      </c>
      <c r="H15" s="4">
        <f t="shared" si="1"/>
        <v>3.1412462888704242E-4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0.99957283637287153</v>
      </c>
      <c r="L15" s="5" t="str">
        <f>IF(J15="Fail","",RSQ(H15:H18,C15:C18))</f>
        <v/>
      </c>
      <c r="M15" s="3">
        <f>IF(I15="Fail",0,IF(K15&gt;0.9,+SLOPE(G15:G18,C15:C18),"Miss"))</f>
        <v>1.0068122651601702E-4</v>
      </c>
      <c r="N15" s="3">
        <f>IF(J15="Fail",0,IF(L15&gt;0.9,+SLOPE(H15:H18,C15:C18),"Miss"))</f>
        <v>0</v>
      </c>
      <c r="O15" s="5">
        <f>(PI()*14.75*14.75*S15)/1000</f>
        <v>24.947485436926975</v>
      </c>
      <c r="P15" s="3">
        <v>7.62</v>
      </c>
      <c r="Q15" s="3">
        <v>30.48</v>
      </c>
      <c r="R15" s="3">
        <v>-1.6</v>
      </c>
      <c r="S15" s="3">
        <f>SUM(P15:R15)</f>
        <v>36.5</v>
      </c>
      <c r="T15" s="3">
        <f>IF(M15="Miss","Miss",(M15*O15*14400*12.01)/(PI()*0.1475*0.1475*16.04))</f>
        <v>396.22556883316145</v>
      </c>
      <c r="U15" s="5">
        <f>IF(N15="Miss","Miss",(N15*O15*14400*28.02)/(PI()*0.1475*0.1475*44.02))</f>
        <v>0</v>
      </c>
    </row>
    <row r="16" spans="1:21" x14ac:dyDescent="0.25">
      <c r="A16" s="1">
        <v>45461</v>
      </c>
      <c r="B16" s="3">
        <v>42</v>
      </c>
      <c r="C16" s="3">
        <v>21</v>
      </c>
      <c r="D16" s="36">
        <v>5.7884118344683975</v>
      </c>
      <c r="E16" s="36">
        <v>0.17900764488428378</v>
      </c>
      <c r="F16" s="10">
        <v>30.7</v>
      </c>
      <c r="G16" s="4">
        <f t="shared" si="0"/>
        <v>3.710706006469491E-3</v>
      </c>
      <c r="H16" s="4">
        <f t="shared" si="1"/>
        <v>3.149302497054249E-4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45461</v>
      </c>
      <c r="B17" s="3">
        <v>42</v>
      </c>
      <c r="C17" s="3">
        <v>42</v>
      </c>
      <c r="D17" s="36">
        <v>9.1769004062709083</v>
      </c>
      <c r="E17" s="36">
        <v>0.17802675543035973</v>
      </c>
      <c r="F17" s="10">
        <v>31.4</v>
      </c>
      <c r="G17" s="4">
        <f t="shared" si="0"/>
        <v>5.8694009739429284E-3</v>
      </c>
      <c r="H17" s="4">
        <f t="shared" si="1"/>
        <v>3.1248466710922916E-4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45461</v>
      </c>
      <c r="B18" s="3">
        <v>42</v>
      </c>
      <c r="C18" s="3">
        <v>63</v>
      </c>
      <c r="D18" s="36">
        <v>12.538859487132472</v>
      </c>
      <c r="E18" s="36">
        <v>0.17801493748513175</v>
      </c>
      <c r="F18" s="10">
        <v>30.4</v>
      </c>
      <c r="G18" s="4">
        <f t="shared" si="0"/>
        <v>8.0460766137083108E-3</v>
      </c>
      <c r="H18" s="4">
        <f t="shared" si="1"/>
        <v>3.1349328903353417E-4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">
        <v>45461</v>
      </c>
      <c r="B19" s="3">
        <v>14</v>
      </c>
      <c r="C19" s="3">
        <v>0</v>
      </c>
      <c r="D19" s="36">
        <v>3.6662393865936265</v>
      </c>
      <c r="E19" s="36">
        <v>0.1680642276031552</v>
      </c>
      <c r="F19" s="10">
        <v>30.7</v>
      </c>
      <c r="G19" s="4">
        <f t="shared" si="0"/>
        <v>2.350271007321545E-3</v>
      </c>
      <c r="H19" s="4">
        <f t="shared" si="1"/>
        <v>2.956773672980598E-4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0.99746386310433333</v>
      </c>
      <c r="L19" s="3" t="str">
        <f>IF(J19="Fail","",RSQ(H19:H22,C19:C22))</f>
        <v/>
      </c>
      <c r="M19" s="3">
        <f>IF(I19="Fail",0,IF(K19&gt;0.9,+SLOPE(G19:G22,C19:C22),"Miss"))</f>
        <v>4.1629648762126777E-4</v>
      </c>
      <c r="N19" s="3">
        <f>IF(J19="Fail",0,IF(L19&gt;0.9,+SLOPE(H19:H22,C19:C22),"Miss"))</f>
        <v>0</v>
      </c>
      <c r="O19" s="5">
        <f>(PI()*14.75*14.75*S19)/1000</f>
        <v>20.91487820191686</v>
      </c>
      <c r="P19" s="3">
        <v>7.62</v>
      </c>
      <c r="Q19" s="3">
        <v>30.48</v>
      </c>
      <c r="R19" s="3">
        <v>-7.5</v>
      </c>
      <c r="S19" s="3">
        <f>SUM(P19:R19)</f>
        <v>30.6</v>
      </c>
      <c r="T19" s="3">
        <f>IF(M19="Miss","Miss",(M19*O19*14400*12.01)/(PI()*0.1475*0.1475*16.04))</f>
        <v>1373.4893893443143</v>
      </c>
      <c r="U19" s="3">
        <f>IF(N19="Miss","Miss",(N19*O19*14400*28.02)/(PI()*0.1475*0.1475*44.02))</f>
        <v>0</v>
      </c>
    </row>
    <row r="20" spans="1:21" x14ac:dyDescent="0.25">
      <c r="A20" s="1">
        <v>45461</v>
      </c>
      <c r="B20" s="3">
        <v>14</v>
      </c>
      <c r="C20" s="3">
        <v>21</v>
      </c>
      <c r="D20" s="36">
        <v>17.503797668510416</v>
      </c>
      <c r="E20" s="36">
        <v>0.17520226652086757</v>
      </c>
      <c r="F20" s="10">
        <v>32.1</v>
      </c>
      <c r="G20" s="4">
        <f t="shared" si="0"/>
        <v>1.1169480572286981E-2</v>
      </c>
      <c r="H20" s="4">
        <f t="shared" si="1"/>
        <v>3.0682171064159769E-4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">
        <v>45461</v>
      </c>
      <c r="B21" s="3">
        <v>14</v>
      </c>
      <c r="C21" s="3">
        <v>42</v>
      </c>
      <c r="D21" s="36">
        <v>32.611969104577767</v>
      </c>
      <c r="E21" s="36">
        <v>0.1735595721341755</v>
      </c>
      <c r="F21" s="10">
        <v>31.6</v>
      </c>
      <c r="G21" s="4">
        <f t="shared" si="0"/>
        <v>2.0844413173239183E-2</v>
      </c>
      <c r="H21" s="4">
        <f t="shared" si="1"/>
        <v>3.0444363306719399E-4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">
        <v>45461</v>
      </c>
      <c r="B22" s="3">
        <v>14</v>
      </c>
      <c r="C22" s="3">
        <v>63</v>
      </c>
      <c r="D22" s="36">
        <v>44.034783228665397</v>
      </c>
      <c r="E22" s="36">
        <v>0.17056963199149133</v>
      </c>
      <c r="F22" s="10">
        <v>30.3</v>
      </c>
      <c r="G22" s="4">
        <f t="shared" si="0"/>
        <v>2.8266047607159551E-2</v>
      </c>
      <c r="H22" s="4">
        <f t="shared" si="1"/>
        <v>3.0048071917827861E-4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">
        <v>45461</v>
      </c>
      <c r="B23" s="3">
        <v>24</v>
      </c>
      <c r="C23" s="3">
        <v>0</v>
      </c>
      <c r="D23" s="36">
        <v>2.7756331660619749</v>
      </c>
      <c r="E23" s="36">
        <v>0.17653769433163169</v>
      </c>
      <c r="F23" s="10">
        <v>27.7</v>
      </c>
      <c r="G23" s="4">
        <f t="shared" si="0"/>
        <v>1.7970841655376019E-3</v>
      </c>
      <c r="H23" s="4">
        <f t="shared" si="1"/>
        <v>3.1368191004759724E-4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0.99921321111377592</v>
      </c>
      <c r="L23" s="3" t="str">
        <f>IF(J23="Fail","",RSQ(H23:H26,C23:C26))</f>
        <v/>
      </c>
      <c r="M23" s="3">
        <f>IF(I23="Fail",0,IF(K23&gt;0.9,+SLOPE(G23:G26,C23:C26),"Miss"))</f>
        <v>2.5695832618344018E-4</v>
      </c>
      <c r="N23" s="3">
        <f>IF(J23="Fail",0,IF(L23&gt;0.9,+SLOPE(H23:H26,C23:C26),"Miss"))</f>
        <v>0</v>
      </c>
      <c r="O23" s="5">
        <f>(PI()*14.75*14.75*S23)/1000</f>
        <v>21.256624577765173</v>
      </c>
      <c r="P23" s="3">
        <v>7.62</v>
      </c>
      <c r="Q23" s="3">
        <v>30.48</v>
      </c>
      <c r="R23" s="3">
        <v>-7</v>
      </c>
      <c r="S23" s="3">
        <f>SUM(P23:R23)</f>
        <v>31.1</v>
      </c>
      <c r="T23" s="3">
        <f>IF(M23="Miss","Miss",(M23*O23*14400*12.01)/(PI()*0.1475*0.1475*16.04))</f>
        <v>861.63676043882936</v>
      </c>
      <c r="U23" s="13">
        <f>IF(N23="Miss","Miss",(N23*O23*14400*28.02)/(PI()*0.1475*0.1475*44.02))</f>
        <v>0</v>
      </c>
    </row>
    <row r="24" spans="1:21" x14ac:dyDescent="0.25">
      <c r="A24" s="1">
        <v>45461</v>
      </c>
      <c r="B24" s="3">
        <v>24</v>
      </c>
      <c r="C24" s="3">
        <v>21</v>
      </c>
      <c r="D24" s="36">
        <v>11.229946715778423</v>
      </c>
      <c r="E24" s="36">
        <v>0.17607679446773961</v>
      </c>
      <c r="F24" s="10">
        <v>29.3</v>
      </c>
      <c r="G24" s="4">
        <f t="shared" si="0"/>
        <v>7.2323672663955948E-3</v>
      </c>
      <c r="H24" s="4">
        <f t="shared" si="1"/>
        <v>3.1120787184773352E-4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">
        <v>45461</v>
      </c>
      <c r="B25" s="3">
        <v>24</v>
      </c>
      <c r="C25" s="3">
        <v>42</v>
      </c>
      <c r="D25" s="36">
        <v>20.138437677307845</v>
      </c>
      <c r="E25" s="36">
        <v>0.17264959035161942</v>
      </c>
      <c r="F25" s="10">
        <v>30</v>
      </c>
      <c r="G25" s="4">
        <f t="shared" si="0"/>
        <v>1.2939710736133196E-2</v>
      </c>
      <c r="H25" s="4">
        <f t="shared" si="1"/>
        <v>3.0444582241223356E-4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">
        <v>45461</v>
      </c>
      <c r="B26" s="3">
        <v>24</v>
      </c>
      <c r="C26" s="3">
        <v>63</v>
      </c>
      <c r="D26" s="36">
        <v>27.802284493424668</v>
      </c>
      <c r="E26" s="36">
        <v>0.17328775939393148</v>
      </c>
      <c r="F26" s="10">
        <v>29.7</v>
      </c>
      <c r="G26" s="4">
        <f t="shared" si="0"/>
        <v>1.7881719175132548E-2</v>
      </c>
      <c r="H26" s="4">
        <f t="shared" si="1"/>
        <v>3.0587384874207821E-4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52">
        <v>45461</v>
      </c>
      <c r="B27" s="3">
        <v>34</v>
      </c>
      <c r="C27" s="3">
        <v>0</v>
      </c>
      <c r="D27" s="36">
        <v>2.9689995260892998</v>
      </c>
      <c r="E27" s="36">
        <v>0.17225959815909542</v>
      </c>
      <c r="F27" s="10">
        <v>27.5</v>
      </c>
      <c r="G27" s="4">
        <f t="shared" si="0"/>
        <v>1.9235579971076456E-3</v>
      </c>
      <c r="H27" s="4">
        <f t="shared" si="1"/>
        <v>3.0628396527096252E-4</v>
      </c>
      <c r="I27" s="3" t="str">
        <f>IF(ABS(G29-G27)&gt;0.000183,"Pass","Fail")</f>
        <v>Pass</v>
      </c>
      <c r="J27" s="3" t="str">
        <f>IF(ABS(H29-H27)&gt;0.000183,"Pass","Fail")</f>
        <v>Fail</v>
      </c>
      <c r="K27" s="16">
        <f>IF(I27="Fail","",RSQ(G27:G29,C27:C29))</f>
        <v>0.99968838596864762</v>
      </c>
      <c r="L27" s="3" t="str">
        <f>IF(J27="Fail","",RSQ(H27:H29,C27:C29))</f>
        <v/>
      </c>
      <c r="M27" s="3">
        <f>IF(I27="Fail",0,IF(K27&gt;0.9,+SLOPE(G27:G29,C27:C29),"Miss"))</f>
        <v>4.1470295420994535E-4</v>
      </c>
      <c r="N27" s="3">
        <f>IF(J27="Fail",0,IF(L27&gt;0.9,+SLOPE(H27:H29,C27:C29),"Miss"))</f>
        <v>0</v>
      </c>
      <c r="O27" s="5">
        <f>(PI()*14.75*14.75*S27)/1000</f>
        <v>24.4348658731545</v>
      </c>
      <c r="P27" s="3">
        <v>7.62</v>
      </c>
      <c r="Q27" s="3">
        <v>30.48</v>
      </c>
      <c r="R27" s="3">
        <v>-2.35</v>
      </c>
      <c r="S27" s="3">
        <f>SUM(P27:R27)</f>
        <v>35.75</v>
      </c>
      <c r="T27" s="3">
        <f>IF(M27="Miss","Miss",(M27*O27*14400*12.01)/(PI()*0.1475*0.1475*16.04))</f>
        <v>1598.5061475907928</v>
      </c>
      <c r="U27" s="13">
        <f>IF(N27="Miss","Miss",(N27*O27*14400*28.02)/(PI()*0.1475*0.1475*44.02))</f>
        <v>0</v>
      </c>
    </row>
    <row r="28" spans="1:21" x14ac:dyDescent="0.25">
      <c r="A28" s="52">
        <v>45461</v>
      </c>
      <c r="B28" s="3">
        <v>34</v>
      </c>
      <c r="C28" s="3">
        <v>21</v>
      </c>
      <c r="D28" s="36">
        <v>16.228700656736024</v>
      </c>
      <c r="E28" s="36">
        <v>0.17391411049101557</v>
      </c>
      <c r="F28" s="10">
        <v>31.8</v>
      </c>
      <c r="G28" s="4">
        <f t="shared" si="0"/>
        <v>1.0366006506066214E-2</v>
      </c>
      <c r="H28" s="4">
        <f t="shared" si="1"/>
        <v>3.0486545872051717E-4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52">
        <v>45461</v>
      </c>
      <c r="B29" s="3">
        <v>34</v>
      </c>
      <c r="C29" s="3">
        <v>42</v>
      </c>
      <c r="D29" s="36">
        <v>30.279802657987332</v>
      </c>
      <c r="E29" s="36">
        <v>0.16820604294589125</v>
      </c>
      <c r="F29" s="10">
        <v>31.8</v>
      </c>
      <c r="G29" s="4">
        <f t="shared" si="0"/>
        <v>1.9341082073925351E-2</v>
      </c>
      <c r="H29" s="4">
        <f t="shared" si="1"/>
        <v>2.9485941248517201E-4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">
        <v>45461</v>
      </c>
      <c r="B30" s="3">
        <v>44</v>
      </c>
      <c r="C30" s="3">
        <v>0</v>
      </c>
      <c r="D30" s="36">
        <v>2.7780619222748784</v>
      </c>
      <c r="E30" s="36">
        <v>0.16937601952346326</v>
      </c>
      <c r="F30" s="10">
        <v>25.8</v>
      </c>
      <c r="G30" s="4">
        <f t="shared" si="0"/>
        <v>1.8100881666257881E-3</v>
      </c>
      <c r="H30" s="4">
        <f t="shared" si="1"/>
        <v>3.0286940476338664E-4</v>
      </c>
      <c r="I30" s="3" t="str">
        <f>IF(ABS(G33-G30)&gt;0.000183,"Pass","Fail")</f>
        <v>Pass</v>
      </c>
      <c r="J30" s="3" t="str">
        <f t="shared" ref="J30" si="4">IF(ABS(H33-H30)&gt;0.000183,"Pass","Fail")</f>
        <v>Fail</v>
      </c>
      <c r="K30" s="16">
        <f>IF(I30="Fail","",RSQ(G30:G33,C30:C33))</f>
        <v>0.99957204617824225</v>
      </c>
      <c r="L30" s="5" t="str">
        <f>IF(J30="Fail","",RSQ(H30:H33,C30:C33))</f>
        <v/>
      </c>
      <c r="M30" s="3">
        <f>IF(I30="Fail",0,IF(K30&gt;0.9,+SLOPE(G30:G33,C30:C33),"Miss"))</f>
        <v>3.2284754683385833E-4</v>
      </c>
      <c r="N30" s="3">
        <f>IF(J30="Fail",0,IF(L30&gt;0.9,+SLOPE(H30:H33,C30:C33),"Miss"))</f>
        <v>0</v>
      </c>
      <c r="O30" s="5">
        <f>(PI()*14.75*14.75*S30)/1000</f>
        <v>24.810786886587653</v>
      </c>
      <c r="P30" s="3">
        <v>7.62</v>
      </c>
      <c r="Q30" s="3">
        <v>30.48</v>
      </c>
      <c r="R30" s="3">
        <v>-1.7999999999999998</v>
      </c>
      <c r="S30" s="3">
        <f>SUM(P30:R30)</f>
        <v>36.300000000000004</v>
      </c>
      <c r="T30" s="3">
        <f>IF(M30="Miss","Miss",(M30*O30*14400*12.01)/(PI()*0.1475*0.1475*16.04))</f>
        <v>1263.5872972997156</v>
      </c>
      <c r="U30" s="5">
        <f>IF(N30="Miss","Miss",(N30*O30*14400*28.02)/(PI()*0.1475*0.1475*44.02))</f>
        <v>0</v>
      </c>
    </row>
    <row r="31" spans="1:21" x14ac:dyDescent="0.25">
      <c r="A31" s="1">
        <v>45461</v>
      </c>
      <c r="B31" s="3">
        <v>44</v>
      </c>
      <c r="C31" s="3">
        <v>21</v>
      </c>
      <c r="D31" s="36">
        <v>12.961463068177698</v>
      </c>
      <c r="E31" s="36">
        <v>0.17346502857235147</v>
      </c>
      <c r="F31" s="10">
        <v>31.4</v>
      </c>
      <c r="G31" s="4">
        <f t="shared" si="0"/>
        <v>8.289947649873371E-3</v>
      </c>
      <c r="H31" s="4">
        <f t="shared" si="1"/>
        <v>3.0447761392656556E-4</v>
      </c>
      <c r="I31" s="10"/>
      <c r="J31" s="10"/>
      <c r="K31" s="16"/>
      <c r="L31" s="3"/>
      <c r="M31" s="3"/>
      <c r="N31" s="3"/>
      <c r="O31" s="5"/>
      <c r="P31" s="3"/>
      <c r="Q31" s="10"/>
      <c r="R31" s="3"/>
      <c r="S31" s="3"/>
      <c r="T31" s="3"/>
      <c r="U31" s="3"/>
    </row>
    <row r="32" spans="1:21" x14ac:dyDescent="0.25">
      <c r="A32" s="1">
        <v>45461</v>
      </c>
      <c r="B32" s="3">
        <v>44</v>
      </c>
      <c r="C32" s="3">
        <v>42</v>
      </c>
      <c r="D32" s="36">
        <v>23.584469088616071</v>
      </c>
      <c r="E32" s="36">
        <v>0.1746822769308356</v>
      </c>
      <c r="F32" s="10">
        <v>32.1</v>
      </c>
      <c r="G32" s="4">
        <f t="shared" si="0"/>
        <v>1.5049663751935826E-2</v>
      </c>
      <c r="H32" s="4">
        <f t="shared" si="1"/>
        <v>3.0591108260751091E-4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">
        <v>45461</v>
      </c>
      <c r="B33" s="3">
        <v>44</v>
      </c>
      <c r="C33" s="3">
        <v>63</v>
      </c>
      <c r="D33" s="36">
        <v>34.573283160197924</v>
      </c>
      <c r="E33" s="36">
        <v>0.17416228734080352</v>
      </c>
      <c r="F33" s="10">
        <v>30.8</v>
      </c>
      <c r="G33" s="4">
        <f t="shared" si="0"/>
        <v>2.2156177744308381E-2</v>
      </c>
      <c r="H33" s="4">
        <f t="shared" si="1"/>
        <v>3.0630494738785228E-4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52">
        <v>45461</v>
      </c>
      <c r="B34" s="3">
        <v>11</v>
      </c>
      <c r="C34" s="3">
        <v>0</v>
      </c>
      <c r="D34" s="36">
        <v>2.8404622742064016</v>
      </c>
      <c r="E34" s="36">
        <v>0.17594679707023164</v>
      </c>
      <c r="F34" s="10">
        <v>29.3</v>
      </c>
      <c r="G34" s="4">
        <f t="shared" si="0"/>
        <v>1.8293289267827105E-3</v>
      </c>
      <c r="H34" s="4">
        <f t="shared" si="1"/>
        <v>3.1097810725242439E-4</v>
      </c>
      <c r="I34" s="3" t="str">
        <f>IF(ABS(G36-G34)&gt;0.000183,"Pass","Fail")</f>
        <v>Pass</v>
      </c>
      <c r="J34" s="3" t="str">
        <f>IF(ABS(H36-H34)&gt;0.000183,"Pass","Fail")</f>
        <v>Fail</v>
      </c>
      <c r="K34" s="16">
        <f>IF(I34="Fail","",RSQ(G34:G36,C34:C36))</f>
        <v>0.99960496770910856</v>
      </c>
      <c r="L34" s="3" t="str">
        <f>IF(J34="Fail","",RSQ(H34:H36,C34:C36))</f>
        <v/>
      </c>
      <c r="M34" s="3">
        <f>IF(I34="Fail",0,IF(K34&gt;0.9,+SLOPE(G34:G36,C34:C36),"Miss"))</f>
        <v>4.6562785839953481E-4</v>
      </c>
      <c r="N34" s="3">
        <f>IF(J34="Fail",0,IF(L34&gt;0.9,+SLOPE(H34:H36,C34:C36),"Miss"))</f>
        <v>0</v>
      </c>
      <c r="O34" s="5">
        <f>(PI()*14.75*14.75*S34)/1000</f>
        <v>23.51215065836405</v>
      </c>
      <c r="P34" s="3">
        <v>7.62</v>
      </c>
      <c r="Q34" s="3">
        <v>30.48</v>
      </c>
      <c r="R34" s="3">
        <v>-3.7</v>
      </c>
      <c r="S34" s="3">
        <f>SUM(P34:R34)</f>
        <v>34.4</v>
      </c>
      <c r="T34" s="3">
        <f>IF(M34="Miss","Miss",(M34*O34*14400*12.01)/(PI()*0.1475*0.1475*16.04))</f>
        <v>1727.0246417711292</v>
      </c>
      <c r="U34" s="3">
        <f>IF(N34="Miss","Miss",(N34*O34*14400*28.02)/(PI()*0.1475*0.1475*44.02))</f>
        <v>0</v>
      </c>
    </row>
    <row r="35" spans="1:21" x14ac:dyDescent="0.25">
      <c r="A35" s="52">
        <v>45461</v>
      </c>
      <c r="B35" s="3">
        <v>11</v>
      </c>
      <c r="C35" s="3">
        <v>21</v>
      </c>
      <c r="D35" s="36">
        <v>18.62588303887188</v>
      </c>
      <c r="E35" s="36">
        <v>0.16964783226370728</v>
      </c>
      <c r="F35" s="10">
        <v>30.6</v>
      </c>
      <c r="G35" s="4">
        <f t="shared" si="0"/>
        <v>1.1944196787082877E-2</v>
      </c>
      <c r="H35" s="4">
        <f t="shared" si="1"/>
        <v>2.9856168111836514E-4</v>
      </c>
      <c r="I35" s="3"/>
      <c r="J35" s="3"/>
      <c r="K35" s="16"/>
      <c r="L35" s="3"/>
      <c r="M35" s="3"/>
      <c r="N35" s="3"/>
      <c r="O35" s="5"/>
      <c r="P35" s="3"/>
      <c r="Q35" s="3"/>
      <c r="R35" s="3"/>
      <c r="S35" s="3"/>
      <c r="T35" s="3"/>
      <c r="U35" s="3"/>
    </row>
    <row r="36" spans="1:21" x14ac:dyDescent="0.25">
      <c r="A36" s="52">
        <v>45461</v>
      </c>
      <c r="B36" s="3">
        <v>11</v>
      </c>
      <c r="C36" s="3">
        <v>42</v>
      </c>
      <c r="D36" s="36">
        <v>33.546666591743673</v>
      </c>
      <c r="E36" s="36">
        <v>0.17970490365273584</v>
      </c>
      <c r="F36" s="10">
        <v>32.4</v>
      </c>
      <c r="G36" s="4">
        <f t="shared" si="0"/>
        <v>2.1385698979563175E-2</v>
      </c>
      <c r="H36" s="4">
        <f t="shared" si="1"/>
        <v>3.1439793097756674E-4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">
        <v>45461</v>
      </c>
      <c r="B37" s="3">
        <v>21</v>
      </c>
      <c r="C37" s="3">
        <v>0</v>
      </c>
      <c r="D37" s="36">
        <v>4.4380233800939948</v>
      </c>
      <c r="E37" s="36">
        <v>0.17766039912829168</v>
      </c>
      <c r="F37" s="10">
        <v>29.4</v>
      </c>
      <c r="G37" s="4">
        <f t="shared" si="0"/>
        <v>2.85725363366551E-3</v>
      </c>
      <c r="H37" s="4">
        <f t="shared" si="1"/>
        <v>3.1390303561902149E-4</v>
      </c>
      <c r="I37" s="3" t="str">
        <f t="shared" ref="I37:J37" si="5">IF(ABS(G40-G37)&gt;0.000183,"Pass","Fail")</f>
        <v>Pass</v>
      </c>
      <c r="J37" s="3" t="str">
        <f t="shared" si="5"/>
        <v>Fail</v>
      </c>
      <c r="K37" s="16">
        <f>IF(I37="Fail","",RSQ(G37:G40,C37:C40))</f>
        <v>0.99986188498697448</v>
      </c>
      <c r="L37" s="3" t="str">
        <f>IF(J37="Fail","",RSQ(H37:H40,C37:C40))</f>
        <v/>
      </c>
      <c r="M37" s="3">
        <f>IF(I37="Fail",0,IF(K37&gt;0.9,+SLOPE(G37:G40,C37:C40),"Miss"))</f>
        <v>2.8726429093164614E-4</v>
      </c>
      <c r="N37" s="3">
        <f>IF(J37="Fail",0,IF(L37&gt;0.9,+SLOPE(H37:H40,C37:C40),"Miss"))</f>
        <v>0</v>
      </c>
      <c r="O37" s="5">
        <f>(PI()*14.75*14.75*S37)/1000</f>
        <v>23.648849208703378</v>
      </c>
      <c r="P37" s="3">
        <v>7.62</v>
      </c>
      <c r="Q37" s="3">
        <v>30.48</v>
      </c>
      <c r="R37" s="3">
        <v>-3.5</v>
      </c>
      <c r="S37" s="3">
        <f>SUM(P37:R37)</f>
        <v>34.6</v>
      </c>
      <c r="T37" s="3">
        <f>IF(M37="Miss","Miss",(M37*O37*14400*12.01)/(PI()*0.1475*0.1475*16.04))</f>
        <v>1071.6645819005853</v>
      </c>
      <c r="U37" s="13">
        <f>IF(N37="Miss","Miss",(N37*O37*14400*28.02)/(PI()*0.1475*0.1475*44.02))</f>
        <v>0</v>
      </c>
    </row>
    <row r="38" spans="1:21" x14ac:dyDescent="0.25">
      <c r="A38" s="1">
        <v>45461</v>
      </c>
      <c r="B38" s="3">
        <v>21</v>
      </c>
      <c r="C38" s="3">
        <v>21</v>
      </c>
      <c r="D38" s="36">
        <v>14.209096452006181</v>
      </c>
      <c r="E38" s="36">
        <v>0.17695132241461164</v>
      </c>
      <c r="F38" s="10">
        <v>31.3</v>
      </c>
      <c r="G38" s="4">
        <f t="shared" si="0"/>
        <v>9.0908993402134906E-3</v>
      </c>
      <c r="H38" s="4">
        <f t="shared" si="1"/>
        <v>3.1069901299834551E-4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13"/>
    </row>
    <row r="39" spans="1:21" x14ac:dyDescent="0.25">
      <c r="A39" s="1">
        <v>45461</v>
      </c>
      <c r="B39" s="3">
        <v>21</v>
      </c>
      <c r="C39" s="3">
        <v>42</v>
      </c>
      <c r="D39" s="36">
        <v>23.601844036908382</v>
      </c>
      <c r="E39" s="36">
        <v>0.18167850050581191</v>
      </c>
      <c r="F39" s="10">
        <v>32.5</v>
      </c>
      <c r="G39" s="4">
        <f t="shared" si="0"/>
        <v>1.5041041211346053E-2</v>
      </c>
      <c r="H39" s="4">
        <f t="shared" si="1"/>
        <v>3.1774679307029996E-4</v>
      </c>
      <c r="I39" s="3"/>
      <c r="J39" s="3"/>
      <c r="K39" s="16"/>
      <c r="L39" s="3"/>
      <c r="M39" s="3"/>
      <c r="N39" s="3"/>
      <c r="O39" s="5"/>
      <c r="P39" s="3"/>
      <c r="Q39" s="3"/>
      <c r="R39" s="3"/>
      <c r="S39" s="3"/>
      <c r="T39" s="3"/>
      <c r="U39" s="13"/>
    </row>
    <row r="40" spans="1:21" x14ac:dyDescent="0.25">
      <c r="A40" s="1">
        <v>45461</v>
      </c>
      <c r="B40" s="3">
        <v>21</v>
      </c>
      <c r="C40" s="3">
        <v>63</v>
      </c>
      <c r="D40" s="36">
        <v>32.806269601610062</v>
      </c>
      <c r="E40" s="36">
        <v>0.18148941338216396</v>
      </c>
      <c r="F40" s="10">
        <v>31.4</v>
      </c>
      <c r="G40" s="4">
        <f t="shared" si="0"/>
        <v>2.0982373375169883E-2</v>
      </c>
      <c r="H40" s="4">
        <f t="shared" si="1"/>
        <v>3.1856255981005936E-4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">
        <v>45461</v>
      </c>
      <c r="B41" s="3">
        <v>31</v>
      </c>
      <c r="C41" s="3">
        <v>0</v>
      </c>
      <c r="D41" s="36">
        <v>2.6310287576937141</v>
      </c>
      <c r="E41" s="36">
        <v>0.17827493228014779</v>
      </c>
      <c r="F41" s="12">
        <f>AVERAGE(F42:F44)</f>
        <v>31.233333333333334</v>
      </c>
      <c r="G41" s="4">
        <f t="shared" si="0"/>
        <v>1.6836859640903964E-3</v>
      </c>
      <c r="H41" s="4">
        <f t="shared" si="1"/>
        <v>3.1309162511032726E-4</v>
      </c>
      <c r="I41" s="3" t="str">
        <f t="shared" ref="I41:J41" si="6">IF(ABS(G44-G41)&gt;0.000183,"Pass","Fail")</f>
        <v>Pass</v>
      </c>
      <c r="J41" s="3" t="str">
        <f t="shared" si="6"/>
        <v>Fail</v>
      </c>
      <c r="K41" s="16">
        <f>IF(I41="Fail","",RSQ(G41:G44,C41:C44))</f>
        <v>0.98736523550465694</v>
      </c>
      <c r="L41" s="3" t="str">
        <f>IF(J41="Fail","",RSQ(H41:H44,C41:C44))</f>
        <v/>
      </c>
      <c r="M41" s="3">
        <f>IF(I41="Fail",0,IF(K41&gt;0.9,+SLOPE(G41:G44,C41:C44),"Miss"))</f>
        <v>4.1395061448435062E-4</v>
      </c>
      <c r="N41" s="3">
        <f>IF(J41="Fail",0,IF(L41&gt;0.9,+SLOPE(H41:H44,C41:C44),"Miss"))</f>
        <v>0</v>
      </c>
      <c r="O41" s="5">
        <f>(PI()*14.75*14.75*S41)/1000</f>
        <v>25.630978188623601</v>
      </c>
      <c r="P41" s="3">
        <v>7.62</v>
      </c>
      <c r="Q41" s="3">
        <v>30.48</v>
      </c>
      <c r="R41" s="3">
        <v>-0.6</v>
      </c>
      <c r="S41" s="3">
        <f>SUM(P41:R41)</f>
        <v>37.5</v>
      </c>
      <c r="T41" s="3">
        <f>IF(M41="Miss","Miss",(M41*O41*14400*12.01)/(PI()*0.1475*0.1475*16.04))</f>
        <v>1673.7127900104788</v>
      </c>
      <c r="U41" s="13">
        <f>IF(N41="Miss","Miss",(N41*O41*14400*28.02)/(PI()*0.1475*0.1475*44.02))</f>
        <v>0</v>
      </c>
    </row>
    <row r="42" spans="1:21" x14ac:dyDescent="0.25">
      <c r="A42" s="1">
        <v>45461</v>
      </c>
      <c r="B42" s="3">
        <v>31</v>
      </c>
      <c r="C42" s="3">
        <v>21</v>
      </c>
      <c r="D42" s="36">
        <v>13.921569081878593</v>
      </c>
      <c r="E42" s="36">
        <v>0.17969308570750786</v>
      </c>
      <c r="F42" s="10">
        <v>31.4</v>
      </c>
      <c r="G42" s="4">
        <f t="shared" si="0"/>
        <v>8.904016335641576E-3</v>
      </c>
      <c r="H42" s="4">
        <f t="shared" si="1"/>
        <v>3.1540952332362191E-4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3"/>
    </row>
    <row r="43" spans="1:21" x14ac:dyDescent="0.25">
      <c r="A43" s="1">
        <v>45461</v>
      </c>
      <c r="B43" s="3">
        <v>31</v>
      </c>
      <c r="C43" s="3">
        <v>42</v>
      </c>
      <c r="D43" s="36">
        <v>26.043491340480472</v>
      </c>
      <c r="E43" s="36">
        <v>0.17173960856906345</v>
      </c>
      <c r="F43" s="10">
        <v>31.1</v>
      </c>
      <c r="G43" s="4">
        <f t="shared" si="0"/>
        <v>1.6673431234450753E-2</v>
      </c>
      <c r="H43" s="4">
        <f t="shared" si="1"/>
        <v>3.0174627757209501E-4</v>
      </c>
      <c r="I43" s="3"/>
      <c r="J43" s="3"/>
      <c r="K43" s="16"/>
      <c r="L43" s="3"/>
      <c r="M43" s="3"/>
      <c r="N43" s="3"/>
      <c r="O43" s="5"/>
      <c r="P43" s="3"/>
      <c r="Q43" s="3"/>
      <c r="R43" s="3"/>
      <c r="S43" s="3"/>
      <c r="T43" s="3"/>
      <c r="U43" s="3"/>
    </row>
    <row r="44" spans="1:21" x14ac:dyDescent="0.25">
      <c r="A44" s="1">
        <v>45461</v>
      </c>
      <c r="B44" s="3">
        <v>31</v>
      </c>
      <c r="C44" s="3">
        <v>63</v>
      </c>
      <c r="D44" s="36">
        <v>43.859725953935346</v>
      </c>
      <c r="E44" s="36">
        <v>0.17192869569271141</v>
      </c>
      <c r="F44" s="10">
        <v>31.2</v>
      </c>
      <c r="G44" s="4">
        <f t="shared" si="0"/>
        <v>2.8070424011725215E-2</v>
      </c>
      <c r="H44" s="4">
        <f t="shared" si="1"/>
        <v>3.019792497555233E-4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">
        <v>45461</v>
      </c>
      <c r="B45" s="3">
        <v>41</v>
      </c>
      <c r="C45" s="3">
        <v>0</v>
      </c>
      <c r="D45" s="36">
        <v>2.7251897677939767</v>
      </c>
      <c r="E45" s="36">
        <v>0.17435137446445159</v>
      </c>
      <c r="F45" s="10">
        <v>29</v>
      </c>
      <c r="G45" s="4">
        <f t="shared" si="0"/>
        <v>1.7568331441876919E-3</v>
      </c>
      <c r="H45" s="4">
        <f t="shared" si="1"/>
        <v>3.0846423455343824E-4</v>
      </c>
      <c r="I45" s="3" t="str">
        <f t="shared" ref="I45:J45" si="7">IF(ABS(G48-G45)&gt;0.000183,"Pass","Fail")</f>
        <v>Pass</v>
      </c>
      <c r="J45" s="3" t="str">
        <f t="shared" si="7"/>
        <v>Fail</v>
      </c>
      <c r="K45" s="16">
        <f>IF(I45="Fail","",RSQ(G45:G48,C45:C48))</f>
        <v>0.99982454170991242</v>
      </c>
      <c r="L45" s="5" t="str">
        <f>IF(J45="Fail","",RSQ(H45:H48,C45:C48))</f>
        <v/>
      </c>
      <c r="M45" s="3">
        <f>IF(I45="Fail",0,IF(K45&gt;0.9,+SLOPE(G45:G48,C45:C48),"Miss"))</f>
        <v>2.2427550708598102E-4</v>
      </c>
      <c r="N45" s="3">
        <f>IF(J45="Fail",0,IF(L45&gt;0.9,+SLOPE(H45:H48,C45:C48),"Miss"))</f>
        <v>0</v>
      </c>
      <c r="O45" s="5">
        <f>(PI()*14.75*14.75*S45)/1000</f>
        <v>24.588651742286245</v>
      </c>
      <c r="P45" s="3">
        <v>7.62</v>
      </c>
      <c r="Q45" s="3">
        <v>30.48</v>
      </c>
      <c r="R45" s="3">
        <v>-2.125</v>
      </c>
      <c r="S45" s="3">
        <f>SUM(P45:R45)</f>
        <v>35.975000000000001</v>
      </c>
      <c r="T45" s="3">
        <f>IF(M45="Miss","Miss",(M45*O45*14400*12.01)/(PI()*0.1475*0.1475*16.04))</f>
        <v>869.92895332092758</v>
      </c>
      <c r="U45" s="5">
        <f>IF(N45="Miss","Miss",(N45*O45*14400*28.02)/(PI()*0.1475*0.1475*44.02))</f>
        <v>0</v>
      </c>
    </row>
    <row r="46" spans="1:21" x14ac:dyDescent="0.25">
      <c r="A46" s="1">
        <v>45461</v>
      </c>
      <c r="B46" s="3">
        <v>41</v>
      </c>
      <c r="C46" s="3">
        <v>21</v>
      </c>
      <c r="D46" s="36">
        <v>9.8730193023692792</v>
      </c>
      <c r="E46" s="36">
        <v>0.17207051103544746</v>
      </c>
      <c r="F46" s="10">
        <v>33.1</v>
      </c>
      <c r="G46" s="4">
        <f t="shared" si="0"/>
        <v>6.2795750298013158E-3</v>
      </c>
      <c r="H46" s="4">
        <f t="shared" si="1"/>
        <v>3.0035328798997963E-4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">
        <v>45461</v>
      </c>
      <c r="B47" s="3">
        <v>41</v>
      </c>
      <c r="C47" s="3">
        <v>42</v>
      </c>
      <c r="D47" s="36">
        <v>17.448683585217601</v>
      </c>
      <c r="E47" s="36">
        <v>0.17353593624371955</v>
      </c>
      <c r="F47" s="10">
        <v>32.799999999999997</v>
      </c>
      <c r="G47" s="4">
        <f t="shared" si="0"/>
        <v>1.1108836498873426E-2</v>
      </c>
      <c r="H47" s="4">
        <f t="shared" si="1"/>
        <v>3.032082438740135E-4</v>
      </c>
      <c r="I47" s="3"/>
      <c r="J47" s="3"/>
      <c r="K47" s="16"/>
      <c r="L47" s="3"/>
      <c r="M47" s="3"/>
      <c r="N47" s="3"/>
      <c r="O47" s="5"/>
      <c r="P47" s="3"/>
      <c r="Q47" s="3"/>
      <c r="R47" s="3"/>
      <c r="S47" s="3"/>
      <c r="T47" s="3"/>
      <c r="U47" s="3"/>
    </row>
    <row r="48" spans="1:21" x14ac:dyDescent="0.25">
      <c r="A48" s="1">
        <v>45461</v>
      </c>
      <c r="B48" s="3">
        <v>41</v>
      </c>
      <c r="C48" s="3">
        <v>63</v>
      </c>
      <c r="D48" s="36">
        <v>24.881798561108582</v>
      </c>
      <c r="E48" s="36">
        <v>0.17652587638640371</v>
      </c>
      <c r="F48" s="10">
        <v>32.700000000000003</v>
      </c>
      <c r="G48" s="4">
        <f t="shared" si="0"/>
        <v>1.5846364817182327E-2</v>
      </c>
      <c r="H48" s="4">
        <f t="shared" si="1"/>
        <v>3.0853321940766125E-4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</sheetData>
  <mergeCells count="12">
    <mergeCell ref="I1:J1"/>
    <mergeCell ref="K1:L1"/>
    <mergeCell ref="M1:N1"/>
    <mergeCell ref="O1:O2"/>
    <mergeCell ref="P1:S1"/>
    <mergeCell ref="T1:U1"/>
    <mergeCell ref="A1:A2"/>
    <mergeCell ref="B1:B2"/>
    <mergeCell ref="C1:C2"/>
    <mergeCell ref="D1:E1"/>
    <mergeCell ref="F1:F2"/>
    <mergeCell ref="G1:H1"/>
  </mergeCells>
  <conditionalFormatting sqref="I3:J30 I34:J48">
    <cfRule type="containsText" dxfId="43" priority="3" operator="containsText" text="Fail">
      <formula>NOT(ISERROR(SEARCH("Fail",I3)))</formula>
    </cfRule>
    <cfRule type="containsText" priority="4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2F48-F03E-4A26-80B7-2D4D20A2849E}">
  <sheetPr>
    <tabColor rgb="FFFF0000"/>
  </sheetPr>
  <dimension ref="A1:U50"/>
  <sheetViews>
    <sheetView topLeftCell="A15" workbookViewId="0">
      <selection activeCell="A35" sqref="A35:A37"/>
    </sheetView>
  </sheetViews>
  <sheetFormatPr defaultRowHeight="15" x14ac:dyDescent="0.25"/>
  <cols>
    <col min="6" max="6" width="13.85546875" customWidth="1"/>
    <col min="17" max="17" width="10.28515625" customWidth="1"/>
    <col min="18" max="18" width="10.71093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45461</v>
      </c>
      <c r="B3" s="3">
        <v>12</v>
      </c>
      <c r="C3" s="3">
        <v>0</v>
      </c>
      <c r="D3" s="36">
        <v>2.8948290478952439</v>
      </c>
      <c r="E3" s="36">
        <v>0.1782631143349197</v>
      </c>
      <c r="F3" s="10">
        <v>32.1</v>
      </c>
      <c r="G3" s="4">
        <f>(0.997*D3*16.04)/(0.0821*(F3+273.15)*1000)</f>
        <v>1.8472412343252117E-3</v>
      </c>
      <c r="H3" s="4">
        <f>(0.997*E3*44.02)/(0.0821*(F3+273.15)*1000)</f>
        <v>3.1218199838769942E-4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0.99899729540022175</v>
      </c>
      <c r="L3" s="3" t="str">
        <f>IF(J3="Fail","",RSQ(H3:H6,C3:C6))</f>
        <v/>
      </c>
      <c r="M3" s="3">
        <f>IF(I3="Fail",0,IF(K3&gt;0.9,+SLOPE(G3:G6,C3:C6),"Miss"))</f>
        <v>2.5607293869555676E-4</v>
      </c>
      <c r="N3" s="3">
        <f>IF(J3="Fail",0,IF(L3&gt;0.9,+SLOPE(H3:H6,C3:C6),"Miss"))</f>
        <v>0</v>
      </c>
      <c r="O3" s="5">
        <f>(PI()*14.75*14.75*S3)/1000</f>
        <v>24.332341960400008</v>
      </c>
      <c r="P3" s="3">
        <v>7.62</v>
      </c>
      <c r="Q3" s="3">
        <v>30.48</v>
      </c>
      <c r="R3" s="3">
        <v>-2.5</v>
      </c>
      <c r="S3" s="3">
        <f>SUM(P3:R3)</f>
        <v>35.6</v>
      </c>
      <c r="T3" s="3">
        <f>IF(M3="Miss","Miss",(M3*O3*14400*12.01)/(PI()*0.1475*0.1475*16.04))</f>
        <v>982.91241136384781</v>
      </c>
      <c r="U3" s="3">
        <f>IF(N3="Miss","Miss",(N3*O3*14400*28.02)/(PI()*0.1475*0.1475*44.02))</f>
        <v>0</v>
      </c>
    </row>
    <row r="4" spans="1:21" x14ac:dyDescent="0.25">
      <c r="A4" s="1">
        <v>45461</v>
      </c>
      <c r="B4" s="3">
        <v>12</v>
      </c>
      <c r="C4" s="3">
        <v>21</v>
      </c>
      <c r="D4" s="36">
        <v>11.078429693573437</v>
      </c>
      <c r="E4" s="36">
        <v>0.18066215721620393</v>
      </c>
      <c r="F4" s="10">
        <v>37.6</v>
      </c>
      <c r="G4" s="4">
        <f t="shared" ref="G4:G50" si="0">(0.997*D4*16.04)/(0.0821*(F4+273.15)*1000)</f>
        <v>6.9442193995730801E-3</v>
      </c>
      <c r="H4" s="4">
        <f t="shared" ref="H4:H50" si="1">(0.997*E4*44.02)/(0.0821*(F4+273.15)*1000)</f>
        <v>3.107836004862436E-4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45461</v>
      </c>
      <c r="B5" s="3">
        <v>12</v>
      </c>
      <c r="C5" s="3">
        <v>42</v>
      </c>
      <c r="D5" s="36">
        <v>19.466606343338508</v>
      </c>
      <c r="E5" s="36">
        <v>0.18348664612569598</v>
      </c>
      <c r="F5" s="10">
        <v>37.9</v>
      </c>
      <c r="G5" s="4">
        <f t="shared" si="0"/>
        <v>1.219035648771697E-2</v>
      </c>
      <c r="H5" s="4">
        <f t="shared" si="1"/>
        <v>3.1533799082420248E-4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45461</v>
      </c>
      <c r="B6" s="3">
        <v>12</v>
      </c>
      <c r="C6" s="3">
        <v>63</v>
      </c>
      <c r="D6" s="36">
        <v>28.689154165936468</v>
      </c>
      <c r="E6" s="36">
        <v>0.18206849269833592</v>
      </c>
      <c r="F6" s="10">
        <v>36.9</v>
      </c>
      <c r="G6" s="4">
        <f t="shared" si="0"/>
        <v>1.8023634580299555E-2</v>
      </c>
      <c r="H6" s="4">
        <f t="shared" si="1"/>
        <v>3.1390996357842584E-4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45461</v>
      </c>
      <c r="B7" s="3">
        <v>22</v>
      </c>
      <c r="C7" s="3">
        <v>0</v>
      </c>
      <c r="D7" s="36">
        <v>2.6889452520014152</v>
      </c>
      <c r="E7" s="36">
        <v>0.18522388407421209</v>
      </c>
      <c r="F7" s="10">
        <v>29.5</v>
      </c>
      <c r="G7" s="4">
        <f t="shared" si="0"/>
        <v>1.7306037753227082E-3</v>
      </c>
      <c r="H7" s="4">
        <f t="shared" si="1"/>
        <v>3.2715860531267252E-4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0.99754733597725431</v>
      </c>
      <c r="L7" s="3" t="str">
        <f>IF(J7="Fail","",RSQ(H7:H10,C7:C10))</f>
        <v/>
      </c>
      <c r="M7" s="3">
        <f>IF(I7="Fail",0,IF(K7&gt;0.9,+SLOPE(G7:G10,C7:C10),"Miss"))</f>
        <v>1.2125287480983713E-4</v>
      </c>
      <c r="N7" s="3">
        <f>IF(J7="Fail",0,IF(L7&gt;0.9,+SLOPE(H7:H10,C7:C10),"Miss"))</f>
        <v>0</v>
      </c>
      <c r="O7" s="5">
        <f>(PI()*14.75*14.75*S7)/1000</f>
        <v>24.332341960400008</v>
      </c>
      <c r="P7" s="3">
        <v>7.62</v>
      </c>
      <c r="Q7" s="3">
        <v>30.48</v>
      </c>
      <c r="R7" s="3">
        <v>-2.5</v>
      </c>
      <c r="S7" s="3">
        <f>SUM(P7:R7)</f>
        <v>35.6</v>
      </c>
      <c r="T7" s="3">
        <f>IF(M7="Miss","Miss",(M7*O7*14400*12.01)/(PI()*0.1475*0.1475*16.04))</f>
        <v>465.41800227406742</v>
      </c>
      <c r="U7" s="13">
        <f>IF(N7="Miss","Miss",(N7*O7*14400*28.02)/(PI()*0.1475*0.1475*44.02))</f>
        <v>0</v>
      </c>
    </row>
    <row r="8" spans="1:21" x14ac:dyDescent="0.25">
      <c r="A8" s="1">
        <v>45461</v>
      </c>
      <c r="B8" s="3">
        <v>22</v>
      </c>
      <c r="C8" s="3">
        <v>21</v>
      </c>
      <c r="D8" s="36">
        <v>6.9108708596318476</v>
      </c>
      <c r="E8" s="36">
        <v>0.18431390229165612</v>
      </c>
      <c r="F8" s="10">
        <v>31.1</v>
      </c>
      <c r="G8" s="4">
        <f t="shared" si="0"/>
        <v>4.4244425043403323E-3</v>
      </c>
      <c r="H8" s="4">
        <f t="shared" si="1"/>
        <v>3.2383929592414676E-4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45461</v>
      </c>
      <c r="B9" s="3">
        <v>22</v>
      </c>
      <c r="C9" s="3">
        <v>42</v>
      </c>
      <c r="D9" s="36">
        <v>11.188284205357077</v>
      </c>
      <c r="E9" s="36">
        <v>0.18349846407092407</v>
      </c>
      <c r="F9" s="10">
        <v>32.4</v>
      </c>
      <c r="G9" s="4">
        <f t="shared" si="0"/>
        <v>7.132430802303775E-3</v>
      </c>
      <c r="H9" s="4">
        <f t="shared" si="1"/>
        <v>3.2103485363395426E-4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45461</v>
      </c>
      <c r="B10" s="3">
        <v>22</v>
      </c>
      <c r="C10" s="3">
        <v>63</v>
      </c>
      <c r="D10" s="36">
        <v>14.574717675748669</v>
      </c>
      <c r="E10" s="36">
        <v>0.18347482818046801</v>
      </c>
      <c r="F10" s="10">
        <v>31.6</v>
      </c>
      <c r="G10" s="4">
        <f t="shared" si="0"/>
        <v>9.3156422460234922E-3</v>
      </c>
      <c r="H10" s="4">
        <f t="shared" si="1"/>
        <v>3.2183614294957084E-4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45461</v>
      </c>
      <c r="B11" s="3">
        <v>32</v>
      </c>
      <c r="C11" s="3">
        <v>0</v>
      </c>
      <c r="D11" s="36">
        <v>2.5301419611577183</v>
      </c>
      <c r="E11" s="36">
        <v>0.17865310652744382</v>
      </c>
      <c r="F11" s="10">
        <v>26.5</v>
      </c>
      <c r="G11" s="4">
        <f t="shared" si="0"/>
        <v>1.6447010601202371E-3</v>
      </c>
      <c r="H11" s="4">
        <f t="shared" si="1"/>
        <v>3.1871193697112981E-4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0.99990966895594247</v>
      </c>
      <c r="L11" s="3" t="str">
        <f>IF(J11="Fail","",RSQ(H11:H14,C11:C14))</f>
        <v/>
      </c>
      <c r="M11" s="3">
        <f>IF(I11="Fail",0,IF(K11&gt;0.9,+SLOPE(G11:G14,C11:C14),"Miss"))</f>
        <v>9.7697043346173205E-5</v>
      </c>
      <c r="N11" s="3">
        <f>IF(J11="Fail",0,IF(L11&gt;0.9,+SLOPE(H11:H14,C11:C14),"Miss"))</f>
        <v>0</v>
      </c>
      <c r="O11" s="5">
        <f>(PI()*14.75*14.75*S11)/1000</f>
        <v>25.818938695340172</v>
      </c>
      <c r="P11" s="3">
        <v>7.62</v>
      </c>
      <c r="Q11" s="3">
        <v>30.48</v>
      </c>
      <c r="R11" s="3">
        <v>-0.32499999999999996</v>
      </c>
      <c r="S11" s="3">
        <f>SUM(P11:R11)</f>
        <v>37.774999999999999</v>
      </c>
      <c r="T11" s="3">
        <f>IF(M11="Miss","Miss",(M11*O11*14400*12.01)/(PI()*0.1475*0.1475*16.04))</f>
        <v>397.9119932793007</v>
      </c>
      <c r="U11" s="13">
        <f>IF(N11="Miss","Miss",(N11*O11*14400*28.02)/(PI()*0.1475*0.1475*44.02))</f>
        <v>0</v>
      </c>
    </row>
    <row r="12" spans="1:21" x14ac:dyDescent="0.25">
      <c r="A12" s="1">
        <v>45461</v>
      </c>
      <c r="B12" s="3">
        <v>32</v>
      </c>
      <c r="C12" s="3">
        <v>21</v>
      </c>
      <c r="D12" s="36">
        <v>5.7088233616455568</v>
      </c>
      <c r="E12" s="36">
        <v>0.17827493228014779</v>
      </c>
      <c r="F12" s="10">
        <v>30.7</v>
      </c>
      <c r="G12" s="4">
        <f t="shared" si="0"/>
        <v>3.659685202733509E-3</v>
      </c>
      <c r="H12" s="4">
        <f t="shared" si="1"/>
        <v>3.1364117982501824E-4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45461</v>
      </c>
      <c r="B13" s="3">
        <v>32</v>
      </c>
      <c r="C13" s="3">
        <v>42</v>
      </c>
      <c r="D13" s="36">
        <v>9.0003485123329163</v>
      </c>
      <c r="E13" s="36">
        <v>0.16637426143555112</v>
      </c>
      <c r="F13" s="10">
        <v>30.7</v>
      </c>
      <c r="G13" s="4">
        <f t="shared" si="0"/>
        <v>5.769742761936654E-3</v>
      </c>
      <c r="H13" s="4">
        <f t="shared" si="1"/>
        <v>2.927041899932507E-4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45461</v>
      </c>
      <c r="B14" s="3">
        <v>32</v>
      </c>
      <c r="C14" s="3">
        <v>63</v>
      </c>
      <c r="D14" s="36">
        <v>12.116442733488238</v>
      </c>
      <c r="E14" s="36">
        <v>0.17729404282622374</v>
      </c>
      <c r="F14" s="10">
        <v>30.2</v>
      </c>
      <c r="G14" s="4">
        <f t="shared" si="0"/>
        <v>7.780141574617979E-3</v>
      </c>
      <c r="H14" s="4">
        <f t="shared" si="1"/>
        <v>3.1242960766426306E-4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45461</v>
      </c>
      <c r="B15" s="3">
        <v>42</v>
      </c>
      <c r="C15" s="3">
        <v>0</v>
      </c>
      <c r="D15" s="36">
        <v>2.6560636294267206</v>
      </c>
      <c r="E15" s="36">
        <v>0.17696314035983973</v>
      </c>
      <c r="F15" s="10">
        <v>28</v>
      </c>
      <c r="G15" s="4">
        <f t="shared" si="0"/>
        <v>1.7179557467449313E-3</v>
      </c>
      <c r="H15" s="4">
        <f t="shared" si="1"/>
        <v>3.1412462888704242E-4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0.99957283637287153</v>
      </c>
      <c r="L15" s="5" t="str">
        <f>IF(J15="Fail","",RSQ(H15:H18,C15:C18))</f>
        <v/>
      </c>
      <c r="M15" s="3">
        <f>IF(I15="Fail",0,IF(K15&gt;0.9,+SLOPE(G15:G18,C15:C18),"Miss"))</f>
        <v>1.0068122651601702E-4</v>
      </c>
      <c r="N15" s="3">
        <f>IF(J15="Fail",0,IF(L15&gt;0.9,+SLOPE(H15:H18,C15:C18),"Miss"))</f>
        <v>0</v>
      </c>
      <c r="O15" s="5">
        <f>(PI()*14.75*14.75*S15)/1000</f>
        <v>24.947485436926975</v>
      </c>
      <c r="P15" s="3">
        <v>7.62</v>
      </c>
      <c r="Q15" s="3">
        <v>30.48</v>
      </c>
      <c r="R15" s="3">
        <v>-1.6</v>
      </c>
      <c r="S15" s="3">
        <f>SUM(P15:R15)</f>
        <v>36.5</v>
      </c>
      <c r="T15" s="3">
        <f>IF(M15="Miss","Miss",(M15*O15*14400*12.01)/(PI()*0.1475*0.1475*16.04))</f>
        <v>396.22556883316145</v>
      </c>
      <c r="U15" s="5">
        <f>IF(N15="Miss","Miss",(N15*O15*14400*28.02)/(PI()*0.1475*0.1475*44.02))</f>
        <v>0</v>
      </c>
    </row>
    <row r="16" spans="1:21" x14ac:dyDescent="0.25">
      <c r="A16" s="1">
        <v>45461</v>
      </c>
      <c r="B16" s="3">
        <v>42</v>
      </c>
      <c r="C16" s="3">
        <v>21</v>
      </c>
      <c r="D16" s="36">
        <v>5.7884118344683975</v>
      </c>
      <c r="E16" s="36">
        <v>0.17900764488428378</v>
      </c>
      <c r="F16" s="10">
        <v>30.7</v>
      </c>
      <c r="G16" s="4">
        <f t="shared" si="0"/>
        <v>3.710706006469491E-3</v>
      </c>
      <c r="H16" s="4">
        <f t="shared" si="1"/>
        <v>3.149302497054249E-4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45461</v>
      </c>
      <c r="B17" s="3">
        <v>42</v>
      </c>
      <c r="C17" s="3">
        <v>42</v>
      </c>
      <c r="D17" s="36">
        <v>9.1769004062709083</v>
      </c>
      <c r="E17" s="36">
        <v>0.17802675543035973</v>
      </c>
      <c r="F17" s="10">
        <v>31.4</v>
      </c>
      <c r="G17" s="4">
        <f t="shared" si="0"/>
        <v>5.8694009739429284E-3</v>
      </c>
      <c r="H17" s="4">
        <f t="shared" si="1"/>
        <v>3.1248466710922916E-4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45461</v>
      </c>
      <c r="B18" s="3">
        <v>42</v>
      </c>
      <c r="C18" s="3">
        <v>63</v>
      </c>
      <c r="D18" s="36">
        <v>12.538859487132472</v>
      </c>
      <c r="E18" s="36">
        <v>0.17801493748513175</v>
      </c>
      <c r="F18" s="10">
        <v>30.4</v>
      </c>
      <c r="G18" s="4">
        <f t="shared" si="0"/>
        <v>8.0460766137083108E-3</v>
      </c>
      <c r="H18" s="4">
        <f t="shared" si="1"/>
        <v>3.1349328903353417E-4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">
        <v>45461</v>
      </c>
      <c r="B19" s="3">
        <v>14</v>
      </c>
      <c r="C19" s="3">
        <v>0</v>
      </c>
      <c r="D19" s="36">
        <v>3.6662393865936265</v>
      </c>
      <c r="E19" s="36">
        <v>0.1680642276031552</v>
      </c>
      <c r="F19" s="10">
        <v>30.7</v>
      </c>
      <c r="G19" s="4">
        <f t="shared" si="0"/>
        <v>2.350271007321545E-3</v>
      </c>
      <c r="H19" s="4">
        <f t="shared" si="1"/>
        <v>2.956773672980598E-4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0.99746386310433333</v>
      </c>
      <c r="L19" s="3" t="str">
        <f>IF(J19="Fail","",RSQ(H19:H22,C19:C22))</f>
        <v/>
      </c>
      <c r="M19" s="3">
        <f>IF(I19="Fail",0,IF(K19&gt;0.9,+SLOPE(G19:G22,C19:C22),"Miss"))</f>
        <v>4.1629648762126777E-4</v>
      </c>
      <c r="N19" s="3">
        <f>IF(J19="Fail",0,IF(L19&gt;0.9,+SLOPE(H19:H22,C19:C22),"Miss"))</f>
        <v>0</v>
      </c>
      <c r="O19" s="5">
        <f>(PI()*14.75*14.75*S19)/1000</f>
        <v>20.91487820191686</v>
      </c>
      <c r="P19" s="3">
        <v>7.62</v>
      </c>
      <c r="Q19" s="3">
        <v>30.48</v>
      </c>
      <c r="R19" s="3">
        <v>-7.5</v>
      </c>
      <c r="S19" s="3">
        <f>SUM(P19:R19)</f>
        <v>30.6</v>
      </c>
      <c r="T19" s="3">
        <f>IF(M19="Miss","Miss",(M19*O19*14400*12.01)/(PI()*0.1475*0.1475*16.04))</f>
        <v>1373.4893893443143</v>
      </c>
      <c r="U19" s="3">
        <f>IF(N19="Miss","Miss",(N19*O19*14400*28.02)/(PI()*0.1475*0.1475*44.02))</f>
        <v>0</v>
      </c>
    </row>
    <row r="20" spans="1:21" x14ac:dyDescent="0.25">
      <c r="A20" s="1">
        <v>45461</v>
      </c>
      <c r="B20" s="3">
        <v>14</v>
      </c>
      <c r="C20" s="3">
        <v>21</v>
      </c>
      <c r="D20" s="36">
        <v>17.503797668510416</v>
      </c>
      <c r="E20" s="36">
        <v>0.17520226652086757</v>
      </c>
      <c r="F20" s="10">
        <v>32.1</v>
      </c>
      <c r="G20" s="4">
        <f t="shared" si="0"/>
        <v>1.1169480572286981E-2</v>
      </c>
      <c r="H20" s="4">
        <f t="shared" si="1"/>
        <v>3.0682171064159769E-4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">
        <v>45461</v>
      </c>
      <c r="B21" s="3">
        <v>14</v>
      </c>
      <c r="C21" s="3">
        <v>42</v>
      </c>
      <c r="D21" s="36">
        <v>32.611969104577767</v>
      </c>
      <c r="E21" s="36">
        <v>0.1735595721341755</v>
      </c>
      <c r="F21" s="10">
        <v>31.6</v>
      </c>
      <c r="G21" s="4">
        <f t="shared" si="0"/>
        <v>2.0844413173239183E-2</v>
      </c>
      <c r="H21" s="4">
        <f t="shared" si="1"/>
        <v>3.0444363306719399E-4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">
        <v>45461</v>
      </c>
      <c r="B22" s="3">
        <v>14</v>
      </c>
      <c r="C22" s="3">
        <v>63</v>
      </c>
      <c r="D22" s="36">
        <v>44.034783228665397</v>
      </c>
      <c r="E22" s="36">
        <v>0.17056963199149133</v>
      </c>
      <c r="F22" s="10">
        <v>30.3</v>
      </c>
      <c r="G22" s="4">
        <f t="shared" si="0"/>
        <v>2.8266047607159551E-2</v>
      </c>
      <c r="H22" s="4">
        <f t="shared" si="1"/>
        <v>3.0048071917827861E-4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">
        <v>45461</v>
      </c>
      <c r="B23" s="3">
        <v>24</v>
      </c>
      <c r="C23" s="3">
        <v>0</v>
      </c>
      <c r="D23" s="36">
        <v>2.7756331660619749</v>
      </c>
      <c r="E23" s="36">
        <v>0.17653769433163169</v>
      </c>
      <c r="F23" s="10">
        <v>27.7</v>
      </c>
      <c r="G23" s="4">
        <f t="shared" si="0"/>
        <v>1.7970841655376019E-3</v>
      </c>
      <c r="H23" s="4">
        <f t="shared" si="1"/>
        <v>3.1368191004759724E-4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0.99921321111377592</v>
      </c>
      <c r="L23" s="3" t="str">
        <f>IF(J23="Fail","",RSQ(H23:H26,C23:C26))</f>
        <v/>
      </c>
      <c r="M23" s="3">
        <f>IF(I23="Fail",0,IF(K23&gt;0.9,+SLOPE(G23:G26,C23:C26),"Miss"))</f>
        <v>2.5695832618344018E-4</v>
      </c>
      <c r="N23" s="3">
        <f>IF(J23="Fail",0,IF(L23&gt;0.9,+SLOPE(H23:H26,C23:C26),"Miss"))</f>
        <v>0</v>
      </c>
      <c r="O23" s="5">
        <f>(PI()*14.75*14.75*S23)/1000</f>
        <v>21.256624577765173</v>
      </c>
      <c r="P23" s="3">
        <v>7.62</v>
      </c>
      <c r="Q23" s="3">
        <v>30.48</v>
      </c>
      <c r="R23" s="3">
        <v>-7</v>
      </c>
      <c r="S23" s="3">
        <f>SUM(P23:R23)</f>
        <v>31.1</v>
      </c>
      <c r="T23" s="3">
        <f>IF(M23="Miss","Miss",(M23*O23*14400*12.01)/(PI()*0.1475*0.1475*16.04))</f>
        <v>861.63676043882936</v>
      </c>
      <c r="U23" s="13">
        <f>IF(N23="Miss","Miss",(N23*O23*14400*28.02)/(PI()*0.1475*0.1475*44.02))</f>
        <v>0</v>
      </c>
    </row>
    <row r="24" spans="1:21" x14ac:dyDescent="0.25">
      <c r="A24" s="1">
        <v>45461</v>
      </c>
      <c r="B24" s="3">
        <v>24</v>
      </c>
      <c r="C24" s="3">
        <v>21</v>
      </c>
      <c r="D24" s="36">
        <v>11.229946715778423</v>
      </c>
      <c r="E24" s="36">
        <v>0.17607679446773961</v>
      </c>
      <c r="F24" s="10">
        <v>29.3</v>
      </c>
      <c r="G24" s="4">
        <f t="shared" si="0"/>
        <v>7.2323672663955948E-3</v>
      </c>
      <c r="H24" s="4">
        <f t="shared" si="1"/>
        <v>3.1120787184773352E-4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">
        <v>45461</v>
      </c>
      <c r="B25" s="3">
        <v>24</v>
      </c>
      <c r="C25" s="3">
        <v>42</v>
      </c>
      <c r="D25" s="36">
        <v>20.138437677307845</v>
      </c>
      <c r="E25" s="36">
        <v>0.17264959035161942</v>
      </c>
      <c r="F25" s="10">
        <v>30</v>
      </c>
      <c r="G25" s="4">
        <f t="shared" si="0"/>
        <v>1.2939710736133196E-2</v>
      </c>
      <c r="H25" s="4">
        <f t="shared" si="1"/>
        <v>3.0444582241223356E-4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">
        <v>45461</v>
      </c>
      <c r="B26" s="3">
        <v>24</v>
      </c>
      <c r="C26" s="3">
        <v>63</v>
      </c>
      <c r="D26" s="36">
        <v>27.802284493424668</v>
      </c>
      <c r="E26" s="36">
        <v>0.17328775939393148</v>
      </c>
      <c r="F26" s="10">
        <v>29.7</v>
      </c>
      <c r="G26" s="4">
        <f t="shared" si="0"/>
        <v>1.7881719175132548E-2</v>
      </c>
      <c r="H26" s="4">
        <f t="shared" si="1"/>
        <v>3.0587384874207821E-4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52">
        <v>45461</v>
      </c>
      <c r="B27" s="3">
        <v>34</v>
      </c>
      <c r="C27" s="3">
        <v>0</v>
      </c>
      <c r="D27" s="36">
        <v>2.9689995260892998</v>
      </c>
      <c r="E27" s="36">
        <v>0.17225959815909542</v>
      </c>
      <c r="F27" s="10">
        <v>27.5</v>
      </c>
      <c r="G27" s="4">
        <f t="shared" si="0"/>
        <v>1.9235579971076456E-3</v>
      </c>
      <c r="H27" s="4">
        <f t="shared" si="1"/>
        <v>3.0628396527096252E-4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0.24091541779913317</v>
      </c>
      <c r="L27" s="3" t="str">
        <f>IF(J27="Fail","",RSQ(H27:H30,C27:C30))</f>
        <v/>
      </c>
      <c r="M27" s="3" t="str">
        <f>IF(I27="Fail",0,IF(K27&gt;0.9,+SLOPE(G27:G30,C27:C30),"Miss"))</f>
        <v>Miss</v>
      </c>
      <c r="N27" s="3">
        <f>IF(J27="Fail",0,IF(L27&gt;0.9,+SLOPE(H27:H30,C27:C30),"Miss"))</f>
        <v>0</v>
      </c>
      <c r="O27" s="5">
        <f>(PI()*14.75*14.75*S27)/1000</f>
        <v>24.4348658731545</v>
      </c>
      <c r="P27" s="3">
        <v>7.62</v>
      </c>
      <c r="Q27" s="3">
        <v>30.48</v>
      </c>
      <c r="R27" s="3">
        <v>-2.35</v>
      </c>
      <c r="S27" s="3">
        <f>SUM(P27:R27)</f>
        <v>35.75</v>
      </c>
      <c r="T27" s="3" t="str">
        <f>IF(M27="Miss","Miss",(M27*O27*14400*12.01)/(PI()*0.1475*0.1475*16.04))</f>
        <v>Miss</v>
      </c>
      <c r="U27" s="13">
        <f>IF(N27="Miss","Miss",(N27*O27*14400*28.02)/(PI()*0.1475*0.1475*44.02))</f>
        <v>0</v>
      </c>
    </row>
    <row r="28" spans="1:21" x14ac:dyDescent="0.25">
      <c r="A28" s="52">
        <v>45461</v>
      </c>
      <c r="B28" s="3">
        <v>34</v>
      </c>
      <c r="C28" s="3">
        <v>21</v>
      </c>
      <c r="D28" s="36">
        <v>16.228700656736024</v>
      </c>
      <c r="E28" s="36">
        <v>0.17391411049101557</v>
      </c>
      <c r="F28" s="10">
        <v>31.8</v>
      </c>
      <c r="G28" s="4">
        <f t="shared" si="0"/>
        <v>1.0366006506066214E-2</v>
      </c>
      <c r="H28" s="4">
        <f t="shared" si="1"/>
        <v>3.0486545872051717E-4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52">
        <v>45461</v>
      </c>
      <c r="B29" s="3">
        <v>34</v>
      </c>
      <c r="C29" s="3">
        <v>42</v>
      </c>
      <c r="D29" s="36">
        <v>30.279802657987332</v>
      </c>
      <c r="E29" s="36">
        <v>0.16820604294589125</v>
      </c>
      <c r="F29" s="10">
        <v>31.8</v>
      </c>
      <c r="G29" s="4">
        <f t="shared" si="0"/>
        <v>1.9341082073925351E-2</v>
      </c>
      <c r="H29" s="4">
        <f t="shared" si="1"/>
        <v>2.9485941248517201E-4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s="48" customFormat="1" x14ac:dyDescent="0.25">
      <c r="A30" s="53">
        <v>45461</v>
      </c>
      <c r="B30" s="45">
        <v>34</v>
      </c>
      <c r="C30" s="45">
        <v>63</v>
      </c>
      <c r="D30" s="42">
        <v>12.606864661093773</v>
      </c>
      <c r="E30" s="42">
        <v>0.21726233358732172</v>
      </c>
      <c r="F30" s="43">
        <v>30.8</v>
      </c>
      <c r="G30" s="44">
        <f t="shared" si="0"/>
        <v>8.0790688270877715E-3</v>
      </c>
      <c r="H30" s="44">
        <f t="shared" si="1"/>
        <v>3.8210641738187196E-4</v>
      </c>
      <c r="I30" s="45"/>
      <c r="J30" s="45"/>
      <c r="K30" s="46"/>
      <c r="L30" s="45"/>
      <c r="M30" s="45"/>
      <c r="N30" s="45"/>
      <c r="O30" s="47"/>
      <c r="P30" s="45"/>
      <c r="Q30" s="43"/>
      <c r="R30" s="45"/>
      <c r="S30" s="45"/>
      <c r="T30" s="45"/>
      <c r="U30" s="45"/>
    </row>
    <row r="31" spans="1:21" x14ac:dyDescent="0.25">
      <c r="A31" s="1">
        <v>45461</v>
      </c>
      <c r="B31" s="3">
        <v>44</v>
      </c>
      <c r="C31" s="3">
        <v>0</v>
      </c>
      <c r="D31" s="36">
        <v>2.7780619222748784</v>
      </c>
      <c r="E31" s="36">
        <v>0.16937601952346326</v>
      </c>
      <c r="F31" s="10">
        <v>25.8</v>
      </c>
      <c r="G31" s="4">
        <f t="shared" si="0"/>
        <v>1.8100881666257881E-3</v>
      </c>
      <c r="H31" s="4">
        <f t="shared" si="1"/>
        <v>3.0286940476338664E-4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0.99957204617824225</v>
      </c>
      <c r="L31" s="5" t="str">
        <f>IF(J31="Fail","",RSQ(H31:H34,C31:C34))</f>
        <v/>
      </c>
      <c r="M31" s="3">
        <f>IF(I31="Fail",0,IF(K31&gt;0.9,+SLOPE(G31:G34,C31:C34),"Miss"))</f>
        <v>3.2284754683385833E-4</v>
      </c>
      <c r="N31" s="3">
        <f>IF(J31="Fail",0,IF(L31&gt;0.9,+SLOPE(H31:H34,C31:C34),"Miss"))</f>
        <v>0</v>
      </c>
      <c r="O31" s="5">
        <f>(PI()*14.75*14.75*S31)/1000</f>
        <v>24.810786886587653</v>
      </c>
      <c r="P31" s="3">
        <v>7.62</v>
      </c>
      <c r="Q31" s="3">
        <v>30.48</v>
      </c>
      <c r="R31" s="3">
        <v>-1.7999999999999998</v>
      </c>
      <c r="S31" s="3">
        <f>SUM(P31:R31)</f>
        <v>36.300000000000004</v>
      </c>
      <c r="T31" s="3">
        <f>IF(M31="Miss","Miss",(M31*O31*14400*12.01)/(PI()*0.1475*0.1475*16.04))</f>
        <v>1263.5872972997156</v>
      </c>
      <c r="U31" s="5">
        <f>IF(N31="Miss","Miss",(N31*O31*14400*28.02)/(PI()*0.1475*0.1475*44.02))</f>
        <v>0</v>
      </c>
    </row>
    <row r="32" spans="1:21" x14ac:dyDescent="0.25">
      <c r="A32" s="1">
        <v>45461</v>
      </c>
      <c r="B32" s="3">
        <v>44</v>
      </c>
      <c r="C32" s="3">
        <v>21</v>
      </c>
      <c r="D32" s="36">
        <v>12.961463068177698</v>
      </c>
      <c r="E32" s="36">
        <v>0.17346502857235147</v>
      </c>
      <c r="F32" s="10">
        <v>31.4</v>
      </c>
      <c r="G32" s="4">
        <f t="shared" si="0"/>
        <v>8.289947649873371E-3</v>
      </c>
      <c r="H32" s="4">
        <f t="shared" si="1"/>
        <v>3.0447761392656556E-4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">
        <v>45461</v>
      </c>
      <c r="B33" s="3">
        <v>44</v>
      </c>
      <c r="C33" s="3">
        <v>42</v>
      </c>
      <c r="D33" s="36">
        <v>23.584469088616071</v>
      </c>
      <c r="E33" s="36">
        <v>0.1746822769308356</v>
      </c>
      <c r="F33" s="10">
        <v>32.1</v>
      </c>
      <c r="G33" s="4">
        <f t="shared" si="0"/>
        <v>1.5049663751935826E-2</v>
      </c>
      <c r="H33" s="4">
        <f t="shared" si="1"/>
        <v>3.0591108260751091E-4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">
        <v>45461</v>
      </c>
      <c r="B34" s="3">
        <v>44</v>
      </c>
      <c r="C34" s="3">
        <v>63</v>
      </c>
      <c r="D34" s="36">
        <v>34.573283160197924</v>
      </c>
      <c r="E34" s="36">
        <v>0.17416228734080352</v>
      </c>
      <c r="F34" s="10">
        <v>30.8</v>
      </c>
      <c r="G34" s="4">
        <f t="shared" si="0"/>
        <v>2.2156177744308381E-2</v>
      </c>
      <c r="H34" s="4">
        <f t="shared" si="1"/>
        <v>3.0630494738785228E-4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">
        <v>45461</v>
      </c>
      <c r="B35" s="3">
        <v>11</v>
      </c>
      <c r="C35" s="3">
        <v>0</v>
      </c>
      <c r="D35" s="36">
        <v>2.8404622742064016</v>
      </c>
      <c r="E35" s="36">
        <v>0.17594679707023164</v>
      </c>
      <c r="F35" s="10">
        <v>29.3</v>
      </c>
      <c r="G35" s="4">
        <f t="shared" si="0"/>
        <v>1.8293289267827105E-3</v>
      </c>
      <c r="H35" s="4">
        <f t="shared" si="1"/>
        <v>3.1097810725242439E-4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0.28515898465306144</v>
      </c>
      <c r="L35" s="3" t="str">
        <f>IF(J35="Fail","",RSQ(H35:H38,C35:C38))</f>
        <v/>
      </c>
      <c r="M35" s="3" t="str">
        <f>IF(I35="Fail",0,IF(K35&gt;0.9,+SLOPE(G35:G38,C35:C38),"Miss"))</f>
        <v>Miss</v>
      </c>
      <c r="N35" s="3">
        <f>IF(J35="Fail",0,IF(L35&gt;0.9,+SLOPE(H35:H38,C35:C38),"Miss"))</f>
        <v>0</v>
      </c>
      <c r="O35" s="5">
        <f>(PI()*14.75*14.75*S35)/1000</f>
        <v>23.51215065836405</v>
      </c>
      <c r="P35" s="3">
        <v>7.62</v>
      </c>
      <c r="Q35" s="3">
        <v>30.48</v>
      </c>
      <c r="R35" s="3">
        <v>-3.7</v>
      </c>
      <c r="S35" s="3">
        <f>SUM(P35:R35)</f>
        <v>34.4</v>
      </c>
      <c r="T35" s="3" t="str">
        <f>IF(M35="Miss","Miss",(M35*O35*14400*12.01)/(PI()*0.1475*0.1475*16.04))</f>
        <v>Miss</v>
      </c>
      <c r="U35" s="3">
        <f>IF(N35="Miss","Miss",(N35*O35*14400*28.02)/(PI()*0.1475*0.1475*44.02))</f>
        <v>0</v>
      </c>
    </row>
    <row r="36" spans="1:21" x14ac:dyDescent="0.25">
      <c r="A36" s="1">
        <v>45461</v>
      </c>
      <c r="B36" s="3">
        <v>11</v>
      </c>
      <c r="C36" s="3">
        <v>21</v>
      </c>
      <c r="D36" s="36">
        <v>18.62588303887188</v>
      </c>
      <c r="E36" s="36">
        <v>0.16964783226370728</v>
      </c>
      <c r="F36" s="10">
        <v>30.6</v>
      </c>
      <c r="G36" s="4">
        <f t="shared" si="0"/>
        <v>1.1944196787082877E-2</v>
      </c>
      <c r="H36" s="4">
        <f t="shared" si="1"/>
        <v>2.9856168111836514E-4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">
        <v>45461</v>
      </c>
      <c r="B37" s="3">
        <v>11</v>
      </c>
      <c r="C37" s="3">
        <v>42</v>
      </c>
      <c r="D37" s="36">
        <v>33.546666591743673</v>
      </c>
      <c r="E37" s="36">
        <v>0.17970490365273584</v>
      </c>
      <c r="F37" s="10">
        <v>32.4</v>
      </c>
      <c r="G37" s="4">
        <f t="shared" si="0"/>
        <v>2.1385698979563175E-2</v>
      </c>
      <c r="H37" s="4">
        <f t="shared" si="1"/>
        <v>3.1439793097756674E-4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s="48" customFormat="1" x14ac:dyDescent="0.25">
      <c r="A38" s="53">
        <v>45461</v>
      </c>
      <c r="B38" s="45">
        <v>11</v>
      </c>
      <c r="C38" s="45">
        <v>63</v>
      </c>
      <c r="D38" s="42">
        <v>15.251406522143812</v>
      </c>
      <c r="E38" s="42">
        <v>0.22844210977301038</v>
      </c>
      <c r="F38" s="43">
        <v>30.8</v>
      </c>
      <c r="G38" s="44">
        <f t="shared" si="0"/>
        <v>9.7738150059274824E-3</v>
      </c>
      <c r="H38" s="44">
        <f t="shared" si="1"/>
        <v>4.0176865774774618E-4</v>
      </c>
      <c r="I38" s="45"/>
      <c r="J38" s="45"/>
      <c r="K38" s="46"/>
      <c r="L38" s="45"/>
      <c r="M38" s="45"/>
      <c r="N38" s="45"/>
      <c r="O38" s="47"/>
      <c r="P38" s="45"/>
      <c r="Q38" s="45"/>
      <c r="R38" s="45"/>
      <c r="S38" s="45"/>
      <c r="T38" s="45"/>
      <c r="U38" s="45"/>
    </row>
    <row r="39" spans="1:21" x14ac:dyDescent="0.25">
      <c r="A39" s="1">
        <v>45461</v>
      </c>
      <c r="B39" s="3">
        <v>21</v>
      </c>
      <c r="C39" s="3">
        <v>0</v>
      </c>
      <c r="D39" s="36">
        <v>4.4380233800939948</v>
      </c>
      <c r="E39" s="36">
        <v>0.17766039912829168</v>
      </c>
      <c r="F39" s="10">
        <v>29.4</v>
      </c>
      <c r="G39" s="4">
        <f t="shared" si="0"/>
        <v>2.85725363366551E-3</v>
      </c>
      <c r="H39" s="4">
        <f t="shared" si="1"/>
        <v>3.1390303561902149E-4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0.99986188498697448</v>
      </c>
      <c r="L39" s="3" t="str">
        <f>IF(J39="Fail","",RSQ(H39:H42,C39:C42))</f>
        <v/>
      </c>
      <c r="M39" s="3">
        <f>IF(I39="Fail",0,IF(K39&gt;0.9,+SLOPE(G39:G42,C39:C42),"Miss"))</f>
        <v>2.8726429093164614E-4</v>
      </c>
      <c r="N39" s="3">
        <f>IF(J39="Fail",0,IF(L39&gt;0.9,+SLOPE(H39:H42,C39:C42),"Miss"))</f>
        <v>0</v>
      </c>
      <c r="O39" s="5">
        <f>(PI()*14.75*14.75*S39)/1000</f>
        <v>23.648849208703378</v>
      </c>
      <c r="P39" s="3">
        <v>7.62</v>
      </c>
      <c r="Q39" s="3">
        <v>30.48</v>
      </c>
      <c r="R39" s="3">
        <v>-3.5</v>
      </c>
      <c r="S39" s="3">
        <f>SUM(P39:R39)</f>
        <v>34.6</v>
      </c>
      <c r="T39" s="3">
        <f>IF(M39="Miss","Miss",(M39*O39*14400*12.01)/(PI()*0.1475*0.1475*16.04))</f>
        <v>1071.6645819005853</v>
      </c>
      <c r="U39" s="13">
        <f>IF(N39="Miss","Miss",(N39*O39*14400*28.02)/(PI()*0.1475*0.1475*44.02))</f>
        <v>0</v>
      </c>
    </row>
    <row r="40" spans="1:21" x14ac:dyDescent="0.25">
      <c r="A40" s="1">
        <v>45461</v>
      </c>
      <c r="B40" s="3">
        <v>21</v>
      </c>
      <c r="C40" s="3">
        <v>21</v>
      </c>
      <c r="D40" s="36">
        <v>14.209096452006181</v>
      </c>
      <c r="E40" s="36">
        <v>0.17695132241461164</v>
      </c>
      <c r="F40" s="10">
        <v>31.3</v>
      </c>
      <c r="G40" s="4">
        <f t="shared" si="0"/>
        <v>9.0908993402134906E-3</v>
      </c>
      <c r="H40" s="4">
        <f t="shared" si="1"/>
        <v>3.1069901299834551E-4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">
        <v>45461</v>
      </c>
      <c r="B41" s="3">
        <v>21</v>
      </c>
      <c r="C41" s="3">
        <v>42</v>
      </c>
      <c r="D41" s="36">
        <v>23.601844036908382</v>
      </c>
      <c r="E41" s="36">
        <v>0.18167850050581191</v>
      </c>
      <c r="F41" s="10">
        <v>32.5</v>
      </c>
      <c r="G41" s="4">
        <f t="shared" si="0"/>
        <v>1.5041041211346053E-2</v>
      </c>
      <c r="H41" s="4">
        <f t="shared" si="1"/>
        <v>3.1774679307029996E-4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">
        <v>45461</v>
      </c>
      <c r="B42" s="3">
        <v>21</v>
      </c>
      <c r="C42" s="3">
        <v>63</v>
      </c>
      <c r="D42" s="36">
        <v>32.806269601610062</v>
      </c>
      <c r="E42" s="36">
        <v>0.18148941338216396</v>
      </c>
      <c r="F42" s="10">
        <v>31.4</v>
      </c>
      <c r="G42" s="4">
        <f t="shared" si="0"/>
        <v>2.0982373375169883E-2</v>
      </c>
      <c r="H42" s="4">
        <f t="shared" si="1"/>
        <v>3.1856255981005936E-4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">
        <v>45461</v>
      </c>
      <c r="B43" s="3">
        <v>31</v>
      </c>
      <c r="C43" s="3">
        <v>0</v>
      </c>
      <c r="D43" s="36">
        <v>2.6310287576937141</v>
      </c>
      <c r="E43" s="36">
        <v>0.17827493228014779</v>
      </c>
      <c r="F43" s="12">
        <f>AVERAGE(F44:F46)</f>
        <v>31.233333333333334</v>
      </c>
      <c r="G43" s="4">
        <f t="shared" si="0"/>
        <v>1.6836859640903964E-3</v>
      </c>
      <c r="H43" s="4">
        <f t="shared" si="1"/>
        <v>3.1309162511032726E-4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0.98736523550465694</v>
      </c>
      <c r="L43" s="3" t="str">
        <f>IF(J43="Fail","",RSQ(H43:H46,C43:C46))</f>
        <v/>
      </c>
      <c r="M43" s="3">
        <f>IF(I43="Fail",0,IF(K43&gt;0.9,+SLOPE(G43:G46,C43:C46),"Miss"))</f>
        <v>4.1395061448435062E-4</v>
      </c>
      <c r="N43" s="3">
        <f>IF(J43="Fail",0,IF(L43&gt;0.9,+SLOPE(H43:H46,C43:C46),"Miss"))</f>
        <v>0</v>
      </c>
      <c r="O43" s="5">
        <f>(PI()*14.75*14.75*S43)/1000</f>
        <v>25.630978188623601</v>
      </c>
      <c r="P43" s="3">
        <v>7.62</v>
      </c>
      <c r="Q43" s="3">
        <v>30.48</v>
      </c>
      <c r="R43" s="3">
        <v>-0.6</v>
      </c>
      <c r="S43" s="3">
        <f>SUM(P43:R43)</f>
        <v>37.5</v>
      </c>
      <c r="T43" s="3">
        <f>IF(M43="Miss","Miss",(M43*O43*14400*12.01)/(PI()*0.1475*0.1475*16.04))</f>
        <v>1673.7127900104788</v>
      </c>
      <c r="U43" s="13">
        <f>IF(N43="Miss","Miss",(N43*O43*14400*28.02)/(PI()*0.1475*0.1475*44.02))</f>
        <v>0</v>
      </c>
    </row>
    <row r="44" spans="1:21" x14ac:dyDescent="0.25">
      <c r="A44" s="1">
        <v>45461</v>
      </c>
      <c r="B44" s="3">
        <v>31</v>
      </c>
      <c r="C44" s="3">
        <v>21</v>
      </c>
      <c r="D44" s="36">
        <v>13.921569081878593</v>
      </c>
      <c r="E44" s="36">
        <v>0.17969308570750786</v>
      </c>
      <c r="F44" s="10">
        <v>31.4</v>
      </c>
      <c r="G44" s="4">
        <f t="shared" si="0"/>
        <v>8.904016335641576E-3</v>
      </c>
      <c r="H44" s="4">
        <f t="shared" si="1"/>
        <v>3.1540952332362191E-4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">
        <v>45461</v>
      </c>
      <c r="B45" s="3">
        <v>31</v>
      </c>
      <c r="C45" s="3">
        <v>42</v>
      </c>
      <c r="D45" s="36">
        <v>26.043491340480472</v>
      </c>
      <c r="E45" s="36">
        <v>0.17173960856906345</v>
      </c>
      <c r="F45" s="10">
        <v>31.1</v>
      </c>
      <c r="G45" s="4">
        <f t="shared" si="0"/>
        <v>1.6673431234450753E-2</v>
      </c>
      <c r="H45" s="4">
        <f t="shared" si="1"/>
        <v>3.0174627757209501E-4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">
        <v>45461</v>
      </c>
      <c r="B46" s="3">
        <v>31</v>
      </c>
      <c r="C46" s="3">
        <v>63</v>
      </c>
      <c r="D46" s="36">
        <v>43.859725953935346</v>
      </c>
      <c r="E46" s="36">
        <v>0.17192869569271141</v>
      </c>
      <c r="F46" s="10">
        <v>31.2</v>
      </c>
      <c r="G46" s="4">
        <f t="shared" si="0"/>
        <v>2.8070424011725215E-2</v>
      </c>
      <c r="H46" s="4">
        <f t="shared" si="1"/>
        <v>3.019792497555233E-4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">
        <v>45461</v>
      </c>
      <c r="B47" s="3">
        <v>41</v>
      </c>
      <c r="C47" s="3">
        <v>0</v>
      </c>
      <c r="D47" s="36">
        <v>2.7251897677939767</v>
      </c>
      <c r="E47" s="36">
        <v>0.17435137446445159</v>
      </c>
      <c r="F47" s="10">
        <v>29</v>
      </c>
      <c r="G47" s="4">
        <f t="shared" si="0"/>
        <v>1.7568331441876919E-3</v>
      </c>
      <c r="H47" s="4">
        <f t="shared" si="1"/>
        <v>3.0846423455343824E-4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0.99982454170991242</v>
      </c>
      <c r="L47" s="5" t="str">
        <f>IF(J47="Fail","",RSQ(H47:H50,C47:C50))</f>
        <v/>
      </c>
      <c r="M47" s="3">
        <f>IF(I47="Fail",0,IF(K47&gt;0.9,+SLOPE(G47:G50,C47:C50),"Miss"))</f>
        <v>2.2427550708598102E-4</v>
      </c>
      <c r="N47" s="3">
        <f>IF(J47="Fail",0,IF(L47&gt;0.9,+SLOPE(H47:H50,C47:C50),"Miss"))</f>
        <v>0</v>
      </c>
      <c r="O47" s="5">
        <f>(PI()*14.75*14.75*S47)/1000</f>
        <v>24.588651742286245</v>
      </c>
      <c r="P47" s="3">
        <v>7.62</v>
      </c>
      <c r="Q47" s="3">
        <v>30.48</v>
      </c>
      <c r="R47" s="3">
        <v>-2.125</v>
      </c>
      <c r="S47" s="3">
        <f>SUM(P47:R47)</f>
        <v>35.975000000000001</v>
      </c>
      <c r="T47" s="3">
        <f>IF(M47="Miss","Miss",(M47*O47*14400*12.01)/(PI()*0.1475*0.1475*16.04))</f>
        <v>869.92895332092758</v>
      </c>
      <c r="U47" s="5">
        <f>IF(N47="Miss","Miss",(N47*O47*14400*28.02)/(PI()*0.1475*0.1475*44.02))</f>
        <v>0</v>
      </c>
    </row>
    <row r="48" spans="1:21" x14ac:dyDescent="0.25">
      <c r="A48" s="1">
        <v>45461</v>
      </c>
      <c r="B48" s="3">
        <v>41</v>
      </c>
      <c r="C48" s="3">
        <v>21</v>
      </c>
      <c r="D48" s="36">
        <v>9.8730193023692792</v>
      </c>
      <c r="E48" s="36">
        <v>0.17207051103544746</v>
      </c>
      <c r="F48" s="10">
        <v>33.1</v>
      </c>
      <c r="G48" s="4">
        <f t="shared" si="0"/>
        <v>6.2795750298013158E-3</v>
      </c>
      <c r="H48" s="4">
        <f t="shared" si="1"/>
        <v>3.0035328798997963E-4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">
        <v>45461</v>
      </c>
      <c r="B49" s="3">
        <v>41</v>
      </c>
      <c r="C49" s="3">
        <v>42</v>
      </c>
      <c r="D49" s="36">
        <v>17.448683585217601</v>
      </c>
      <c r="E49" s="36">
        <v>0.17353593624371955</v>
      </c>
      <c r="F49" s="10">
        <v>32.799999999999997</v>
      </c>
      <c r="G49" s="4">
        <f t="shared" si="0"/>
        <v>1.1108836498873426E-2</v>
      </c>
      <c r="H49" s="4">
        <f t="shared" si="1"/>
        <v>3.032082438740135E-4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">
        <v>45461</v>
      </c>
      <c r="B50" s="3">
        <v>41</v>
      </c>
      <c r="C50" s="3">
        <v>63</v>
      </c>
      <c r="D50" s="36">
        <v>24.881798561108582</v>
      </c>
      <c r="E50" s="36">
        <v>0.17652587638640371</v>
      </c>
      <c r="F50" s="10">
        <v>32.700000000000003</v>
      </c>
      <c r="G50" s="4">
        <f t="shared" si="0"/>
        <v>1.5846364817182327E-2</v>
      </c>
      <c r="H50" s="4">
        <f t="shared" si="1"/>
        <v>3.0853321940766125E-4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42" priority="4" operator="containsText" text="Fail">
      <formula>NOT(ISERROR(SEARCH("Fail",I3)))</formula>
    </cfRule>
    <cfRule type="containsText" priority="5" operator="containsText" text="Fail">
      <formula>NOT(ISERROR(SEARCH("Fail",I3)))</formula>
    </cfRule>
  </conditionalFormatting>
  <conditionalFormatting sqref="I35:J50">
    <cfRule type="containsText" dxfId="41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34E-DC15-4F12-A964-72FC812BC046}">
  <sheetPr>
    <tabColor theme="9"/>
  </sheetPr>
  <dimension ref="A1:U50"/>
  <sheetViews>
    <sheetView topLeftCell="A15" workbookViewId="0">
      <selection activeCell="D47" sqref="D47:D51"/>
    </sheetView>
  </sheetViews>
  <sheetFormatPr defaultRowHeight="15" x14ac:dyDescent="0.25"/>
  <cols>
    <col min="4" max="4" width="9.5703125" bestFit="1" customWidth="1"/>
    <col min="5" max="5" width="9.28515625" bestFit="1" customWidth="1"/>
    <col min="6" max="6" width="12.5703125" customWidth="1"/>
    <col min="15" max="15" width="14.85546875" customWidth="1"/>
    <col min="17" max="17" width="9.7109375" bestFit="1" customWidth="1"/>
    <col min="18" max="18" width="10.5703125" bestFit="1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45469</v>
      </c>
      <c r="B3" s="3">
        <v>12</v>
      </c>
      <c r="C3" s="3">
        <v>0</v>
      </c>
      <c r="D3" s="36">
        <v>3.1192087564873381</v>
      </c>
      <c r="E3" s="36">
        <v>0.1741741052860315</v>
      </c>
      <c r="F3" s="3">
        <v>25.9</v>
      </c>
      <c r="G3" s="4">
        <f>(0.997*D3*16.04)/(0.0821*(F3+273.15)*1000)</f>
        <v>2.0316879264522278E-3</v>
      </c>
      <c r="H3" s="4">
        <f>(0.997*E3*44.02)/(0.0821*(F3+273.15)*1000)</f>
        <v>3.1134494646555488E-4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0.999859272712185</v>
      </c>
      <c r="L3" s="3" t="str">
        <f>IF(J3="Fail","",RSQ(H3:H6,C3:C6))</f>
        <v/>
      </c>
      <c r="M3" s="3">
        <f>IF(I3="Fail",0,IF(K3&gt;0.9,+SLOPE(G3:G6,C3:C6),"Miss"))</f>
        <v>4.4618518387319644E-4</v>
      </c>
      <c r="N3" s="3">
        <f>IF(J3="Fail",0,IF(L3&gt;0.9,+SLOPE(H3:H6,C3:C6),"Miss"))</f>
        <v>0</v>
      </c>
      <c r="O3" s="5">
        <f>(PI()*14.75*14.75*S3)/1000</f>
        <v>34.748771496256637</v>
      </c>
      <c r="P3" s="3">
        <v>7.62</v>
      </c>
      <c r="Q3" s="3">
        <v>45.72</v>
      </c>
      <c r="R3" s="3">
        <v>-2.5</v>
      </c>
      <c r="S3" s="3">
        <f>SUM(P3:R3)</f>
        <v>50.839999999999996</v>
      </c>
      <c r="T3" s="3">
        <f>IF(M3="Miss","Miss",(M3*O3*14400*12.01)/(PI()*0.1475*0.1475*16.04))</f>
        <v>2445.8049653102917</v>
      </c>
      <c r="U3" s="3">
        <f>IF(N3="Miss","Miss",(N3*O3*14400*28.02)/(PI()*0.1475*0.1475*44.02))</f>
        <v>0</v>
      </c>
    </row>
    <row r="4" spans="1:21" x14ac:dyDescent="0.25">
      <c r="A4" s="1">
        <v>45469</v>
      </c>
      <c r="B4" s="3">
        <v>12</v>
      </c>
      <c r="C4" s="3">
        <v>21</v>
      </c>
      <c r="D4" s="36">
        <v>17.315288820908897</v>
      </c>
      <c r="E4" s="36">
        <v>0.17118416514334744</v>
      </c>
      <c r="F4" s="3">
        <v>27.9</v>
      </c>
      <c r="G4" s="4">
        <f t="shared" ref="G4:G50" si="0">(0.997*D4*16.04)/(0.0821*(F4+273.15)*1000)</f>
        <v>1.120333890212177E-2</v>
      </c>
      <c r="H4" s="4">
        <f t="shared" ref="H4:H50" si="1">(0.997*E4*44.02)/(0.0821*(F4+273.15)*1000)</f>
        <v>3.039673917885584E-4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45469</v>
      </c>
      <c r="B5" s="3">
        <v>12</v>
      </c>
      <c r="C5" s="3">
        <v>42</v>
      </c>
      <c r="D5" s="36">
        <v>31.902772290409917</v>
      </c>
      <c r="E5" s="36">
        <v>0.17835765789674374</v>
      </c>
      <c r="F5" s="3">
        <v>29.9</v>
      </c>
      <c r="G5" s="4">
        <f t="shared" si="0"/>
        <v>2.0505506487356637E-2</v>
      </c>
      <c r="H5" s="4">
        <f t="shared" si="1"/>
        <v>3.1461506307123283E-4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45469</v>
      </c>
      <c r="B6" s="3">
        <v>12</v>
      </c>
      <c r="C6" s="3">
        <v>63</v>
      </c>
      <c r="D6" s="36">
        <v>47.068860220784977</v>
      </c>
      <c r="E6" s="36">
        <v>0.17084144473173535</v>
      </c>
      <c r="F6" s="3">
        <v>30.8</v>
      </c>
      <c r="G6" s="4">
        <f t="shared" si="0"/>
        <v>3.0163928269164357E-2</v>
      </c>
      <c r="H6" s="4">
        <f t="shared" si="1"/>
        <v>3.0046447218403549E-4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45469</v>
      </c>
      <c r="B7" s="3">
        <v>22</v>
      </c>
      <c r="C7" s="3">
        <v>0</v>
      </c>
      <c r="D7" s="36">
        <v>2.7031441344768519</v>
      </c>
      <c r="E7" s="36">
        <v>0.18035489064027588</v>
      </c>
      <c r="F7" s="3">
        <v>25</v>
      </c>
      <c r="G7" s="4">
        <f t="shared" si="0"/>
        <v>1.7660002259674685E-3</v>
      </c>
      <c r="H7" s="4">
        <f t="shared" si="1"/>
        <v>3.2336659171374062E-4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0.99999927285316625</v>
      </c>
      <c r="L7" s="3" t="str">
        <f>IF(J7="Fail","",RSQ(H7:H10,C7:C10))</f>
        <v/>
      </c>
      <c r="M7" s="3">
        <f>IF(I7="Fail",0,IF(K7&gt;0.9,+SLOPE(G7:G10,C7:C10),"Miss"))</f>
        <v>1.7013681626787592E-4</v>
      </c>
      <c r="N7" s="3">
        <f>IF(J7="Fail",0,IF(L7&gt;0.9,+SLOPE(H7:H10,C7:C10),"Miss"))</f>
        <v>0</v>
      </c>
      <c r="O7" s="5">
        <f>(PI()*14.75*14.75*S7)/1000</f>
        <v>32.681205922374332</v>
      </c>
      <c r="P7" s="3">
        <v>7.62</v>
      </c>
      <c r="Q7" s="3">
        <v>45.72</v>
      </c>
      <c r="R7" s="3">
        <v>-5.5250000000000004</v>
      </c>
      <c r="S7" s="3">
        <f>SUM(P7:R7)</f>
        <v>47.814999999999998</v>
      </c>
      <c r="T7" s="3">
        <f>IF(M7="Miss","Miss",(M7*O7*14400*12.01)/(PI()*0.1475*0.1475*16.04))</f>
        <v>877.12925706924989</v>
      </c>
      <c r="U7" s="13">
        <f>IF(N7="Miss","Miss",(N7*O7*14400*28.02)/(PI()*0.1475*0.1475*44.02))</f>
        <v>0</v>
      </c>
    </row>
    <row r="8" spans="1:21" x14ac:dyDescent="0.25">
      <c r="A8" s="1">
        <v>45469</v>
      </c>
      <c r="B8" s="3">
        <v>22</v>
      </c>
      <c r="C8" s="3">
        <v>21</v>
      </c>
      <c r="D8" s="36">
        <v>8.3055374080414932</v>
      </c>
      <c r="E8" s="36">
        <v>0.17956308830999979</v>
      </c>
      <c r="F8" s="3">
        <v>29.37</v>
      </c>
      <c r="G8" s="4">
        <f t="shared" si="0"/>
        <v>5.3477366477621508E-3</v>
      </c>
      <c r="H8" s="4">
        <f t="shared" si="1"/>
        <v>3.1729630446369748E-4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45469</v>
      </c>
      <c r="B9" s="3">
        <v>22</v>
      </c>
      <c r="C9" s="3">
        <v>42</v>
      </c>
      <c r="D9" s="36">
        <v>13.931097279329213</v>
      </c>
      <c r="E9" s="36">
        <v>0.17756585556646776</v>
      </c>
      <c r="F9" s="3">
        <v>31.3</v>
      </c>
      <c r="G9" s="4">
        <f t="shared" si="0"/>
        <v>8.9130370458723115E-3</v>
      </c>
      <c r="H9" s="4">
        <f t="shared" si="1"/>
        <v>3.1177803767660752E-4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45469</v>
      </c>
      <c r="B10" s="3">
        <v>22</v>
      </c>
      <c r="C10" s="3">
        <v>63</v>
      </c>
      <c r="D10" s="36">
        <v>19.536666618710729</v>
      </c>
      <c r="E10" s="36">
        <v>0.17786130419716772</v>
      </c>
      <c r="F10" s="3">
        <v>31.6</v>
      </c>
      <c r="G10" s="4">
        <f t="shared" si="0"/>
        <v>1.2487143898682062E-2</v>
      </c>
      <c r="H10" s="4">
        <f t="shared" si="1"/>
        <v>3.1198937037015602E-4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45469</v>
      </c>
      <c r="B11" s="3">
        <v>32</v>
      </c>
      <c r="C11" s="3">
        <v>0</v>
      </c>
      <c r="D11" s="36">
        <v>2.8359784165825794</v>
      </c>
      <c r="E11" s="36">
        <v>0.18257666434314002</v>
      </c>
      <c r="F11" s="3">
        <v>25</v>
      </c>
      <c r="G11" s="4">
        <f t="shared" si="0"/>
        <v>1.8527826395365256E-3</v>
      </c>
      <c r="H11" s="4">
        <f t="shared" si="1"/>
        <v>3.2735011213452792E-4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0.99952503843334639</v>
      </c>
      <c r="L11" s="3" t="str">
        <f>IF(J11="Fail","",RSQ(H11:H14,C11:C14))</f>
        <v/>
      </c>
      <c r="M11" s="3">
        <f>IF(I11="Fail",0,IF(K11&gt;0.9,+SLOPE(G11:G14,C11:C14),"Miss"))</f>
        <v>3.5921692220955583E-4</v>
      </c>
      <c r="N11" s="3">
        <f>IF(J11="Fail",0,IF(L11&gt;0.9,+SLOPE(H11:H14,C11:C14),"Miss"))</f>
        <v>0</v>
      </c>
      <c r="O11" s="5">
        <f>(PI()*14.75*14.75*S11)/1000</f>
        <v>32.390721502903261</v>
      </c>
      <c r="P11" s="3">
        <v>7.62</v>
      </c>
      <c r="Q11" s="3">
        <v>45.72</v>
      </c>
      <c r="R11" s="3">
        <v>-5.95</v>
      </c>
      <c r="S11" s="3">
        <f>SUM(P11:R11)</f>
        <v>47.389999999999993</v>
      </c>
      <c r="T11" s="3">
        <f>IF(M11="Miss","Miss",(M11*O11*14400*12.01)/(PI()*0.1475*0.1475*16.04))</f>
        <v>1835.4587630863716</v>
      </c>
      <c r="U11" s="13">
        <f>IF(N11="Miss","Miss",(N11*O11*14400*28.02)/(PI()*0.1475*0.1475*44.02))</f>
        <v>0</v>
      </c>
    </row>
    <row r="12" spans="1:21" x14ac:dyDescent="0.25">
      <c r="A12" s="1">
        <v>45469</v>
      </c>
      <c r="B12" s="3">
        <v>32</v>
      </c>
      <c r="C12" s="3">
        <v>21</v>
      </c>
      <c r="D12" s="36">
        <v>14.444872632058823</v>
      </c>
      <c r="E12" s="36">
        <v>0.18371118708502809</v>
      </c>
      <c r="F12" s="3">
        <v>30.9</v>
      </c>
      <c r="G12" s="4">
        <f t="shared" si="0"/>
        <v>9.253905797802298E-3</v>
      </c>
      <c r="H12" s="4">
        <f t="shared" si="1"/>
        <v>3.2299264661605435E-4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45469</v>
      </c>
      <c r="B13" s="3">
        <v>32</v>
      </c>
      <c r="C13" s="3">
        <v>42</v>
      </c>
      <c r="D13" s="36">
        <v>25.937560204117677</v>
      </c>
      <c r="E13" s="36">
        <v>0.18002398817389187</v>
      </c>
      <c r="F13" s="3">
        <v>32.299999999999997</v>
      </c>
      <c r="G13" s="4">
        <f t="shared" si="0"/>
        <v>1.6540375236672851E-2</v>
      </c>
      <c r="H13" s="4">
        <f t="shared" si="1"/>
        <v>3.1505928899600721E-4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45469</v>
      </c>
      <c r="B14" s="3">
        <v>32</v>
      </c>
      <c r="C14" s="3">
        <v>63</v>
      </c>
      <c r="D14" s="36">
        <v>38.540376192874469</v>
      </c>
      <c r="E14" s="36">
        <v>0.17959854214568383</v>
      </c>
      <c r="F14" s="3">
        <v>32.4</v>
      </c>
      <c r="G14" s="4">
        <f t="shared" si="0"/>
        <v>2.4569144047915246E-2</v>
      </c>
      <c r="H14" s="4">
        <f t="shared" si="1"/>
        <v>3.142118490339297E-4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45469</v>
      </c>
      <c r="B15" s="3">
        <v>42</v>
      </c>
      <c r="C15" s="3">
        <v>0</v>
      </c>
      <c r="D15" s="36">
        <v>3.2841773515637906</v>
      </c>
      <c r="E15" s="36">
        <v>0.18276575146678797</v>
      </c>
      <c r="F15" s="3">
        <v>27.4</v>
      </c>
      <c r="G15" s="4">
        <f t="shared" si="0"/>
        <v>2.1284636349772055E-3</v>
      </c>
      <c r="H15" s="4">
        <f t="shared" si="1"/>
        <v>3.2507241938011346E-4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0.99968456471709599</v>
      </c>
      <c r="L15" s="5" t="str">
        <f>IF(J15="Fail","",RSQ(H15:H18,C15:C18))</f>
        <v/>
      </c>
      <c r="M15" s="3">
        <f>IF(I15="Fail",0,IF(K15&gt;0.9,+SLOPE(G15:G18,C15:C18),"Miss"))</f>
        <v>3.6932410505476922E-4</v>
      </c>
      <c r="N15" s="3">
        <f>IF(J15="Fail",0,IF(L15&gt;0.9,+SLOPE(H15:H18,C15:C18),"Miss"))</f>
        <v>0</v>
      </c>
      <c r="O15" s="5">
        <f>(PI()*14.75*14.75*S15)/1000</f>
        <v>29.793449046456072</v>
      </c>
      <c r="P15" s="3">
        <v>7.62</v>
      </c>
      <c r="Q15" s="3">
        <v>45.72</v>
      </c>
      <c r="R15" s="3">
        <v>-9.75</v>
      </c>
      <c r="S15" s="3">
        <f>SUM(P15:R15)</f>
        <v>43.589999999999996</v>
      </c>
      <c r="T15" s="3">
        <f>IF(M15="Miss","Miss",(M15*O15*14400*12.01)/(PI()*0.1475*0.1475*16.04))</f>
        <v>1735.7839114663127</v>
      </c>
      <c r="U15" s="5">
        <f>IF(N15="Miss","Miss",(N15*O15*14400*28.02)/(PI()*0.1475*0.1475*44.02))</f>
        <v>0</v>
      </c>
    </row>
    <row r="16" spans="1:21" x14ac:dyDescent="0.25">
      <c r="A16" s="1">
        <v>45469</v>
      </c>
      <c r="B16" s="3">
        <v>42</v>
      </c>
      <c r="C16" s="3">
        <v>21</v>
      </c>
      <c r="D16" s="36">
        <v>14.8032075871626</v>
      </c>
      <c r="E16" s="36">
        <v>0.17689223268847165</v>
      </c>
      <c r="F16" s="3">
        <v>31.3</v>
      </c>
      <c r="G16" s="4">
        <f t="shared" si="0"/>
        <v>9.4710082757006875E-3</v>
      </c>
      <c r="H16" s="4">
        <f t="shared" si="1"/>
        <v>3.1059526062543577E-4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45469</v>
      </c>
      <c r="B17" s="3">
        <v>42</v>
      </c>
      <c r="C17" s="3">
        <v>42</v>
      </c>
      <c r="D17" s="36">
        <v>27.363240101092092</v>
      </c>
      <c r="E17" s="36">
        <v>0.17721131720962768</v>
      </c>
      <c r="F17" s="3">
        <v>31.3</v>
      </c>
      <c r="G17" s="4">
        <f t="shared" si="0"/>
        <v>1.7506845859013052E-2</v>
      </c>
      <c r="H17" s="4">
        <f t="shared" si="1"/>
        <v>3.1115552343914866E-4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45469</v>
      </c>
      <c r="B18" s="3">
        <v>42</v>
      </c>
      <c r="C18" s="3">
        <v>63</v>
      </c>
      <c r="D18" s="36">
        <v>39.573905375165452</v>
      </c>
      <c r="E18" s="36">
        <v>0.1798349010502438</v>
      </c>
      <c r="F18" s="3">
        <v>31.5</v>
      </c>
      <c r="G18" s="4">
        <f t="shared" si="0"/>
        <v>2.5302538461040264E-2</v>
      </c>
      <c r="H18" s="4">
        <f t="shared" si="1"/>
        <v>3.1555483378318313E-4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">
        <v>45469</v>
      </c>
      <c r="B19" s="17">
        <v>14</v>
      </c>
      <c r="C19" s="3">
        <v>0</v>
      </c>
      <c r="D19" s="36">
        <v>3.1240662689131455</v>
      </c>
      <c r="E19" s="36">
        <v>0.17827493228014779</v>
      </c>
      <c r="F19" s="3">
        <v>24.9</v>
      </c>
      <c r="G19" s="4">
        <f t="shared" si="0"/>
        <v>2.0416790700457052E-3</v>
      </c>
      <c r="H19" s="4">
        <f t="shared" si="1"/>
        <v>3.1974458141195033E-4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0.99860580296213963</v>
      </c>
      <c r="L19" s="3" t="str">
        <f>IF(J19="Fail","",RSQ(H19:H22,C19:C22))</f>
        <v/>
      </c>
      <c r="M19" s="3">
        <f>IF(I19="Fail",0,IF(K19&gt;0.9,+SLOPE(G19:G22,C19:C22),"Miss"))</f>
        <v>2.3651626991183698E-4</v>
      </c>
      <c r="N19" s="3">
        <f>IF(J19="Fail",0,IF(L19&gt;0.9,+SLOPE(H19:H22,C19:C22),"Miss"))</f>
        <v>0</v>
      </c>
      <c r="O19" s="5">
        <f>(PI()*14.75*14.75*S19)/1000</f>
        <v>31.331307737773489</v>
      </c>
      <c r="P19" s="3">
        <v>7.62</v>
      </c>
      <c r="Q19" s="3">
        <v>45.72</v>
      </c>
      <c r="R19" s="3">
        <v>-7.5</v>
      </c>
      <c r="S19" s="3">
        <f>SUM(P19:R19)</f>
        <v>45.839999999999996</v>
      </c>
      <c r="T19" s="3">
        <f>IF(M19="Miss","Miss",(M19*O19*14400*12.01)/(PI()*0.1475*0.1475*16.04))</f>
        <v>1168.9791514225217</v>
      </c>
      <c r="U19" s="3">
        <f>IF(N19="Miss","Miss",(N19*O19*14400*28.02)/(PI()*0.1475*0.1475*44.02))</f>
        <v>0</v>
      </c>
    </row>
    <row r="20" spans="1:21" x14ac:dyDescent="0.25">
      <c r="A20" s="1">
        <v>45469</v>
      </c>
      <c r="B20" s="17">
        <v>14</v>
      </c>
      <c r="C20" s="3">
        <v>21</v>
      </c>
      <c r="D20" s="36">
        <v>11.596688903926866</v>
      </c>
      <c r="E20" s="36">
        <v>0.18355755379706407</v>
      </c>
      <c r="F20" s="3">
        <v>29.3</v>
      </c>
      <c r="G20" s="4">
        <f t="shared" si="0"/>
        <v>7.4685584313139795E-3</v>
      </c>
      <c r="H20" s="4">
        <f t="shared" si="1"/>
        <v>3.2442977992325043E-4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">
        <v>45469</v>
      </c>
      <c r="B21" s="17">
        <v>14</v>
      </c>
      <c r="C21" s="3">
        <v>42</v>
      </c>
      <c r="D21" s="36">
        <v>19.297153890638235</v>
      </c>
      <c r="E21" s="36">
        <v>0.18222212598629994</v>
      </c>
      <c r="F21" s="3">
        <v>30.9</v>
      </c>
      <c r="G21" s="4">
        <f t="shared" si="0"/>
        <v>1.2362451979904251E-2</v>
      </c>
      <c r="H21" s="4">
        <f t="shared" si="1"/>
        <v>3.2037464717419884E-4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">
        <v>45469</v>
      </c>
      <c r="B22" s="17">
        <v>14</v>
      </c>
      <c r="C22" s="3">
        <v>63</v>
      </c>
      <c r="D22" s="36">
        <v>26.509999360758957</v>
      </c>
      <c r="E22" s="36">
        <v>0.17965763187182382</v>
      </c>
      <c r="F22" s="3">
        <v>31.2</v>
      </c>
      <c r="G22" s="4">
        <f t="shared" si="0"/>
        <v>1.69665201143442E-2</v>
      </c>
      <c r="H22" s="4">
        <f t="shared" si="1"/>
        <v>3.1555451908082672E-4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">
        <v>45469</v>
      </c>
      <c r="B23" s="17">
        <v>24</v>
      </c>
      <c r="C23" s="3">
        <v>0</v>
      </c>
      <c r="D23" s="36">
        <v>3.5111726437697812</v>
      </c>
      <c r="E23" s="36">
        <v>0.182919384754752</v>
      </c>
      <c r="F23" s="3">
        <v>24.8</v>
      </c>
      <c r="G23" s="4">
        <f t="shared" si="0"/>
        <v>2.2954358468801556E-3</v>
      </c>
      <c r="H23" s="4">
        <f t="shared" si="1"/>
        <v>3.2818473874984827E-4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0.99986943469756373</v>
      </c>
      <c r="L23" s="3" t="str">
        <f>IF(J23="Fail","",RSQ(H23:H26,C23:C26))</f>
        <v/>
      </c>
      <c r="M23" s="3">
        <f>IF(I23="Fail",0,IF(K23&gt;0.9,+SLOPE(G23:G26,C23:C26),"Miss"))</f>
        <v>6.5377543151020755E-4</v>
      </c>
      <c r="N23" s="3">
        <f>IF(J23="Fail",0,IF(L23&gt;0.9,+SLOPE(H23:H26,C23:C26),"Miss"))</f>
        <v>0</v>
      </c>
      <c r="O23" s="5">
        <f>(PI()*14.75*14.75*S23)/1000</f>
        <v>31.55344288207489</v>
      </c>
      <c r="P23" s="3">
        <v>7.62</v>
      </c>
      <c r="Q23" s="3">
        <v>45.72</v>
      </c>
      <c r="R23" s="3">
        <v>-7.1750000000000007</v>
      </c>
      <c r="S23" s="3">
        <f>SUM(P23:R23)</f>
        <v>46.164999999999992</v>
      </c>
      <c r="T23" s="3">
        <f>IF(M23="Miss","Miss",(M23*O23*14400*12.01)/(PI()*0.1475*0.1475*16.04))</f>
        <v>3254.1874920536984</v>
      </c>
      <c r="U23" s="13">
        <f>IF(N23="Miss","Miss",(N23*O23*14400*28.02)/(PI()*0.1475*0.1475*44.02))</f>
        <v>0</v>
      </c>
    </row>
    <row r="24" spans="1:21" x14ac:dyDescent="0.25">
      <c r="A24" s="1">
        <v>45469</v>
      </c>
      <c r="B24" s="17">
        <v>24</v>
      </c>
      <c r="C24" s="3">
        <v>21</v>
      </c>
      <c r="D24" s="36">
        <v>24.263773518625111</v>
      </c>
      <c r="E24" s="36">
        <v>0.18290756680952402</v>
      </c>
      <c r="F24" s="3">
        <v>29.2</v>
      </c>
      <c r="G24" s="4">
        <f t="shared" si="0"/>
        <v>1.5631646880476888E-2</v>
      </c>
      <c r="H24" s="4">
        <f t="shared" si="1"/>
        <v>3.2338787970408747E-4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">
        <v>45469</v>
      </c>
      <c r="B25" s="17">
        <v>24</v>
      </c>
      <c r="C25" s="3">
        <v>42</v>
      </c>
      <c r="D25" s="36">
        <v>46.632991894269274</v>
      </c>
      <c r="E25" s="36">
        <v>0.1862284094185922</v>
      </c>
      <c r="F25" s="3">
        <v>31.5</v>
      </c>
      <c r="G25" s="4">
        <f t="shared" si="0"/>
        <v>2.9815937036595658E-2</v>
      </c>
      <c r="H25" s="4">
        <f t="shared" si="1"/>
        <v>3.2677347075900522E-4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">
        <v>45469</v>
      </c>
      <c r="B26" s="17">
        <v>24</v>
      </c>
      <c r="C26" s="3">
        <v>63</v>
      </c>
      <c r="D26" s="36">
        <v>67.838649216531621</v>
      </c>
      <c r="E26" s="36">
        <v>0.16663425623056716</v>
      </c>
      <c r="F26" s="3">
        <v>31.8</v>
      </c>
      <c r="G26" s="4">
        <f t="shared" si="0"/>
        <v>4.3331619333888426E-2</v>
      </c>
      <c r="H26" s="4">
        <f t="shared" si="1"/>
        <v>2.9210412439138132E-4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">
        <v>45469</v>
      </c>
      <c r="B27" s="17">
        <v>34</v>
      </c>
      <c r="C27" s="3">
        <v>0</v>
      </c>
      <c r="D27" s="36">
        <v>3.3275213085940702</v>
      </c>
      <c r="E27" s="36">
        <v>0.16730787910856315</v>
      </c>
      <c r="F27" s="3">
        <v>26.8</v>
      </c>
      <c r="G27" s="4">
        <f t="shared" si="0"/>
        <v>2.1608685273968456E-3</v>
      </c>
      <c r="H27" s="4">
        <f t="shared" si="1"/>
        <v>2.9817385966454717E-4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0.99817285131967215</v>
      </c>
      <c r="L27" s="3" t="str">
        <f>IF(J27="Fail","",RSQ(H27:H30,C27:C30))</f>
        <v/>
      </c>
      <c r="M27" s="3">
        <f>IF(I27="Fail",0,IF(K27&gt;0.9,+SLOPE(G27:G30,C27:C30),"Miss"))</f>
        <v>6.1103753216268353E-4</v>
      </c>
      <c r="N27" s="3">
        <f>IF(J27="Fail",0,IF(L27&gt;0.9,+SLOPE(H27:H30,C27:C30),"Miss"))</f>
        <v>0</v>
      </c>
      <c r="O27" s="5">
        <f>(PI()*14.75*14.75*S27)/1000</f>
        <v>33.364698674070965</v>
      </c>
      <c r="P27" s="3">
        <v>7.62</v>
      </c>
      <c r="Q27" s="3">
        <v>45.72</v>
      </c>
      <c r="R27" s="3">
        <v>-4.5250000000000004</v>
      </c>
      <c r="S27" s="3">
        <f>SUM(P27:R27)</f>
        <v>48.814999999999998</v>
      </c>
      <c r="T27" s="3">
        <f>IF(M27="Miss","Miss",(M27*O27*14400*12.01)/(PI()*0.1475*0.1475*16.04))</f>
        <v>3216.0464758645767</v>
      </c>
      <c r="U27" s="13">
        <f>IF(N27="Miss","Miss",(N27*O27*14400*28.02)/(PI()*0.1475*0.1475*44.02))</f>
        <v>0</v>
      </c>
    </row>
    <row r="28" spans="1:21" x14ac:dyDescent="0.25">
      <c r="A28" s="1">
        <v>45469</v>
      </c>
      <c r="B28" s="17">
        <v>34</v>
      </c>
      <c r="C28" s="3">
        <v>21</v>
      </c>
      <c r="D28" s="36">
        <v>21.113489883088146</v>
      </c>
      <c r="E28" s="36">
        <v>0.17257868268025145</v>
      </c>
      <c r="F28" s="3">
        <v>32.4</v>
      </c>
      <c r="G28" s="4">
        <f t="shared" si="0"/>
        <v>1.3459660375284586E-2</v>
      </c>
      <c r="H28" s="4">
        <f t="shared" si="1"/>
        <v>3.0193044075388565E-4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">
        <v>45469</v>
      </c>
      <c r="B29" s="17">
        <v>34</v>
      </c>
      <c r="C29" s="3">
        <v>42</v>
      </c>
      <c r="D29" s="36">
        <v>42.127462291932098</v>
      </c>
      <c r="E29" s="36">
        <v>0.17535589980883159</v>
      </c>
      <c r="F29" s="3">
        <v>32.299999999999997</v>
      </c>
      <c r="G29" s="4">
        <f t="shared" si="0"/>
        <v>2.6864671487749368E-2</v>
      </c>
      <c r="H29" s="4">
        <f t="shared" si="1"/>
        <v>3.0688968551046618E-4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">
        <v>45469</v>
      </c>
      <c r="B30" s="17">
        <v>34</v>
      </c>
      <c r="C30" s="3">
        <v>63</v>
      </c>
      <c r="D30" s="36">
        <v>63.911910902469472</v>
      </c>
      <c r="E30" s="36">
        <v>0.17854674502039181</v>
      </c>
      <c r="F30" s="3">
        <v>34.5</v>
      </c>
      <c r="G30" s="4">
        <f t="shared" si="0"/>
        <v>4.0465158741296435E-2</v>
      </c>
      <c r="H30" s="4">
        <f t="shared" si="1"/>
        <v>3.1023947529829602E-4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">
        <v>45469</v>
      </c>
      <c r="B31" s="17">
        <v>44</v>
      </c>
      <c r="C31" s="3">
        <v>0</v>
      </c>
      <c r="D31" s="36">
        <v>3.0056176966838466</v>
      </c>
      <c r="E31" s="36">
        <v>0.18170213639626798</v>
      </c>
      <c r="F31" s="3">
        <v>25.1</v>
      </c>
      <c r="G31" s="4">
        <f t="shared" si="0"/>
        <v>1.962951873392372E-3</v>
      </c>
      <c r="H31" s="4">
        <f t="shared" si="1"/>
        <v>3.2567289946658904E-4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0.99222008107389426</v>
      </c>
      <c r="L31" s="5" t="str">
        <f>IF(J31="Fail","",RSQ(H31:H34,C31:C34))</f>
        <v/>
      </c>
      <c r="M31" s="3">
        <f>IF(I31="Fail",0,IF(K31&gt;0.9,+SLOPE(G31:G34,C31:C34),"Miss"))</f>
        <v>4.6050905626756613E-4</v>
      </c>
      <c r="N31" s="3">
        <f>IF(J31="Fail",0,IF(L31&gt;0.9,+SLOPE(H31:H34,C31:C34),"Miss"))</f>
        <v>0</v>
      </c>
      <c r="O31" s="5">
        <f>(PI()*14.75*14.75*S31)/1000</f>
        <v>22.145165154970794</v>
      </c>
      <c r="P31" s="3">
        <v>7.62</v>
      </c>
      <c r="Q31" s="3">
        <v>30.48</v>
      </c>
      <c r="R31" s="3">
        <v>-5.7</v>
      </c>
      <c r="S31" s="3">
        <f>SUM(P31:R31)</f>
        <v>32.4</v>
      </c>
      <c r="T31" s="3">
        <f>IF(M31="Miss","Miss",(M31*O31*14400*12.01)/(PI()*0.1475*0.1475*16.04))</f>
        <v>1608.7342983536596</v>
      </c>
      <c r="U31" s="5">
        <f>IF(N31="Miss","Miss",(N31*O31*14400*28.02)/(PI()*0.1475*0.1475*44.02))</f>
        <v>0</v>
      </c>
    </row>
    <row r="32" spans="1:21" x14ac:dyDescent="0.25">
      <c r="A32" s="1">
        <v>45469</v>
      </c>
      <c r="B32" s="17">
        <v>44</v>
      </c>
      <c r="C32" s="3">
        <v>21</v>
      </c>
      <c r="D32" s="36">
        <v>14.897929079465841</v>
      </c>
      <c r="E32" s="36">
        <v>0.18088669817553593</v>
      </c>
      <c r="F32" s="3">
        <v>29.9</v>
      </c>
      <c r="G32" s="4">
        <f t="shared" si="0"/>
        <v>9.5756437279589379E-3</v>
      </c>
      <c r="H32" s="4">
        <f t="shared" si="1"/>
        <v>3.1907617887755573E-4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">
        <v>45469</v>
      </c>
      <c r="B33" s="17">
        <v>44</v>
      </c>
      <c r="C33" s="3">
        <v>42</v>
      </c>
      <c r="D33" s="36">
        <v>30.385173312147153</v>
      </c>
      <c r="E33" s="36">
        <v>0.18343937434478408</v>
      </c>
      <c r="F33" s="3">
        <v>30.8</v>
      </c>
      <c r="G33" s="4">
        <f t="shared" si="0"/>
        <v>1.9472240966417191E-2</v>
      </c>
      <c r="H33" s="4">
        <f t="shared" si="1"/>
        <v>3.2262086566185993E-4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">
        <v>45469</v>
      </c>
      <c r="B34" s="17">
        <v>44</v>
      </c>
      <c r="C34" s="3">
        <v>63</v>
      </c>
      <c r="D34" s="36">
        <v>48.312196574390626</v>
      </c>
      <c r="E34" s="36">
        <v>0.1820212209174239</v>
      </c>
      <c r="F34" s="3">
        <v>31.4</v>
      </c>
      <c r="G34" s="4">
        <f t="shared" si="0"/>
        <v>3.0899720065969253E-2</v>
      </c>
      <c r="H34" s="4">
        <f t="shared" si="1"/>
        <v>3.1949602455933347E-4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">
        <v>45469</v>
      </c>
      <c r="B35" s="3">
        <v>11</v>
      </c>
      <c r="C35" s="3">
        <v>0</v>
      </c>
      <c r="D35" s="36">
        <v>4.3130358488299549</v>
      </c>
      <c r="E35" s="36">
        <v>0.18452662530576003</v>
      </c>
      <c r="F35" s="3">
        <v>26.2</v>
      </c>
      <c r="G35" s="4">
        <f t="shared" si="0"/>
        <v>2.8064684905068074E-3</v>
      </c>
      <c r="H35" s="4">
        <f t="shared" si="1"/>
        <v>3.2952002826349823E-4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0.99944351142781584</v>
      </c>
      <c r="L35" s="3" t="str">
        <f>IF(J35="Fail","",RSQ(H35:H38,C35:C38))</f>
        <v/>
      </c>
      <c r="M35" s="3">
        <f>IF(I35="Fail",0,IF(K35&gt;0.9,+SLOPE(G35:G38,C35:C38),"Miss"))</f>
        <v>2.0335655181193519E-3</v>
      </c>
      <c r="N35" s="3">
        <f>IF(J35="Fail",0,IF(L35&gt;0.9,+SLOPE(H35:H38,C35:C38),"Miss"))</f>
        <v>0</v>
      </c>
      <c r="O35" s="5">
        <f>(PI()*14.75*14.75*S35)/1000</f>
        <v>20.91487820191686</v>
      </c>
      <c r="P35" s="3">
        <v>7.62</v>
      </c>
      <c r="Q35" s="3">
        <v>30.48</v>
      </c>
      <c r="R35" s="3">
        <v>-7.5</v>
      </c>
      <c r="S35" s="3">
        <f>SUM(P35:R35)</f>
        <v>30.6</v>
      </c>
      <c r="T35" s="3">
        <f>IF(M35="Miss","Miss",(M35*O35*14400*12.01)/(PI()*0.1475*0.1475*16.04))</f>
        <v>6709.3543777733021</v>
      </c>
      <c r="U35" s="3">
        <f>IF(N35="Miss","Miss",(N35*O35*14400*28.02)/(PI()*0.1475*0.1475*44.02))</f>
        <v>0</v>
      </c>
    </row>
    <row r="36" spans="1:21" x14ac:dyDescent="0.25">
      <c r="A36" s="1">
        <v>45469</v>
      </c>
      <c r="B36" s="3">
        <v>11</v>
      </c>
      <c r="C36" s="3">
        <v>21</v>
      </c>
      <c r="D36" s="36">
        <v>74.958828295760028</v>
      </c>
      <c r="E36" s="36">
        <v>0.17790857597807974</v>
      </c>
      <c r="F36" s="3">
        <v>28.9</v>
      </c>
      <c r="G36" s="4">
        <f t="shared" si="0"/>
        <v>4.8339295248058245E-2</v>
      </c>
      <c r="H36" s="4">
        <f t="shared" si="1"/>
        <v>3.1486187898775356E-4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">
        <v>45469</v>
      </c>
      <c r="B37" s="3">
        <v>11</v>
      </c>
      <c r="C37" s="3">
        <v>42</v>
      </c>
      <c r="D37" s="36">
        <v>140.09227827640387</v>
      </c>
      <c r="E37" s="36">
        <v>0.18223394393152792</v>
      </c>
      <c r="F37" s="3">
        <v>30.2</v>
      </c>
      <c r="G37" s="4">
        <f t="shared" si="0"/>
        <v>8.9955260176219687E-2</v>
      </c>
      <c r="H37" s="4">
        <f t="shared" si="1"/>
        <v>3.211347583824019E-4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">
        <v>45469</v>
      </c>
      <c r="B38" s="3">
        <v>11</v>
      </c>
      <c r="C38" s="3">
        <v>63</v>
      </c>
      <c r="D38" s="36">
        <v>204.59070192107393</v>
      </c>
      <c r="E38" s="36">
        <v>0.17678587118141964</v>
      </c>
      <c r="F38" s="3">
        <v>30.4</v>
      </c>
      <c r="G38" s="4">
        <f t="shared" si="0"/>
        <v>0.1312840664494743</v>
      </c>
      <c r="H38" s="4">
        <f t="shared" si="1"/>
        <v>3.113288412437346E-4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">
        <v>45469</v>
      </c>
      <c r="B39" s="3">
        <v>21</v>
      </c>
      <c r="C39" s="3">
        <v>0</v>
      </c>
      <c r="D39" s="36">
        <v>4.0255084787023669</v>
      </c>
      <c r="E39" s="36">
        <v>0.18013034968094388</v>
      </c>
      <c r="F39" s="3">
        <v>24</v>
      </c>
      <c r="G39" s="4">
        <f t="shared" si="0"/>
        <v>2.638769017414967E-3</v>
      </c>
      <c r="H39" s="4">
        <f t="shared" si="1"/>
        <v>3.2405087384051388E-4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0.99958665698355786</v>
      </c>
      <c r="L39" s="3" t="str">
        <f>IF(J39="Fail","",RSQ(H39:H42,C39:C42))</f>
        <v/>
      </c>
      <c r="M39" s="3">
        <f>IF(I39="Fail",0,IF(K39&gt;0.9,+SLOPE(G39:G42,C39:C42),"Miss"))</f>
        <v>1.2675100342897146E-3</v>
      </c>
      <c r="N39" s="3">
        <f>IF(J39="Fail",0,IF(L39&gt;0.9,+SLOPE(H39:H42,C39:C42),"Miss"))</f>
        <v>0</v>
      </c>
      <c r="O39" s="5">
        <f>(PI()*14.75*14.75*S39)/1000</f>
        <v>26.39990753428231</v>
      </c>
      <c r="P39" s="3">
        <v>7.62</v>
      </c>
      <c r="Q39" s="3">
        <v>30.48</v>
      </c>
      <c r="R39" s="3">
        <v>0.52499999999999991</v>
      </c>
      <c r="S39" s="3">
        <f>SUM(P39:R39)</f>
        <v>38.625</v>
      </c>
      <c r="T39" s="3">
        <f>IF(M39="Miss","Miss",(M39*O39*14400*12.01)/(PI()*0.1475*0.1475*16.04))</f>
        <v>5278.6277204950075</v>
      </c>
      <c r="U39" s="13">
        <f>IF(N39="Miss","Miss",(N39*O39*14400*28.02)/(PI()*0.1475*0.1475*44.02))</f>
        <v>0</v>
      </c>
    </row>
    <row r="40" spans="1:21" x14ac:dyDescent="0.25">
      <c r="A40" s="1">
        <v>45469</v>
      </c>
      <c r="B40" s="3">
        <v>21</v>
      </c>
      <c r="C40" s="3">
        <v>21</v>
      </c>
      <c r="D40" s="36">
        <v>47.290437518362182</v>
      </c>
      <c r="E40" s="36">
        <v>0.18580296339038416</v>
      </c>
      <c r="F40" s="3">
        <v>26.5</v>
      </c>
      <c r="G40" s="4">
        <f t="shared" si="0"/>
        <v>3.074081767507263E-2</v>
      </c>
      <c r="H40" s="4">
        <f t="shared" si="1"/>
        <v>3.3146707330291257E-4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">
        <v>45469</v>
      </c>
      <c r="B41" s="3">
        <v>21</v>
      </c>
      <c r="C41" s="3">
        <v>42</v>
      </c>
      <c r="D41" s="36">
        <v>88.025349893780415</v>
      </c>
      <c r="E41" s="36">
        <v>0.18062670338051989</v>
      </c>
      <c r="F41" s="3">
        <v>28.4</v>
      </c>
      <c r="G41" s="4">
        <f t="shared" si="0"/>
        <v>5.6859729903793829E-2</v>
      </c>
      <c r="H41" s="4">
        <f t="shared" si="1"/>
        <v>3.2020245864745732E-4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">
        <v>45469</v>
      </c>
      <c r="B42" s="3">
        <v>21</v>
      </c>
      <c r="C42" s="3">
        <v>63</v>
      </c>
      <c r="D42" s="36">
        <v>128.1340168210715</v>
      </c>
      <c r="E42" s="36">
        <v>0.17939763707680778</v>
      </c>
      <c r="F42" s="3">
        <v>28.8</v>
      </c>
      <c r="G42" s="4">
        <f t="shared" si="0"/>
        <v>8.2658167341454591E-2</v>
      </c>
      <c r="H42" s="4">
        <f t="shared" si="1"/>
        <v>3.176023622405931E-4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">
        <v>45469</v>
      </c>
      <c r="B43" s="3">
        <v>31</v>
      </c>
      <c r="C43" s="3">
        <v>0</v>
      </c>
      <c r="D43" s="36">
        <v>3.4588609714918572</v>
      </c>
      <c r="E43" s="36">
        <v>0.18165486461535596</v>
      </c>
      <c r="F43" s="3">
        <v>27.5</v>
      </c>
      <c r="G43" s="4">
        <f t="shared" si="0"/>
        <v>2.2409298567185308E-3</v>
      </c>
      <c r="H43" s="4">
        <f t="shared" si="1"/>
        <v>3.2298909808070608E-4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0.99960973571010681</v>
      </c>
      <c r="L43" s="3" t="str">
        <f>IF(J43="Fail","",RSQ(H43:H46,C43:C46))</f>
        <v/>
      </c>
      <c r="M43" s="3">
        <f>IF(I43="Fail",0,IF(K43&gt;0.9,+SLOPE(G43:G46,C43:C46),"Miss"))</f>
        <v>1.1528944137023914E-3</v>
      </c>
      <c r="N43" s="3">
        <f>IF(J43="Fail",0,IF(L43&gt;0.9,+SLOPE(H43:H46,C43:C46),"Miss"))</f>
        <v>0</v>
      </c>
      <c r="O43" s="5">
        <f>(PI()*14.75*14.75*S43)/1000</f>
        <v>25.938549926887088</v>
      </c>
      <c r="P43" s="3">
        <v>7.62</v>
      </c>
      <c r="Q43" s="3">
        <v>30.48</v>
      </c>
      <c r="R43" s="3">
        <v>-0.15000000000000002</v>
      </c>
      <c r="S43" s="3">
        <f>SUM(P43:R43)</f>
        <v>37.950000000000003</v>
      </c>
      <c r="T43" s="3">
        <f>IF(M43="Miss","Miss",(M43*O43*14400*12.01)/(PI()*0.1475*0.1475*16.04))</f>
        <v>4717.3972617163317</v>
      </c>
      <c r="U43" s="13">
        <f>IF(N43="Miss","Miss",(N43*O43*14400*28.02)/(PI()*0.1475*0.1475*44.02))</f>
        <v>0</v>
      </c>
    </row>
    <row r="44" spans="1:21" x14ac:dyDescent="0.25">
      <c r="A44" s="1">
        <v>45469</v>
      </c>
      <c r="B44" s="3">
        <v>31</v>
      </c>
      <c r="C44" s="3">
        <v>21</v>
      </c>
      <c r="D44" s="36">
        <v>42.097943562575274</v>
      </c>
      <c r="E44" s="36">
        <v>0.18368755119457203</v>
      </c>
      <c r="F44" s="3">
        <v>27.9</v>
      </c>
      <c r="G44" s="4">
        <f t="shared" si="0"/>
        <v>2.7238213216773215E-2</v>
      </c>
      <c r="H44" s="4">
        <f t="shared" si="1"/>
        <v>3.2616933811539057E-4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">
        <v>45469</v>
      </c>
      <c r="B45" s="3">
        <v>31</v>
      </c>
      <c r="C45" s="3">
        <v>42</v>
      </c>
      <c r="D45" s="36">
        <v>80.541604692220446</v>
      </c>
      <c r="E45" s="36">
        <v>0.18171395434149595</v>
      </c>
      <c r="F45" s="3">
        <v>29.6</v>
      </c>
      <c r="G45" s="4">
        <f t="shared" si="0"/>
        <v>5.1819413285058548E-2</v>
      </c>
      <c r="H45" s="4">
        <f t="shared" si="1"/>
        <v>3.2085304623582708E-4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">
        <v>45469</v>
      </c>
      <c r="B46" s="3">
        <v>31</v>
      </c>
      <c r="C46" s="3">
        <v>63</v>
      </c>
      <c r="D46" s="36">
        <v>116.18173384257088</v>
      </c>
      <c r="E46" s="36">
        <v>0.17958672420045585</v>
      </c>
      <c r="F46" s="3">
        <v>29.6</v>
      </c>
      <c r="G46" s="4">
        <f t="shared" si="0"/>
        <v>7.4749805459790819E-2</v>
      </c>
      <c r="H46" s="4">
        <f t="shared" si="1"/>
        <v>3.1709698758160444E-4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">
        <v>45469</v>
      </c>
      <c r="B47" s="3">
        <v>41</v>
      </c>
      <c r="C47" s="3">
        <v>0</v>
      </c>
      <c r="D47" s="36">
        <v>3.0403675932684675</v>
      </c>
      <c r="E47" s="36">
        <v>0.17419774117648756</v>
      </c>
      <c r="F47" s="3">
        <v>25.5</v>
      </c>
      <c r="G47" s="4">
        <f t="shared" si="0"/>
        <v>1.9829873369439023E-3</v>
      </c>
      <c r="H47" s="4">
        <f t="shared" si="1"/>
        <v>3.118042565025855E-4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0.99948507304419265</v>
      </c>
      <c r="L47" s="5" t="str">
        <f>IF(J47="Fail","",RSQ(H47:H50,C47:C50))</f>
        <v/>
      </c>
      <c r="M47" s="3">
        <f>IF(I47="Fail",0,IF(K47&gt;0.9,+SLOPE(G47:G50,C47:C50),"Miss"))</f>
        <v>4.6688191204626408E-4</v>
      </c>
      <c r="N47" s="3">
        <f>IF(J47="Fail",0,IF(L47&gt;0.9,+SLOPE(H47:H50,C47:C50),"Miss"))</f>
        <v>0</v>
      </c>
      <c r="O47" s="5">
        <f>(PI()*14.75*14.75*S47)/1000</f>
        <v>34.407025120408321</v>
      </c>
      <c r="P47" s="3">
        <v>7.62</v>
      </c>
      <c r="Q47" s="3">
        <v>45.72</v>
      </c>
      <c r="R47" s="3">
        <v>-3</v>
      </c>
      <c r="S47" s="3">
        <f>SUM(P47:R47)</f>
        <v>50.339999999999996</v>
      </c>
      <c r="T47" s="3">
        <f>IF(M47="Miss","Miss",(M47*O47*14400*12.01)/(PI()*0.1475*0.1475*16.04))</f>
        <v>2534.0862683799323</v>
      </c>
      <c r="U47" s="5">
        <f>IF(N47="Miss","Miss",(N47*O47*14400*28.02)/(PI()*0.1475*0.1475*44.02))</f>
        <v>0</v>
      </c>
    </row>
    <row r="48" spans="1:21" x14ac:dyDescent="0.25">
      <c r="A48" s="1">
        <v>45469</v>
      </c>
      <c r="B48" s="3">
        <v>41</v>
      </c>
      <c r="C48" s="3">
        <v>21</v>
      </c>
      <c r="D48" s="36">
        <v>18.629432759490737</v>
      </c>
      <c r="E48" s="36">
        <v>0.17585225350840761</v>
      </c>
      <c r="F48" s="3">
        <v>28.8</v>
      </c>
      <c r="G48" s="4">
        <f t="shared" si="0"/>
        <v>1.2017689047090973E-2</v>
      </c>
      <c r="H48" s="4">
        <f t="shared" si="1"/>
        <v>3.1132567869714833E-4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">
        <v>45469</v>
      </c>
      <c r="B49" s="3">
        <v>41</v>
      </c>
      <c r="C49" s="3">
        <v>42</v>
      </c>
      <c r="D49" s="36">
        <v>34.49612344358799</v>
      </c>
      <c r="E49" s="36">
        <v>0.17592316117977569</v>
      </c>
      <c r="F49" s="3">
        <v>30.4</v>
      </c>
      <c r="G49" s="4">
        <f t="shared" si="0"/>
        <v>2.2135861111441765E-2</v>
      </c>
      <c r="H49" s="4">
        <f t="shared" si="1"/>
        <v>3.0980956539127934E-4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">
        <v>45469</v>
      </c>
      <c r="B50" s="3">
        <v>41</v>
      </c>
      <c r="C50" s="3">
        <v>63</v>
      </c>
      <c r="D50" s="36">
        <v>48.764879366995665</v>
      </c>
      <c r="E50" s="36">
        <v>0.16596063335257116</v>
      </c>
      <c r="F50" s="3">
        <v>30.4</v>
      </c>
      <c r="G50" s="4">
        <f t="shared" si="0"/>
        <v>3.1291997158732127E-2</v>
      </c>
      <c r="H50" s="4">
        <f t="shared" si="1"/>
        <v>2.9226505109511641E-4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40" priority="4" operator="containsText" text="Fail">
      <formula>NOT(ISERROR(SEARCH("Fail",I3)))</formula>
    </cfRule>
    <cfRule type="containsText" priority="5" operator="containsText" text="Fail">
      <formula>NOT(ISERROR(SEARCH("Fail",I3)))</formula>
    </cfRule>
  </conditionalFormatting>
  <conditionalFormatting sqref="I35:J50">
    <cfRule type="containsText" dxfId="39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4FB3-ED8C-45B9-A434-980CC9D0154F}">
  <sheetPr>
    <tabColor theme="9"/>
  </sheetPr>
  <dimension ref="A1:U50"/>
  <sheetViews>
    <sheetView topLeftCell="C24" workbookViewId="0">
      <selection activeCell="D54" sqref="D54"/>
    </sheetView>
  </sheetViews>
  <sheetFormatPr defaultRowHeight="15" x14ac:dyDescent="0.25"/>
  <cols>
    <col min="4" max="4" width="9.5703125" bestFit="1" customWidth="1"/>
    <col min="5" max="5" width="9.28515625" bestFit="1" customWidth="1"/>
    <col min="6" max="6" width="13.28515625" customWidth="1"/>
    <col min="15" max="15" width="12.5703125" customWidth="1"/>
    <col min="17" max="17" width="9.7109375" bestFit="1" customWidth="1"/>
    <col min="18" max="18" width="10.5703125" bestFit="1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8">
        <v>45476</v>
      </c>
      <c r="B3" s="19">
        <v>12</v>
      </c>
      <c r="C3" s="19">
        <v>0</v>
      </c>
      <c r="D3" s="36">
        <v>2.8563450277838323</v>
      </c>
      <c r="E3" s="36">
        <v>0.59295736700568635</v>
      </c>
      <c r="F3" s="10">
        <v>28.1</v>
      </c>
      <c r="G3" s="4">
        <f>(0.997*D3*16.04)/(0.0821*(F3+273.15)*1000)</f>
        <v>1.8468855175265747E-3</v>
      </c>
      <c r="H3" s="4">
        <f>(0.997*E3*44.02)/(0.0821*(F3+273.15)*1000)</f>
        <v>1.0522003768586449E-3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0.99964933534640577</v>
      </c>
      <c r="L3" s="3" t="str">
        <f>IF(J3="Fail","",RSQ(H3:H6,C3:C6))</f>
        <v/>
      </c>
      <c r="M3" s="3">
        <f>IF(I3="Fail",0,IF(K3&gt;0.9,+SLOPE(G3:G6,C3:C6),"Miss"))</f>
        <v>5.0776734026105979E-4</v>
      </c>
      <c r="N3" s="3">
        <f>IF(J3="Fail",0,IF(L3&gt;0.9,+SLOPE(H3:H6,C3:C6),"Miss"))</f>
        <v>0</v>
      </c>
      <c r="O3" s="5">
        <f>(PI()*14.75*14.75*S3)/1000</f>
        <v>44.413359005246981</v>
      </c>
      <c r="P3" s="3">
        <v>7.62</v>
      </c>
      <c r="Q3" s="3">
        <v>60.96</v>
      </c>
      <c r="R3" s="3">
        <v>-3.6</v>
      </c>
      <c r="S3" s="3">
        <f>SUM(P3:R3)</f>
        <v>64.98</v>
      </c>
      <c r="T3" s="3">
        <f>IF(M3="Miss","Miss",(M3*O3*14400*12.01)/(PI()*0.1475*0.1475*16.04))</f>
        <v>3557.5057118573477</v>
      </c>
      <c r="U3" s="3">
        <f>IF(N3="Miss","Miss",(N3*O3*14400*28.02)/(PI()*0.1475*0.1475*44.02))</f>
        <v>0</v>
      </c>
    </row>
    <row r="4" spans="1:21" x14ac:dyDescent="0.25">
      <c r="A4" s="18">
        <v>45476</v>
      </c>
      <c r="B4" s="19">
        <v>12</v>
      </c>
      <c r="C4" s="19">
        <v>21</v>
      </c>
      <c r="D4" s="36">
        <v>18.596944405771417</v>
      </c>
      <c r="E4" s="36">
        <v>0.60074473407531348</v>
      </c>
      <c r="F4" s="10">
        <v>30.5</v>
      </c>
      <c r="G4" s="4">
        <f t="shared" ref="G4:G50" si="0">(0.997*D4*16.04)/(0.0821*(F4+273.15)*1000)</f>
        <v>1.1929566775316385E-2</v>
      </c>
      <c r="H4" s="4">
        <f t="shared" ref="H4:H50" si="1">(0.997*E4*44.02)/(0.0821*(F4+273.15)*1000)</f>
        <v>1.057593387011551E-3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8">
        <v>45476</v>
      </c>
      <c r="B5" s="19">
        <v>12</v>
      </c>
      <c r="C5" s="19">
        <v>42</v>
      </c>
      <c r="D5" s="36">
        <v>36.007295600241605</v>
      </c>
      <c r="E5" s="36">
        <v>0.62003272695180389</v>
      </c>
      <c r="F5" s="10">
        <v>30.6</v>
      </c>
      <c r="G5" s="4">
        <f t="shared" si="0"/>
        <v>2.3090353543098265E-2</v>
      </c>
      <c r="H5" s="4">
        <f t="shared" si="1"/>
        <v>1.0911899718198585E-3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8">
        <v>45476</v>
      </c>
      <c r="B6" s="19">
        <v>12</v>
      </c>
      <c r="C6" s="19">
        <v>63</v>
      </c>
      <c r="D6" s="36">
        <v>52.713243153078878</v>
      </c>
      <c r="E6" s="36">
        <v>0.60101246119429919</v>
      </c>
      <c r="F6" s="10">
        <v>31.8</v>
      </c>
      <c r="G6" s="4">
        <f t="shared" si="0"/>
        <v>3.3670337079873471E-2</v>
      </c>
      <c r="H6" s="4">
        <f t="shared" si="1"/>
        <v>1.0535541892571886E-3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8">
        <v>45476</v>
      </c>
      <c r="B7" s="19">
        <v>22</v>
      </c>
      <c r="C7" s="19">
        <v>0</v>
      </c>
      <c r="D7" s="36">
        <v>2.7225743049971438</v>
      </c>
      <c r="E7" s="36">
        <v>0.59736904431418958</v>
      </c>
      <c r="F7" s="10">
        <v>27.7</v>
      </c>
      <c r="G7" s="4">
        <f t="shared" si="0"/>
        <v>1.7627311969151847E-3</v>
      </c>
      <c r="H7" s="4">
        <f t="shared" si="1"/>
        <v>1.061438258459274E-3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0.9991375112677392</v>
      </c>
      <c r="L7" s="3" t="str">
        <f>IF(J7="Fail","",RSQ(H7:H10,C7:C10))</f>
        <v/>
      </c>
      <c r="M7" s="3">
        <f>IF(I7="Fail",0,IF(K7&gt;0.9,+SLOPE(G7:G10,C7:C10),"Miss"))</f>
        <v>4.6578310639055934E-4</v>
      </c>
      <c r="N7" s="3">
        <f>IF(J7="Fail",0,IF(L7&gt;0.9,+SLOPE(H7:H10,C7:C10),"Miss"))</f>
        <v>0</v>
      </c>
      <c r="O7" s="5">
        <f>(PI()*14.75*14.75*S7)/1000</f>
        <v>44.823454656264957</v>
      </c>
      <c r="P7" s="3">
        <v>7.62</v>
      </c>
      <c r="Q7" s="3">
        <v>60.96</v>
      </c>
      <c r="R7" s="3">
        <v>-3</v>
      </c>
      <c r="S7" s="3">
        <f>SUM(P7:R7)</f>
        <v>65.58</v>
      </c>
      <c r="T7" s="3">
        <f>IF(M7="Miss","Miss",(M7*O7*14400*12.01)/(PI()*0.1475*0.1475*16.04))</f>
        <v>3293.4894819915908</v>
      </c>
      <c r="U7" s="13">
        <f>IF(N7="Miss","Miss",(N7*O7*14400*28.02)/(PI()*0.1475*0.1475*44.02))</f>
        <v>0</v>
      </c>
    </row>
    <row r="8" spans="1:21" x14ac:dyDescent="0.25">
      <c r="A8" s="18">
        <v>45476</v>
      </c>
      <c r="B8" s="19">
        <v>22</v>
      </c>
      <c r="C8" s="19">
        <v>21</v>
      </c>
      <c r="D8" s="36">
        <v>16.874050795305056</v>
      </c>
      <c r="E8" s="36">
        <v>0.61647079223834211</v>
      </c>
      <c r="F8" s="10">
        <v>29</v>
      </c>
      <c r="G8" s="4">
        <f t="shared" si="0"/>
        <v>1.0878101798355109E-2</v>
      </c>
      <c r="H8" s="4">
        <f t="shared" si="1"/>
        <v>1.0906664294242391E-3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8">
        <v>45476</v>
      </c>
      <c r="B9" s="19">
        <v>22</v>
      </c>
      <c r="C9" s="19">
        <v>42</v>
      </c>
      <c r="D9" s="36">
        <v>33.412876568441703</v>
      </c>
      <c r="E9" s="36">
        <v>0.62094067109445095</v>
      </c>
      <c r="F9" s="10">
        <v>29.4</v>
      </c>
      <c r="G9" s="4">
        <f t="shared" si="0"/>
        <v>2.1511617855509195E-2</v>
      </c>
      <c r="H9" s="4">
        <f t="shared" si="1"/>
        <v>1.097122164265256E-3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8">
        <v>45476</v>
      </c>
      <c r="B10" s="19">
        <v>22</v>
      </c>
      <c r="C10" s="19">
        <v>63</v>
      </c>
      <c r="D10" s="36">
        <v>48.065718397851505</v>
      </c>
      <c r="E10" s="36">
        <v>0.62435128178413823</v>
      </c>
      <c r="F10" s="10">
        <v>30.6</v>
      </c>
      <c r="G10" s="4">
        <f t="shared" si="0"/>
        <v>3.0823043291869637E-2</v>
      </c>
      <c r="H10" s="4">
        <f t="shared" si="1"/>
        <v>1.0987901572954936E-3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8">
        <v>45476</v>
      </c>
      <c r="B11" s="19">
        <v>32</v>
      </c>
      <c r="C11" s="19">
        <v>0</v>
      </c>
      <c r="D11" s="36">
        <v>2.7705851671479826</v>
      </c>
      <c r="E11" s="36">
        <v>0.61878721383304436</v>
      </c>
      <c r="F11" s="10">
        <v>31.7</v>
      </c>
      <c r="G11" s="4">
        <f t="shared" si="0"/>
        <v>1.7702788085836218E-3</v>
      </c>
      <c r="H11" s="4">
        <f t="shared" si="1"/>
        <v>1.0850685382688286E-3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0.99986839219596679</v>
      </c>
      <c r="L11" s="3" t="str">
        <f>IF(J11="Fail","",RSQ(H11:H14,C11:C14))</f>
        <v/>
      </c>
      <c r="M11" s="3">
        <f>IF(I11="Fail",0,IF(K11&gt;0.9,+SLOPE(G11:G14,C11:C14),"Miss"))</f>
        <v>4.8882973221698548E-4</v>
      </c>
      <c r="N11" s="3">
        <f>IF(J11="Fail",0,IF(L11&gt;0.9,+SLOPE(H11:H14,C11:C14),"Miss"))</f>
        <v>0</v>
      </c>
      <c r="O11" s="5">
        <f>(PI()*14.75*14.75*S11)/1000</f>
        <v>43.815302847512427</v>
      </c>
      <c r="P11" s="3">
        <v>7.62</v>
      </c>
      <c r="Q11" s="3">
        <v>60.96</v>
      </c>
      <c r="R11" s="3">
        <v>-4.4749999999999996</v>
      </c>
      <c r="S11" s="3">
        <f>SUM(P11:R11)</f>
        <v>64.105000000000004</v>
      </c>
      <c r="T11" s="3">
        <f>IF(M11="Miss","Miss",(M11*O11*14400*12.01)/(PI()*0.1475*0.1475*16.04))</f>
        <v>3378.707947077989</v>
      </c>
      <c r="U11" s="13">
        <f>IF(N11="Miss","Miss",(N11*O11*14400*28.02)/(PI()*0.1475*0.1475*44.02))</f>
        <v>0</v>
      </c>
    </row>
    <row r="12" spans="1:21" x14ac:dyDescent="0.25">
      <c r="A12" s="18">
        <v>45476</v>
      </c>
      <c r="B12" s="19">
        <v>32</v>
      </c>
      <c r="C12" s="19">
        <v>21</v>
      </c>
      <c r="D12" s="36">
        <v>19.10838836097367</v>
      </c>
      <c r="E12" s="36">
        <v>0.62404863373658914</v>
      </c>
      <c r="F12" s="10">
        <v>31.7</v>
      </c>
      <c r="G12" s="4">
        <f t="shared" si="0"/>
        <v>1.220939727199905E-2</v>
      </c>
      <c r="H12" s="4">
        <f t="shared" si="1"/>
        <v>1.0942946519898827E-3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8">
        <v>45476</v>
      </c>
      <c r="B13" s="19">
        <v>32</v>
      </c>
      <c r="C13" s="19">
        <v>42</v>
      </c>
      <c r="D13" s="36">
        <v>35.549176686588567</v>
      </c>
      <c r="E13" s="36">
        <v>0.6217904136894925</v>
      </c>
      <c r="F13" s="10">
        <v>33.4</v>
      </c>
      <c r="G13" s="4">
        <f t="shared" si="0"/>
        <v>2.2588354331593022E-2</v>
      </c>
      <c r="H13" s="4">
        <f t="shared" si="1"/>
        <v>1.0842882239031502E-3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8">
        <v>45476</v>
      </c>
      <c r="B14" s="19">
        <v>32</v>
      </c>
      <c r="C14" s="19">
        <v>63</v>
      </c>
      <c r="D14" s="36">
        <v>50.859144285742289</v>
      </c>
      <c r="E14" s="36">
        <v>0.62343169733197001</v>
      </c>
      <c r="F14" s="10">
        <v>31.4</v>
      </c>
      <c r="G14" s="4">
        <f t="shared" si="0"/>
        <v>3.252870771057461E-2</v>
      </c>
      <c r="H14" s="4">
        <f t="shared" si="1"/>
        <v>1.0942897090675172E-3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8">
        <v>45476</v>
      </c>
      <c r="B15" s="19">
        <v>42</v>
      </c>
      <c r="C15" s="19">
        <v>0</v>
      </c>
      <c r="D15" s="36">
        <v>2.8779682405082556</v>
      </c>
      <c r="E15" s="36">
        <v>0.62126659976104226</v>
      </c>
      <c r="F15" s="10">
        <v>29.2</v>
      </c>
      <c r="G15" s="4">
        <f t="shared" si="0"/>
        <v>1.8540967353787602E-3</v>
      </c>
      <c r="H15" s="4">
        <f t="shared" si="1"/>
        <v>1.0984241490507324E-3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0.99972444851903774</v>
      </c>
      <c r="L15" s="5" t="str">
        <f>IF(J15="Fail","",RSQ(H15:H18,C15:C18))</f>
        <v/>
      </c>
      <c r="M15" s="3">
        <f>IF(I15="Fail",0,IF(K15&gt;0.9,+SLOPE(G15:G18,C15:C18),"Miss"))</f>
        <v>3.7975755647322529E-4</v>
      </c>
      <c r="N15" s="3">
        <f>IF(J15="Fail",0,IF(L15&gt;0.9,+SLOPE(H15:H18,C15:C18),"Miss"))</f>
        <v>0</v>
      </c>
      <c r="O15" s="5">
        <f>(PI()*14.75*14.75*S15)/1000</f>
        <v>43.080548139438548</v>
      </c>
      <c r="P15" s="3">
        <v>7.62</v>
      </c>
      <c r="Q15" s="3">
        <v>60.96</v>
      </c>
      <c r="R15" s="3">
        <v>-5.5500000000000007</v>
      </c>
      <c r="S15" s="3">
        <f>SUM(P15:R15)</f>
        <v>63.03</v>
      </c>
      <c r="T15" s="3">
        <f>IF(M15="Miss","Miss",(M15*O15*14400*12.01)/(PI()*0.1475*0.1475*16.04))</f>
        <v>2580.8030717380584</v>
      </c>
      <c r="U15" s="5">
        <f>IF(N15="Miss","Miss",(N15*O15*14400*28.02)/(PI()*0.1475*0.1475*44.02))</f>
        <v>0</v>
      </c>
    </row>
    <row r="16" spans="1:21" x14ac:dyDescent="0.25">
      <c r="A16" s="18">
        <v>45476</v>
      </c>
      <c r="B16" s="19">
        <v>42</v>
      </c>
      <c r="C16" s="19">
        <v>21</v>
      </c>
      <c r="D16" s="36">
        <v>14.785028549047189</v>
      </c>
      <c r="E16" s="36">
        <v>0.61759990226189043</v>
      </c>
      <c r="F16" s="10">
        <v>31.2</v>
      </c>
      <c r="G16" s="4">
        <f t="shared" si="0"/>
        <v>9.462485489150187E-3</v>
      </c>
      <c r="H16" s="4">
        <f t="shared" si="1"/>
        <v>1.0847657186178294E-3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8">
        <v>45476</v>
      </c>
      <c r="B17" s="19">
        <v>42</v>
      </c>
      <c r="C17" s="19">
        <v>42</v>
      </c>
      <c r="D17" s="36">
        <v>27.906287226332143</v>
      </c>
      <c r="E17" s="36">
        <v>0.61443373807214674</v>
      </c>
      <c r="F17" s="10">
        <v>32.299999999999997</v>
      </c>
      <c r="G17" s="4">
        <f t="shared" si="0"/>
        <v>1.7795831934594473E-2</v>
      </c>
      <c r="H17" s="4">
        <f t="shared" si="1"/>
        <v>1.0753181207449997E-3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8">
        <v>45476</v>
      </c>
      <c r="B18" s="19">
        <v>42</v>
      </c>
      <c r="C18" s="19">
        <v>63</v>
      </c>
      <c r="D18" s="36">
        <v>40.329555926775321</v>
      </c>
      <c r="E18" s="36">
        <v>0.6147131055006535</v>
      </c>
      <c r="F18" s="10">
        <v>33</v>
      </c>
      <c r="G18" s="4">
        <f t="shared" si="0"/>
        <v>2.56593435400231E-2</v>
      </c>
      <c r="H18" s="4">
        <f t="shared" si="1"/>
        <v>1.0733472498883068E-3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8">
        <v>45476</v>
      </c>
      <c r="B19" s="19">
        <v>14</v>
      </c>
      <c r="C19" s="19">
        <v>0</v>
      </c>
      <c r="D19" s="36">
        <v>3.0205348464370823</v>
      </c>
      <c r="E19" s="36">
        <v>0.61093000490629057</v>
      </c>
      <c r="F19" s="10">
        <v>29.3</v>
      </c>
      <c r="G19" s="4">
        <f t="shared" si="0"/>
        <v>1.9453001784670116E-3</v>
      </c>
      <c r="H19" s="4">
        <f t="shared" si="1"/>
        <v>1.0797915037557464E-3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0.99627101023164299</v>
      </c>
      <c r="L19" s="3" t="str">
        <f>IF(J19="Fail","",RSQ(H19:H22,C19:C22))</f>
        <v/>
      </c>
      <c r="M19" s="3">
        <f>IF(I19="Fail",0,IF(K19&gt;0.9,+SLOPE(G19:G22,C19:C22),"Miss"))</f>
        <v>2.4193137183536802E-4</v>
      </c>
      <c r="N19" s="3">
        <f>IF(J19="Fail",0,IF(L19&gt;0.9,+SLOPE(H19:H22,C19:C22),"Miss"))</f>
        <v>0</v>
      </c>
      <c r="O19" s="5">
        <f>(PI()*14.75*14.75*S19)/1000</f>
        <v>42.089483649478439</v>
      </c>
      <c r="P19" s="3">
        <v>7.62</v>
      </c>
      <c r="Q19" s="3">
        <v>60.96</v>
      </c>
      <c r="R19" s="3">
        <v>-7</v>
      </c>
      <c r="S19" s="3">
        <f>SUM(P19:R19)</f>
        <v>61.58</v>
      </c>
      <c r="T19" s="3">
        <f>IF(M19="Miss","Miss",(M19*O19*14400*12.01)/(PI()*0.1475*0.1475*16.04))</f>
        <v>1606.3234821268411</v>
      </c>
      <c r="U19" s="3">
        <f>IF(N19="Miss","Miss",(N19*O19*14400*28.02)/(PI()*0.1475*0.1475*44.02))</f>
        <v>0</v>
      </c>
    </row>
    <row r="20" spans="1:21" x14ac:dyDescent="0.25">
      <c r="A20" s="18">
        <v>45476</v>
      </c>
      <c r="B20" s="19">
        <v>14</v>
      </c>
      <c r="C20" s="19">
        <v>21</v>
      </c>
      <c r="D20" s="36">
        <v>11.938827362303572</v>
      </c>
      <c r="E20" s="36">
        <v>0.6151903581910193</v>
      </c>
      <c r="F20" s="10">
        <v>31.1</v>
      </c>
      <c r="G20" s="4">
        <f t="shared" si="0"/>
        <v>7.6434151797435332E-3</v>
      </c>
      <c r="H20" s="4">
        <f t="shared" si="1"/>
        <v>1.0808886903205788E-3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8">
        <v>45476</v>
      </c>
      <c r="B21" s="19">
        <v>14</v>
      </c>
      <c r="C21" s="19">
        <v>42</v>
      </c>
      <c r="D21" s="36">
        <v>20.117349456403129</v>
      </c>
      <c r="E21" s="36">
        <v>0.61714593019056696</v>
      </c>
      <c r="F21" s="10">
        <v>32.200000000000003</v>
      </c>
      <c r="G21" s="4">
        <f t="shared" si="0"/>
        <v>1.2833029744420363E-2</v>
      </c>
      <c r="H21" s="4">
        <f t="shared" si="1"/>
        <v>1.0804184314139539E-3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8">
        <v>45476</v>
      </c>
      <c r="B22" s="19">
        <v>14</v>
      </c>
      <c r="C22" s="19">
        <v>63</v>
      </c>
      <c r="D22" s="36">
        <v>26.956148599415734</v>
      </c>
      <c r="E22" s="36">
        <v>0.61910150219011451</v>
      </c>
      <c r="F22" s="10">
        <v>33</v>
      </c>
      <c r="G22" s="4">
        <f t="shared" si="0"/>
        <v>1.7150624685383833E-2</v>
      </c>
      <c r="H22" s="4">
        <f t="shared" si="1"/>
        <v>1.0810098057634019E-3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8">
        <v>45476</v>
      </c>
      <c r="B23" s="19">
        <v>24</v>
      </c>
      <c r="C23" s="19">
        <v>0</v>
      </c>
      <c r="D23" s="36">
        <v>2.8757692697227211</v>
      </c>
      <c r="E23" s="36">
        <v>0.61953219364239587</v>
      </c>
      <c r="F23" s="10">
        <v>27.9</v>
      </c>
      <c r="G23" s="4">
        <f t="shared" si="0"/>
        <v>1.8606803540063448E-3</v>
      </c>
      <c r="H23" s="4">
        <f t="shared" si="1"/>
        <v>1.1000876446301466E-3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0.99999938216361484</v>
      </c>
      <c r="L23" s="3" t="str">
        <f>IF(J23="Fail","",RSQ(H23:H26,C23:C26))</f>
        <v/>
      </c>
      <c r="M23" s="3">
        <f>IF(I23="Fail",0,IF(K23&gt;0.9,+SLOPE(G23:G26,C23:C26),"Miss"))</f>
        <v>5.6095923861064468E-4</v>
      </c>
      <c r="N23" s="3">
        <f>IF(J23="Fail",0,IF(L23&gt;0.9,+SLOPE(H23:H26,C23:C26),"Miss"))</f>
        <v>0</v>
      </c>
      <c r="O23" s="5">
        <f>(PI()*14.75*14.75*S23)/1000</f>
        <v>43.456469152871691</v>
      </c>
      <c r="P23" s="3">
        <v>7.62</v>
      </c>
      <c r="Q23" s="3">
        <v>60.96</v>
      </c>
      <c r="R23" s="3">
        <v>-5</v>
      </c>
      <c r="S23" s="3">
        <f>SUM(P23:R23)</f>
        <v>63.58</v>
      </c>
      <c r="T23" s="3">
        <f>IF(M23="Miss","Miss",(M23*O23*14400*12.01)/(PI()*0.1475*0.1475*16.04))</f>
        <v>3845.5013138838658</v>
      </c>
      <c r="U23" s="13">
        <f>IF(N23="Miss","Miss",(N23*O23*14400*28.02)/(PI()*0.1475*0.1475*44.02))</f>
        <v>0</v>
      </c>
    </row>
    <row r="24" spans="1:21" x14ac:dyDescent="0.25">
      <c r="A24" s="18">
        <v>45476</v>
      </c>
      <c r="B24" s="19">
        <v>24</v>
      </c>
      <c r="C24" s="19">
        <v>21</v>
      </c>
      <c r="D24" s="36">
        <v>21.179635593381803</v>
      </c>
      <c r="E24" s="36">
        <v>0.61848456578549538</v>
      </c>
      <c r="F24" s="10">
        <v>28.7</v>
      </c>
      <c r="G24" s="4">
        <f t="shared" si="0"/>
        <v>1.3667329618109786E-2</v>
      </c>
      <c r="H24" s="4">
        <f t="shared" si="1"/>
        <v>1.0953167410033529E-3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8">
        <v>45476</v>
      </c>
      <c r="B25" s="19">
        <v>24</v>
      </c>
      <c r="C25" s="19">
        <v>42</v>
      </c>
      <c r="D25" s="36">
        <v>39.560649142100054</v>
      </c>
      <c r="E25" s="36">
        <v>0.61776286659518609</v>
      </c>
      <c r="F25" s="10">
        <v>29.8</v>
      </c>
      <c r="G25" s="4">
        <f t="shared" si="0"/>
        <v>2.5436000071669067E-2</v>
      </c>
      <c r="H25" s="4">
        <f t="shared" si="1"/>
        <v>1.090066221471709E-3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8">
        <v>45476</v>
      </c>
      <c r="B26" s="19">
        <v>24</v>
      </c>
      <c r="C26" s="19">
        <v>63</v>
      </c>
      <c r="D26" s="36">
        <v>57.941296195687386</v>
      </c>
      <c r="E26" s="36">
        <v>0.61609830233366647</v>
      </c>
      <c r="F26" s="10">
        <v>30.2</v>
      </c>
      <c r="G26" s="4">
        <f t="shared" si="0"/>
        <v>3.7204936905565048E-2</v>
      </c>
      <c r="H26" s="4">
        <f t="shared" si="1"/>
        <v>1.0856955361404561E-3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8">
        <v>45476</v>
      </c>
      <c r="B27" s="19">
        <v>34</v>
      </c>
      <c r="C27" s="19">
        <v>0</v>
      </c>
      <c r="D27" s="36">
        <v>2.9659270719296398</v>
      </c>
      <c r="E27" s="36">
        <v>0.61641259069073662</v>
      </c>
      <c r="F27" s="10">
        <v>29.3</v>
      </c>
      <c r="G27" s="4">
        <f t="shared" si="0"/>
        <v>1.9101314024403692E-3</v>
      </c>
      <c r="H27" s="4">
        <f t="shared" si="1"/>
        <v>1.0894817293153258E-3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0.99898593499469768</v>
      </c>
      <c r="L27" s="3" t="str">
        <f>IF(J27="Fail","",RSQ(H27:H30,C27:C30))</f>
        <v/>
      </c>
      <c r="M27" s="3">
        <f>IF(I27="Fail",0,IF(K27&gt;0.9,+SLOPE(G27:G30,C27:C30),"Miss"))</f>
        <v>6.7217284665110498E-4</v>
      </c>
      <c r="N27" s="3">
        <f>IF(J27="Fail",0,IF(L27&gt;0.9,+SLOPE(H27:H30,C27:C30),"Miss"))</f>
        <v>0</v>
      </c>
      <c r="O27" s="5">
        <f>(PI()*14.75*14.75*S27)/1000</f>
        <v>42.755889082382652</v>
      </c>
      <c r="P27" s="3">
        <v>7.62</v>
      </c>
      <c r="Q27" s="3">
        <v>60.96</v>
      </c>
      <c r="R27" s="3">
        <v>-6.0250000000000004</v>
      </c>
      <c r="S27" s="3">
        <f>SUM(P27:R27)</f>
        <v>62.555</v>
      </c>
      <c r="T27" s="3">
        <f>IF(M27="Miss","Miss",(M27*O27*14400*12.01)/(PI()*0.1475*0.1475*16.04))</f>
        <v>4533.6096968798702</v>
      </c>
      <c r="U27" s="13">
        <f>IF(N27="Miss","Miss",(N27*O27*14400*28.02)/(PI()*0.1475*0.1475*44.02))</f>
        <v>0</v>
      </c>
    </row>
    <row r="28" spans="1:21" x14ac:dyDescent="0.25">
      <c r="A28" s="18">
        <v>45476</v>
      </c>
      <c r="B28" s="19">
        <v>34</v>
      </c>
      <c r="C28" s="19">
        <v>21</v>
      </c>
      <c r="D28" s="36">
        <v>24.818565748310643</v>
      </c>
      <c r="E28" s="36">
        <v>0.62158088811811241</v>
      </c>
      <c r="F28" s="10">
        <v>31.7</v>
      </c>
      <c r="G28" s="4">
        <f t="shared" si="0"/>
        <v>1.5857942764091523E-2</v>
      </c>
      <c r="H28" s="4">
        <f t="shared" si="1"/>
        <v>1.0899673597136361E-3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8">
        <v>45476</v>
      </c>
      <c r="B29" s="19">
        <v>34</v>
      </c>
      <c r="C29" s="19">
        <v>42</v>
      </c>
      <c r="D29" s="36">
        <v>48.758760690425824</v>
      </c>
      <c r="E29" s="36">
        <v>0.61062735685874159</v>
      </c>
      <c r="F29" s="10">
        <v>32.4</v>
      </c>
      <c r="G29" s="4">
        <f t="shared" si="0"/>
        <v>3.1083272488201204E-2</v>
      </c>
      <c r="H29" s="4">
        <f t="shared" si="1"/>
        <v>1.0683068391148264E-3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8">
        <v>45476</v>
      </c>
      <c r="B30" s="19">
        <v>34</v>
      </c>
      <c r="C30" s="19">
        <v>63</v>
      </c>
      <c r="D30" s="36">
        <v>69.068821360754299</v>
      </c>
      <c r="E30" s="36">
        <v>0.60947496621615105</v>
      </c>
      <c r="F30" s="10">
        <v>33.4</v>
      </c>
      <c r="G30" s="4">
        <f t="shared" si="0"/>
        <v>4.3887120759981156E-2</v>
      </c>
      <c r="H30" s="4">
        <f t="shared" si="1"/>
        <v>1.0628123465440786E-3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8">
        <v>45476</v>
      </c>
      <c r="B31" s="19">
        <v>44</v>
      </c>
      <c r="C31" s="19">
        <v>0</v>
      </c>
      <c r="D31" s="36">
        <v>2.7918418847414839</v>
      </c>
      <c r="E31" s="36">
        <v>0.61395648538178094</v>
      </c>
      <c r="F31" s="10">
        <v>28.2</v>
      </c>
      <c r="G31" s="4">
        <f t="shared" si="0"/>
        <v>1.8045793684715828E-3</v>
      </c>
      <c r="H31" s="4">
        <f t="shared" si="1"/>
        <v>1.0891016973778968E-3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0.99919330225613179</v>
      </c>
      <c r="L31" s="5" t="str">
        <f>IF(J31="Fail","",RSQ(H31:H34,C31:C34))</f>
        <v/>
      </c>
      <c r="M31" s="3">
        <f>IF(I31="Fail",0,IF(K31&gt;0.9,+SLOPE(G31:G34,C31:C34),"Miss"))</f>
        <v>5.6422697757539913E-4</v>
      </c>
      <c r="N31" s="3">
        <f>IF(J31="Fail",0,IF(L31&gt;0.9,+SLOPE(H31:H34,C31:C34),"Miss"))</f>
        <v>0</v>
      </c>
      <c r="O31" s="5">
        <f>(PI()*14.75*14.75*S31)/1000</f>
        <v>43.576080384418603</v>
      </c>
      <c r="P31" s="3">
        <v>7.62</v>
      </c>
      <c r="Q31" s="3">
        <v>60.96</v>
      </c>
      <c r="R31" s="3">
        <v>-4.8250000000000002</v>
      </c>
      <c r="S31" s="3">
        <f>SUM(P31:R31)</f>
        <v>63.754999999999995</v>
      </c>
      <c r="T31" s="3">
        <f>IF(M31="Miss","Miss",(M31*O31*14400*12.01)/(PI()*0.1475*0.1475*16.04))</f>
        <v>3878.5485579655783</v>
      </c>
      <c r="U31" s="5">
        <f>IF(N31="Miss","Miss",(N31*O31*14400*28.02)/(PI()*0.1475*0.1475*44.02))</f>
        <v>0</v>
      </c>
    </row>
    <row r="32" spans="1:21" x14ac:dyDescent="0.25">
      <c r="A32" s="18">
        <v>45476</v>
      </c>
      <c r="B32" s="19">
        <v>44</v>
      </c>
      <c r="C32" s="19">
        <v>21</v>
      </c>
      <c r="D32" s="36">
        <v>21.511313686866604</v>
      </c>
      <c r="E32" s="36">
        <v>0.61290885752488045</v>
      </c>
      <c r="F32" s="10">
        <v>30</v>
      </c>
      <c r="G32" s="4">
        <f t="shared" si="0"/>
        <v>1.3821835691649707E-2</v>
      </c>
      <c r="H32" s="4">
        <f t="shared" si="1"/>
        <v>1.0807876277776204E-3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8">
        <v>45476</v>
      </c>
      <c r="B33" s="19">
        <v>44</v>
      </c>
      <c r="C33" s="19">
        <v>42</v>
      </c>
      <c r="D33" s="36">
        <v>41.107808337289107</v>
      </c>
      <c r="E33" s="36">
        <v>0.61684328214301787</v>
      </c>
      <c r="F33" s="10">
        <v>31.3</v>
      </c>
      <c r="G33" s="4">
        <f t="shared" si="0"/>
        <v>2.6300542680764233E-2</v>
      </c>
      <c r="H33" s="4">
        <f t="shared" si="1"/>
        <v>1.0830809079088862E-3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8">
        <v>45476</v>
      </c>
      <c r="B34" s="19">
        <v>44</v>
      </c>
      <c r="C34" s="19">
        <v>63</v>
      </c>
      <c r="D34" s="36">
        <v>58.280120944225175</v>
      </c>
      <c r="E34" s="36">
        <v>0.61523691942910375</v>
      </c>
      <c r="F34" s="10">
        <v>32.5</v>
      </c>
      <c r="G34" s="4">
        <f t="shared" si="0"/>
        <v>3.7140898802378017E-2</v>
      </c>
      <c r="H34" s="4">
        <f t="shared" si="1"/>
        <v>1.0760192184699066E-3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8">
        <v>45476</v>
      </c>
      <c r="B35" s="19">
        <v>11</v>
      </c>
      <c r="C35" s="19">
        <v>0</v>
      </c>
      <c r="D35" s="36">
        <v>4.1242349332099897</v>
      </c>
      <c r="E35" s="36">
        <v>0.61853112702357982</v>
      </c>
      <c r="F35" s="10">
        <v>29.3</v>
      </c>
      <c r="G35" s="4">
        <f t="shared" si="0"/>
        <v>2.6561107086967659E-3</v>
      </c>
      <c r="H35" s="4">
        <f t="shared" si="1"/>
        <v>1.0932261476844201E-3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0.99887122867055933</v>
      </c>
      <c r="L35" s="3" t="str">
        <f>IF(J35="Fail","",RSQ(H35:H38,C35:C38))</f>
        <v/>
      </c>
      <c r="M35" s="3">
        <f>IF(I35="Fail",0,IF(K35&gt;0.9,+SLOPE(G35:G38,C35:C38),"Miss"))</f>
        <v>1.5460293724507798E-3</v>
      </c>
      <c r="N35" s="3">
        <f>IF(J35="Fail",0,IF(L35&gt;0.9,+SLOPE(H35:H38,C35:C38),"Miss"))</f>
        <v>0</v>
      </c>
      <c r="O35" s="5">
        <f>(PI()*14.75*14.75*S35)/1000</f>
        <v>22.623610081158432</v>
      </c>
      <c r="P35" s="3">
        <v>7.62</v>
      </c>
      <c r="Q35" s="3">
        <v>30.48</v>
      </c>
      <c r="R35" s="3">
        <v>-5</v>
      </c>
      <c r="S35" s="3">
        <f>SUM(P35:R35)</f>
        <v>33.1</v>
      </c>
      <c r="T35" s="3">
        <f>IF(M35="Miss","Miss",(M35*O35*14400*12.01)/(PI()*0.1475*0.1475*16.04))</f>
        <v>5517.5575283167873</v>
      </c>
      <c r="U35" s="3">
        <f>IF(N35="Miss","Miss",(N35*O35*14400*28.02)/(PI()*0.1475*0.1475*44.02))</f>
        <v>0</v>
      </c>
    </row>
    <row r="36" spans="1:21" x14ac:dyDescent="0.25">
      <c r="A36" s="18">
        <v>45476</v>
      </c>
      <c r="B36" s="19">
        <v>11</v>
      </c>
      <c r="C36" s="19">
        <v>21</v>
      </c>
      <c r="D36" s="36">
        <v>57.498020334836703</v>
      </c>
      <c r="E36" s="36">
        <v>0.61479458766730133</v>
      </c>
      <c r="F36" s="10">
        <v>32.200000000000003</v>
      </c>
      <c r="G36" s="4">
        <f t="shared" si="0"/>
        <v>3.6678480274019862E-2</v>
      </c>
      <c r="H36" s="4">
        <f t="shared" si="1"/>
        <v>1.0763020082530347E-3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8">
        <v>45476</v>
      </c>
      <c r="B37" s="19">
        <v>11</v>
      </c>
      <c r="C37" s="19">
        <v>42</v>
      </c>
      <c r="D37" s="36">
        <v>109.62883749993999</v>
      </c>
      <c r="E37" s="36">
        <v>0.61746021854763711</v>
      </c>
      <c r="F37" s="10">
        <v>30.8</v>
      </c>
      <c r="G37" s="4">
        <f t="shared" si="0"/>
        <v>7.0255289273391225E-2</v>
      </c>
      <c r="H37" s="4">
        <f t="shared" si="1"/>
        <v>1.085947610381523E-3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8">
        <v>45476</v>
      </c>
      <c r="B38" s="19">
        <v>11</v>
      </c>
      <c r="C38" s="19">
        <v>63</v>
      </c>
      <c r="D38" s="36">
        <v>156.67929916019651</v>
      </c>
      <c r="E38" s="36">
        <v>0.61285065597727484</v>
      </c>
      <c r="F38" s="10">
        <v>33</v>
      </c>
      <c r="G38" s="4">
        <f t="shared" si="0"/>
        <v>9.968589711379422E-2</v>
      </c>
      <c r="H38" s="4">
        <f t="shared" si="1"/>
        <v>1.0700952367848184E-3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8">
        <v>45476</v>
      </c>
      <c r="B39" s="19">
        <v>21</v>
      </c>
      <c r="C39" s="19">
        <v>0</v>
      </c>
      <c r="D39" s="36">
        <v>4.1986334447872435</v>
      </c>
      <c r="E39" s="36">
        <v>0.6125945691678103</v>
      </c>
      <c r="F39" s="10">
        <v>29</v>
      </c>
      <c r="G39" s="4">
        <f t="shared" si="0"/>
        <v>2.7067099998941495E-3</v>
      </c>
      <c r="H39" s="4">
        <f t="shared" si="1"/>
        <v>1.0838085759310695E-3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0.99991199623751026</v>
      </c>
      <c r="L39" s="3" t="str">
        <f>IF(J39="Fail","",RSQ(H39:H42,C39:C42))</f>
        <v/>
      </c>
      <c r="M39" s="3">
        <f>IF(I39="Fail",0,IF(K39&gt;0.9,+SLOPE(G39:G42,C39:C42),"Miss"))</f>
        <v>1.2318720407192799E-3</v>
      </c>
      <c r="N39" s="3">
        <f>IF(J39="Fail",0,IF(L39&gt;0.9,+SLOPE(H39:H42,C39:C42),"Miss"))</f>
        <v>0</v>
      </c>
      <c r="O39" s="5">
        <f>(PI()*14.75*14.75*S39)/1000</f>
        <v>22.110990517385961</v>
      </c>
      <c r="P39" s="3">
        <v>7.62</v>
      </c>
      <c r="Q39" s="3">
        <v>30.48</v>
      </c>
      <c r="R39" s="3">
        <v>-5.75</v>
      </c>
      <c r="S39" s="3">
        <f>SUM(P39:R39)</f>
        <v>32.35</v>
      </c>
      <c r="T39" s="3">
        <f>IF(M39="Miss","Miss",(M39*O39*14400*12.01)/(PI()*0.1475*0.1475*16.04))</f>
        <v>4296.7592332285039</v>
      </c>
      <c r="U39" s="13">
        <f>IF(N39="Miss","Miss",(N39*O39*14400*28.02)/(PI()*0.1475*0.1475*44.02))</f>
        <v>0</v>
      </c>
    </row>
    <row r="40" spans="1:21" x14ac:dyDescent="0.25">
      <c r="A40" s="18">
        <v>45476</v>
      </c>
      <c r="B40" s="19">
        <v>21</v>
      </c>
      <c r="C40" s="19">
        <v>21</v>
      </c>
      <c r="D40" s="36">
        <v>43.428822001420876</v>
      </c>
      <c r="E40" s="36">
        <v>0.61235012266786681</v>
      </c>
      <c r="F40" s="10">
        <v>30.5</v>
      </c>
      <c r="G40" s="4">
        <f t="shared" si="0"/>
        <v>2.7858718117073872E-2</v>
      </c>
      <c r="H40" s="4">
        <f t="shared" si="1"/>
        <v>1.0780243313594459E-3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8">
        <v>45476</v>
      </c>
      <c r="B41" s="19">
        <v>21</v>
      </c>
      <c r="C41" s="19">
        <v>42</v>
      </c>
      <c r="D41" s="36">
        <v>84.523554536622385</v>
      </c>
      <c r="E41" s="36">
        <v>0.61735545576194706</v>
      </c>
      <c r="F41" s="10">
        <v>31.1</v>
      </c>
      <c r="G41" s="4">
        <f t="shared" si="0"/>
        <v>5.4113239113497504E-2</v>
      </c>
      <c r="H41" s="4">
        <f t="shared" si="1"/>
        <v>1.0846927640462106E-3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8">
        <v>45476</v>
      </c>
      <c r="B42" s="19">
        <v>21</v>
      </c>
      <c r="C42" s="19">
        <v>63</v>
      </c>
      <c r="D42" s="36">
        <v>125.66061725944544</v>
      </c>
      <c r="E42" s="36">
        <v>0.6141776512626822</v>
      </c>
      <c r="F42" s="10">
        <v>32.1</v>
      </c>
      <c r="G42" s="4">
        <f t="shared" si="0"/>
        <v>8.0186245851435856E-2</v>
      </c>
      <c r="H42" s="4">
        <f t="shared" si="1"/>
        <v>1.0755741996968408E-3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8">
        <v>45476</v>
      </c>
      <c r="B43" s="19">
        <v>31</v>
      </c>
      <c r="C43" s="19">
        <v>0</v>
      </c>
      <c r="D43" s="36">
        <v>3.1931540531015483</v>
      </c>
      <c r="E43" s="36">
        <v>0.61870573166639653</v>
      </c>
      <c r="F43" s="10">
        <v>27.8</v>
      </c>
      <c r="G43" s="4">
        <f t="shared" si="0"/>
        <v>2.0667211742075222E-3</v>
      </c>
      <c r="H43" s="4">
        <f t="shared" si="1"/>
        <v>1.0989851677172069E-3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0.99993860528484069</v>
      </c>
      <c r="L43" s="3" t="str">
        <f>IF(J43="Fail","",RSQ(H43:H46,C43:C46))</f>
        <v/>
      </c>
      <c r="M43" s="3">
        <f>IF(I43="Fail",0,IF(K43&gt;0.9,+SLOPE(G43:G46,C43:C46),"Miss"))</f>
        <v>1.0749352607706275E-3</v>
      </c>
      <c r="N43" s="3">
        <f>IF(J43="Fail",0,IF(L43&gt;0.9,+SLOPE(H43:H46,C43:C46),"Miss"))</f>
        <v>0</v>
      </c>
      <c r="O43" s="5">
        <f>(PI()*14.75*14.75*S43)/1000</f>
        <v>25.169620581228379</v>
      </c>
      <c r="P43" s="3">
        <v>7.62</v>
      </c>
      <c r="Q43" s="3">
        <v>30.48</v>
      </c>
      <c r="R43" s="3">
        <v>-1.2749999999999999</v>
      </c>
      <c r="S43" s="3">
        <f>SUM(P43:R43)</f>
        <v>36.825000000000003</v>
      </c>
      <c r="T43" s="3">
        <f>IF(M43="Miss","Miss",(M43*O43*14400*12.01)/(PI()*0.1475*0.1475*16.04))</f>
        <v>4268.0175858342873</v>
      </c>
      <c r="U43" s="13">
        <f>IF(N43="Miss","Miss",(N43*O43*14400*28.02)/(PI()*0.1475*0.1475*44.02))</f>
        <v>0</v>
      </c>
    </row>
    <row r="44" spans="1:21" x14ac:dyDescent="0.25">
      <c r="A44" s="18">
        <v>45476</v>
      </c>
      <c r="B44" s="19">
        <v>31</v>
      </c>
      <c r="C44" s="19">
        <v>21</v>
      </c>
      <c r="D44" s="36">
        <v>37.798907047755918</v>
      </c>
      <c r="E44" s="36">
        <v>0.62206978111799927</v>
      </c>
      <c r="F44" s="10">
        <v>30.3</v>
      </c>
      <c r="G44" s="4">
        <f t="shared" si="0"/>
        <v>2.4263221657350009E-2</v>
      </c>
      <c r="H44" s="4">
        <f t="shared" si="1"/>
        <v>1.0958572931595175E-3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8">
        <v>45476</v>
      </c>
      <c r="B45" s="19">
        <v>31</v>
      </c>
      <c r="C45" s="19">
        <v>42</v>
      </c>
      <c r="D45" s="36">
        <v>72.995999936153638</v>
      </c>
      <c r="E45" s="36">
        <v>0.61594697830989187</v>
      </c>
      <c r="F45" s="10">
        <v>30.6</v>
      </c>
      <c r="G45" s="4">
        <f t="shared" si="0"/>
        <v>4.6810053842156821E-2</v>
      </c>
      <c r="H45" s="4">
        <f t="shared" si="1"/>
        <v>1.0839994998469533E-3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8">
        <v>45476</v>
      </c>
      <c r="B46" s="19">
        <v>31</v>
      </c>
      <c r="C46" s="19">
        <v>63</v>
      </c>
      <c r="D46" s="36">
        <v>109.45053761874622</v>
      </c>
      <c r="E46" s="36">
        <v>0.61359563578662635</v>
      </c>
      <c r="F46" s="10">
        <v>32.299999999999997</v>
      </c>
      <c r="G46" s="4">
        <f t="shared" si="0"/>
        <v>6.9796578699882511E-2</v>
      </c>
      <c r="H46" s="4">
        <f t="shared" si="1"/>
        <v>1.073851361160011E-3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8">
        <v>45476</v>
      </c>
      <c r="B47" s="19">
        <v>41</v>
      </c>
      <c r="C47" s="19">
        <v>0</v>
      </c>
      <c r="D47" s="36">
        <v>2.94338762137791</v>
      </c>
      <c r="E47" s="36">
        <v>0.62324545237963214</v>
      </c>
      <c r="F47" s="10">
        <v>27.9</v>
      </c>
      <c r="G47" s="4">
        <f t="shared" si="0"/>
        <v>1.9044307827419693E-3</v>
      </c>
      <c r="H47" s="4">
        <f t="shared" si="1"/>
        <v>1.1066811842396578E-3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0.99973524718628615</v>
      </c>
      <c r="L47" s="5" t="str">
        <f>IF(J47="Fail","",RSQ(H47:H50,C47:C50))</f>
        <v/>
      </c>
      <c r="M47" s="3">
        <f>IF(I47="Fail",0,IF(K47&gt;0.9,+SLOPE(G47:G50,C47:C50),"Miss"))</f>
        <v>2.8155310643115776E-4</v>
      </c>
      <c r="N47" s="3">
        <f>IF(J47="Fail",0,IF(L47&gt;0.9,+SLOPE(H47:H50,C47:C50),"Miss"))</f>
        <v>0</v>
      </c>
      <c r="O47" s="5">
        <f>(PI()*14.75*14.75*S47)/1000</f>
        <v>25.032922030889051</v>
      </c>
      <c r="P47" s="3">
        <v>7.62</v>
      </c>
      <c r="Q47" s="3">
        <v>30.48</v>
      </c>
      <c r="R47" s="3">
        <v>-1.4750000000000001</v>
      </c>
      <c r="S47" s="3">
        <f>SUM(P47:R47)</f>
        <v>36.625</v>
      </c>
      <c r="T47" s="3">
        <f>IF(M47="Miss","Miss",(M47*O47*14400*12.01)/(PI()*0.1475*0.1475*16.04))</f>
        <v>1111.8318024094947</v>
      </c>
      <c r="U47" s="5">
        <f>IF(N47="Miss","Miss",(N47*O47*14400*28.02)/(PI()*0.1475*0.1475*44.02))</f>
        <v>0</v>
      </c>
    </row>
    <row r="48" spans="1:21" x14ac:dyDescent="0.25">
      <c r="A48" s="18">
        <v>45476</v>
      </c>
      <c r="B48" s="19">
        <v>41</v>
      </c>
      <c r="C48" s="19">
        <v>21</v>
      </c>
      <c r="D48" s="36">
        <v>12.399878237003993</v>
      </c>
      <c r="E48" s="36">
        <v>0.61716921080960918</v>
      </c>
      <c r="F48" s="10">
        <v>29.9</v>
      </c>
      <c r="G48" s="4">
        <f t="shared" si="0"/>
        <v>7.9700215804678187E-3</v>
      </c>
      <c r="H48" s="4">
        <f t="shared" si="1"/>
        <v>1.0886593403065378E-3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8">
        <v>45476</v>
      </c>
      <c r="B49" s="19">
        <v>41</v>
      </c>
      <c r="C49" s="19">
        <v>42</v>
      </c>
      <c r="D49" s="36">
        <v>21.802860563515399</v>
      </c>
      <c r="E49" s="36">
        <v>0.62005600757084611</v>
      </c>
      <c r="F49" s="10">
        <v>31</v>
      </c>
      <c r="G49" s="4">
        <f t="shared" si="0"/>
        <v>1.3963105573407514E-2</v>
      </c>
      <c r="H49" s="4">
        <f t="shared" si="1"/>
        <v>1.0897958211011916E-3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8">
        <v>45476</v>
      </c>
      <c r="B50" s="19">
        <v>41</v>
      </c>
      <c r="C50" s="19">
        <v>63</v>
      </c>
      <c r="D50" s="36">
        <v>30.840263996931682</v>
      </c>
      <c r="E50" s="36">
        <v>0.62542219026008095</v>
      </c>
      <c r="F50" s="10">
        <v>33.1</v>
      </c>
      <c r="G50" s="4">
        <f t="shared" si="0"/>
        <v>1.9615453568609779E-2</v>
      </c>
      <c r="H50" s="4">
        <f t="shared" si="1"/>
        <v>1.0916897386781881E-3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38" priority="4" operator="containsText" text="Fail">
      <formula>NOT(ISERROR(SEARCH("Fail",I3)))</formula>
    </cfRule>
    <cfRule type="containsText" priority="5" operator="containsText" text="Fail">
      <formula>NOT(ISERROR(SEARCH("Fail",I3)))</formula>
    </cfRule>
  </conditionalFormatting>
  <conditionalFormatting sqref="I35:J50">
    <cfRule type="containsText" dxfId="37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F63B-BD6E-4775-8653-CD19EB502E58}">
  <sheetPr>
    <tabColor theme="9"/>
  </sheetPr>
  <dimension ref="A1:U50"/>
  <sheetViews>
    <sheetView topLeftCell="B1" workbookViewId="0">
      <selection activeCell="D47" sqref="D47:D50"/>
    </sheetView>
  </sheetViews>
  <sheetFormatPr defaultRowHeight="15" x14ac:dyDescent="0.25"/>
  <cols>
    <col min="4" max="4" width="9.5703125" bestFit="1" customWidth="1"/>
    <col min="5" max="5" width="9.28515625" bestFit="1" customWidth="1"/>
    <col min="6" max="6" width="13.85546875" customWidth="1"/>
    <col min="15" max="15" width="12" customWidth="1"/>
    <col min="17" max="17" width="10.7109375" customWidth="1"/>
    <col min="18" max="18" width="10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45482</v>
      </c>
      <c r="B3" s="3">
        <v>12</v>
      </c>
      <c r="C3" s="3">
        <v>0</v>
      </c>
      <c r="D3" s="54">
        <v>3.689571707935984</v>
      </c>
      <c r="E3" s="5">
        <v>0.61600517985749748</v>
      </c>
      <c r="F3" s="10">
        <v>30.6</v>
      </c>
      <c r="G3" s="4">
        <f>(0.997*D3*16.04)/(0.0821*(F3+273.15)*1000)</f>
        <v>2.366007047701831E-3</v>
      </c>
      <c r="H3" s="4">
        <f>(0.997*E3*44.02)/(0.0821*(F3+273.15)*1000)</f>
        <v>1.0841019282226358E-3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0.99898105284453209</v>
      </c>
      <c r="L3" s="3" t="str">
        <f>IF(J3="Fail","",RSQ(H3:H6,C3:C6))</f>
        <v/>
      </c>
      <c r="M3" s="3">
        <f>IF(I3="Fail",0,IF(K3&gt;0.9,+SLOPE(G3:G6,C3:C6),"Miss"))</f>
        <v>7.9281356511202994E-4</v>
      </c>
      <c r="N3" s="3">
        <f>IF(J3="Fail",0,IF(L3&gt;0.9,+SLOPE(H3:H6,C3:C6),"Miss"))</f>
        <v>0</v>
      </c>
      <c r="O3" s="5">
        <f>(PI()*14.75*14.75*S3)/1000</f>
        <v>42.431230025326755</v>
      </c>
      <c r="P3" s="3">
        <v>7.62</v>
      </c>
      <c r="Q3" s="3">
        <v>60.96</v>
      </c>
      <c r="R3" s="3">
        <v>-6.5</v>
      </c>
      <c r="S3" s="3">
        <f>SUM(P3:R3)</f>
        <v>62.08</v>
      </c>
      <c r="T3" s="3">
        <f>IF(M3="Miss","Miss",(M3*O3*14400*12.01)/(PI()*0.1475*0.1475*16.04))</f>
        <v>5306.6924180984697</v>
      </c>
      <c r="U3" s="3">
        <f>IF(N3="Miss","Miss",(N3*O3*14400*28.02)/(PI()*0.1475*0.1475*44.02))</f>
        <v>0</v>
      </c>
    </row>
    <row r="4" spans="1:21" x14ac:dyDescent="0.25">
      <c r="A4" s="1">
        <v>45482</v>
      </c>
      <c r="B4" s="3">
        <v>12</v>
      </c>
      <c r="C4" s="3">
        <v>21</v>
      </c>
      <c r="D4" s="54">
        <v>27.681442463511228</v>
      </c>
      <c r="E4" s="5">
        <v>0.60711198338336425</v>
      </c>
      <c r="F4" s="10">
        <v>32.299999999999997</v>
      </c>
      <c r="G4" s="4">
        <f t="shared" ref="G4:G50" si="0">(0.997*D4*16.04)/(0.0821*(F4+273.15)*1000)</f>
        <v>1.7652448489205178E-2</v>
      </c>
      <c r="H4" s="4">
        <f t="shared" ref="H4:H50" si="1">(0.997*E4*44.02)/(0.0821*(F4+273.15)*1000)</f>
        <v>1.0625043460372493E-3</v>
      </c>
      <c r="I4" s="3"/>
      <c r="J4" s="3"/>
      <c r="K4" s="16"/>
      <c r="L4" s="3"/>
      <c r="M4" s="3"/>
      <c r="N4" s="3"/>
      <c r="O4" s="5"/>
      <c r="P4" s="3"/>
      <c r="Q4" s="3">
        <v>60.96</v>
      </c>
      <c r="R4" s="3">
        <v>-6.5</v>
      </c>
      <c r="S4" s="3"/>
      <c r="T4" s="3"/>
      <c r="U4" s="3"/>
    </row>
    <row r="5" spans="1:21" x14ac:dyDescent="0.25">
      <c r="A5" s="1">
        <v>45482</v>
      </c>
      <c r="B5" s="3">
        <v>12</v>
      </c>
      <c r="C5" s="3">
        <v>42</v>
      </c>
      <c r="D5" s="54">
        <v>56.440865129690948</v>
      </c>
      <c r="E5" s="5">
        <v>0.62692379018830502</v>
      </c>
      <c r="F5" s="10">
        <v>33.700000000000003</v>
      </c>
      <c r="G5" s="4">
        <f t="shared" si="0"/>
        <v>3.582811005191458E-2</v>
      </c>
      <c r="H5" s="4">
        <f t="shared" si="1"/>
        <v>1.09217105440223E-3</v>
      </c>
      <c r="I5" s="3"/>
      <c r="J5" s="3"/>
      <c r="K5" s="16"/>
      <c r="L5" s="3"/>
      <c r="M5" s="3"/>
      <c r="N5" s="3"/>
      <c r="O5" s="5"/>
      <c r="P5" s="3"/>
      <c r="Q5" s="3">
        <v>60.96</v>
      </c>
      <c r="R5" s="3">
        <v>-6.5</v>
      </c>
      <c r="S5" s="3"/>
      <c r="T5" s="3"/>
      <c r="U5" s="3"/>
    </row>
    <row r="6" spans="1:21" x14ac:dyDescent="0.25">
      <c r="A6" s="1">
        <v>45482</v>
      </c>
      <c r="B6" s="3">
        <v>12</v>
      </c>
      <c r="C6" s="3">
        <v>63</v>
      </c>
      <c r="D6" s="54">
        <v>81.741673245355656</v>
      </c>
      <c r="E6" s="5">
        <v>0.62302428649873087</v>
      </c>
      <c r="F6" s="10">
        <v>34.200000000000003</v>
      </c>
      <c r="G6" s="4">
        <f t="shared" si="0"/>
        <v>5.1804402751307467E-2</v>
      </c>
      <c r="H6" s="4">
        <f t="shared" si="1"/>
        <v>1.083611981658427E-3</v>
      </c>
      <c r="I6" s="3"/>
      <c r="J6" s="3"/>
      <c r="K6" s="16"/>
      <c r="L6" s="3"/>
      <c r="M6" s="3"/>
      <c r="N6" s="3"/>
      <c r="O6" s="5"/>
      <c r="P6" s="3"/>
      <c r="Q6" s="3">
        <v>60.96</v>
      </c>
      <c r="R6" s="3">
        <v>-6.5</v>
      </c>
      <c r="S6" s="3"/>
      <c r="T6" s="3"/>
      <c r="U6" s="3"/>
    </row>
    <row r="7" spans="1:21" x14ac:dyDescent="0.25">
      <c r="A7" s="1">
        <v>45482</v>
      </c>
      <c r="B7" s="3">
        <v>22</v>
      </c>
      <c r="C7" s="3">
        <v>0</v>
      </c>
      <c r="D7" s="54">
        <v>3.2299868137592527</v>
      </c>
      <c r="E7" s="5">
        <v>0.62617881037895351</v>
      </c>
      <c r="F7" s="10">
        <v>28.8</v>
      </c>
      <c r="G7" s="4">
        <f t="shared" si="0"/>
        <v>2.0836370948647156E-3</v>
      </c>
      <c r="H7" s="4">
        <f t="shared" si="1"/>
        <v>1.1085757460462691E-3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0.99914315635045214</v>
      </c>
      <c r="L7" s="3" t="str">
        <f>IF(J7="Fail","",RSQ(H7:H10,C7:C10))</f>
        <v/>
      </c>
      <c r="M7" s="3">
        <f>IF(I7="Fail",0,IF(K7&gt;0.9,+SLOPE(G7:G10,C7:C10),"Miss"))</f>
        <v>5.4881927009427299E-4</v>
      </c>
      <c r="N7" s="3">
        <f>IF(J7="Fail",0,IF(L7&gt;0.9,+SLOPE(H7:H10,C7:C10),"Miss"))</f>
        <v>0</v>
      </c>
      <c r="O7" s="5">
        <f>(PI()*14.75*14.75*S7)/1000</f>
        <v>44.003263354228999</v>
      </c>
      <c r="P7" s="3">
        <v>7.62</v>
      </c>
      <c r="Q7" s="3">
        <v>60.96</v>
      </c>
      <c r="R7" s="3">
        <v>-4.1999999999999993</v>
      </c>
      <c r="S7" s="3">
        <f>SUM(P7:R7)</f>
        <v>64.38</v>
      </c>
      <c r="T7" s="3">
        <f>IF(M7="Miss","Miss",(M7*O7*14400*12.01)/(PI()*0.1475*0.1475*16.04))</f>
        <v>3809.6182606993161</v>
      </c>
      <c r="U7" s="13">
        <f>IF(N7="Miss","Miss",(N7*O7*14400*28.02)/(PI()*0.1475*0.1475*44.02))</f>
        <v>0</v>
      </c>
    </row>
    <row r="8" spans="1:21" x14ac:dyDescent="0.25">
      <c r="A8" s="1">
        <v>45482</v>
      </c>
      <c r="B8" s="3">
        <v>22</v>
      </c>
      <c r="C8" s="3">
        <v>21</v>
      </c>
      <c r="D8" s="54">
        <v>22.019275938325098</v>
      </c>
      <c r="E8" s="5">
        <v>0.60774056009750466</v>
      </c>
      <c r="F8" s="10">
        <v>27.9</v>
      </c>
      <c r="G8" s="4">
        <f t="shared" si="0"/>
        <v>1.4246912844936444E-2</v>
      </c>
      <c r="H8" s="4">
        <f t="shared" si="1"/>
        <v>1.0791495392243949E-3</v>
      </c>
      <c r="I8" s="3"/>
      <c r="J8" s="3"/>
      <c r="K8" s="16"/>
      <c r="L8" s="3"/>
      <c r="M8" s="3"/>
      <c r="N8" s="3"/>
      <c r="O8" s="5"/>
      <c r="P8" s="3"/>
      <c r="Q8" s="3">
        <v>60.96</v>
      </c>
      <c r="R8" s="3">
        <v>-4.1999999999999993</v>
      </c>
      <c r="S8" s="3"/>
      <c r="T8" s="3"/>
      <c r="U8" s="13"/>
    </row>
    <row r="9" spans="1:21" x14ac:dyDescent="0.25">
      <c r="A9" s="1">
        <v>45482</v>
      </c>
      <c r="B9" s="3">
        <v>22</v>
      </c>
      <c r="C9" s="3">
        <v>42</v>
      </c>
      <c r="D9" s="54">
        <v>40.213376970272911</v>
      </c>
      <c r="E9" s="5">
        <v>0.60734478957378668</v>
      </c>
      <c r="F9" s="10">
        <v>28.9</v>
      </c>
      <c r="G9" s="4">
        <f t="shared" si="0"/>
        <v>2.5932719954181057E-2</v>
      </c>
      <c r="H9" s="4">
        <f t="shared" si="1"/>
        <v>1.0748763548204998E-3</v>
      </c>
      <c r="I9" s="3"/>
      <c r="J9" s="3"/>
      <c r="K9" s="16"/>
      <c r="L9" s="3"/>
      <c r="M9" s="3"/>
      <c r="N9" s="3"/>
      <c r="O9" s="5"/>
      <c r="P9" s="3"/>
      <c r="Q9" s="3">
        <v>60.96</v>
      </c>
      <c r="R9" s="3">
        <v>-4.1999999999999993</v>
      </c>
      <c r="S9" s="3"/>
      <c r="T9" s="3"/>
      <c r="U9" s="13"/>
    </row>
    <row r="10" spans="1:21" x14ac:dyDescent="0.25">
      <c r="A10" s="1">
        <v>45482</v>
      </c>
      <c r="B10" s="3">
        <v>22</v>
      </c>
      <c r="C10" s="3">
        <v>63</v>
      </c>
      <c r="D10" s="54">
        <v>57.026890844035918</v>
      </c>
      <c r="E10" s="5">
        <v>0.62737776225962849</v>
      </c>
      <c r="F10" s="10">
        <v>30.3</v>
      </c>
      <c r="G10" s="4">
        <f t="shared" si="0"/>
        <v>3.6605716965048954E-2</v>
      </c>
      <c r="H10" s="4">
        <f t="shared" si="1"/>
        <v>1.1052079962840988E-3</v>
      </c>
      <c r="I10" s="3"/>
      <c r="J10" s="3"/>
      <c r="K10" s="16"/>
      <c r="L10" s="3"/>
      <c r="M10" s="3"/>
      <c r="N10" s="3"/>
      <c r="O10" s="5"/>
      <c r="P10" s="3"/>
      <c r="Q10" s="3">
        <v>60.96</v>
      </c>
      <c r="R10" s="3">
        <v>-4.1999999999999993</v>
      </c>
      <c r="S10" s="3"/>
      <c r="T10" s="3"/>
      <c r="U10" s="13"/>
    </row>
    <row r="11" spans="1:21" x14ac:dyDescent="0.25">
      <c r="A11" s="1">
        <v>45482</v>
      </c>
      <c r="B11" s="3">
        <v>32</v>
      </c>
      <c r="C11" s="3">
        <v>0</v>
      </c>
      <c r="D11" s="54">
        <v>3.448417911789023</v>
      </c>
      <c r="E11" s="5">
        <v>0.62928677302109171</v>
      </c>
      <c r="F11" s="10">
        <v>35.4</v>
      </c>
      <c r="G11" s="4">
        <f t="shared" si="0"/>
        <v>2.1769612900062649E-3</v>
      </c>
      <c r="H11" s="4">
        <f t="shared" si="1"/>
        <v>1.0902474813784919E-3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0.99912746479133308</v>
      </c>
      <c r="L11" s="3" t="str">
        <f>IF(J11="Fail","",RSQ(H11:H14,C11:C14))</f>
        <v/>
      </c>
      <c r="M11" s="3">
        <f>IF(I11="Fail",0,IF(K11&gt;0.9,+SLOPE(G11:G14,C11:C14),"Miss"))</f>
        <v>7.1047785509466537E-4</v>
      </c>
      <c r="N11" s="3">
        <f>IF(J11="Fail",0,IF(L11&gt;0.9,+SLOPE(H11:H14,C11:C14),"Miss"))</f>
        <v>0</v>
      </c>
      <c r="O11" s="5">
        <f>(PI()*14.75*14.75*S11)/1000</f>
        <v>39.833957568879562</v>
      </c>
      <c r="P11" s="3">
        <v>7.62</v>
      </c>
      <c r="Q11" s="3">
        <v>60.96</v>
      </c>
      <c r="R11" s="3">
        <v>-10.3</v>
      </c>
      <c r="S11" s="3">
        <f>SUM(P11:R11)</f>
        <v>58.28</v>
      </c>
      <c r="T11" s="3">
        <f>IF(M11="Miss","Miss",(M11*O11*14400*12.01)/(PI()*0.1475*0.1475*16.04))</f>
        <v>4464.4835242858753</v>
      </c>
      <c r="U11" s="13">
        <f>IF(N11="Miss","Miss",(N11*O11*14400*28.02)/(PI()*0.1475*0.1475*44.02))</f>
        <v>0</v>
      </c>
    </row>
    <row r="12" spans="1:21" x14ac:dyDescent="0.25">
      <c r="A12" s="1">
        <v>45482</v>
      </c>
      <c r="B12" s="3">
        <v>32</v>
      </c>
      <c r="C12" s="3">
        <v>21</v>
      </c>
      <c r="D12" s="54">
        <v>26.850781249275535</v>
      </c>
      <c r="E12" s="5">
        <v>0.62375762599856122</v>
      </c>
      <c r="F12" s="10">
        <v>36.5</v>
      </c>
      <c r="G12" s="4">
        <f t="shared" si="0"/>
        <v>1.6890488382709581E-2</v>
      </c>
      <c r="H12" s="4">
        <f t="shared" si="1"/>
        <v>1.0768291993009788E-3</v>
      </c>
      <c r="I12" s="3"/>
      <c r="J12" s="3"/>
      <c r="K12" s="16"/>
      <c r="L12" s="3"/>
      <c r="M12" s="3"/>
      <c r="N12" s="3"/>
      <c r="O12" s="5"/>
      <c r="P12" s="3"/>
      <c r="Q12" s="3">
        <v>60.96</v>
      </c>
      <c r="R12" s="3">
        <v>-10.3</v>
      </c>
      <c r="S12" s="3"/>
      <c r="T12" s="3"/>
      <c r="U12" s="3"/>
    </row>
    <row r="13" spans="1:21" x14ac:dyDescent="0.25">
      <c r="A13" s="1">
        <v>45482</v>
      </c>
      <c r="B13" s="3">
        <v>32</v>
      </c>
      <c r="C13" s="3">
        <v>42</v>
      </c>
      <c r="D13" s="54">
        <v>52.572692270370126</v>
      </c>
      <c r="E13" s="5">
        <v>0.6266909839978827</v>
      </c>
      <c r="F13" s="10">
        <v>37.9</v>
      </c>
      <c r="G13" s="4">
        <f t="shared" si="0"/>
        <v>3.2922012650354132E-2</v>
      </c>
      <c r="H13" s="4">
        <f t="shared" si="1"/>
        <v>1.0770237504159144E-3</v>
      </c>
      <c r="I13" s="3"/>
      <c r="J13" s="3"/>
      <c r="K13" s="16"/>
      <c r="L13" s="3"/>
      <c r="M13" s="3"/>
      <c r="N13" s="3"/>
      <c r="O13" s="5"/>
      <c r="P13" s="3"/>
      <c r="Q13" s="3">
        <v>60.96</v>
      </c>
      <c r="R13" s="3">
        <v>-10.3</v>
      </c>
      <c r="S13" s="3"/>
      <c r="T13" s="3"/>
      <c r="U13" s="3"/>
    </row>
    <row r="14" spans="1:21" x14ac:dyDescent="0.25">
      <c r="A14" s="1">
        <v>45482</v>
      </c>
      <c r="B14" s="3">
        <v>32</v>
      </c>
      <c r="C14" s="3">
        <v>63</v>
      </c>
      <c r="D14" s="54">
        <v>74.433210592065961</v>
      </c>
      <c r="E14" s="5">
        <v>0.62440948333174373</v>
      </c>
      <c r="F14" s="10">
        <v>38.200000000000003</v>
      </c>
      <c r="G14" s="4">
        <f t="shared" si="0"/>
        <v>4.6566569724084662E-2</v>
      </c>
      <c r="H14" s="4">
        <f t="shared" si="1"/>
        <v>1.0720688064802301E-3</v>
      </c>
      <c r="I14" s="3"/>
      <c r="J14" s="3"/>
      <c r="K14" s="16"/>
      <c r="L14" s="3"/>
      <c r="M14" s="3"/>
      <c r="N14" s="3"/>
      <c r="O14" s="5"/>
      <c r="P14" s="3"/>
      <c r="Q14" s="3">
        <v>60.96</v>
      </c>
      <c r="R14" s="3">
        <v>-10.3</v>
      </c>
      <c r="S14" s="3"/>
      <c r="T14" s="3"/>
      <c r="U14" s="3"/>
    </row>
    <row r="15" spans="1:21" x14ac:dyDescent="0.25">
      <c r="A15" s="1">
        <v>45482</v>
      </c>
      <c r="B15" s="3">
        <v>42</v>
      </c>
      <c r="C15" s="3">
        <v>0</v>
      </c>
      <c r="D15" s="54">
        <v>10.466433173822697</v>
      </c>
      <c r="E15" s="5">
        <v>0.62793649711664212</v>
      </c>
      <c r="F15" s="10">
        <v>33.299999999999997</v>
      </c>
      <c r="G15" s="4">
        <f t="shared" si="0"/>
        <v>6.6526617768243304E-3</v>
      </c>
      <c r="H15" s="4">
        <f t="shared" si="1"/>
        <v>1.0953631836054811E-3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0.99482436082296288</v>
      </c>
      <c r="L15" s="5" t="str">
        <f>IF(J15="Fail","",RSQ(H15:H18,C15:C18))</f>
        <v/>
      </c>
      <c r="M15" s="3">
        <f>IF(I15="Fail",0,IF(K15&gt;0.9,+SLOPE(G15:G18,C15:C18),"Miss"))</f>
        <v>5.1764938505152454E-4</v>
      </c>
      <c r="N15" s="3">
        <f>IF(J15="Fail",0,IF(L15&gt;0.9,+SLOPE(H15:H18,C15:C18),"Miss"))</f>
        <v>0</v>
      </c>
      <c r="O15" s="5">
        <f>(PI()*14.75*14.75*S15)/1000</f>
        <v>41.508514810536305</v>
      </c>
      <c r="P15" s="3">
        <v>7.62</v>
      </c>
      <c r="Q15" s="3">
        <v>60.96</v>
      </c>
      <c r="R15" s="3">
        <v>-7.85</v>
      </c>
      <c r="S15" s="3">
        <f>SUM(P15:R15)</f>
        <v>60.73</v>
      </c>
      <c r="T15" s="3">
        <f>IF(M15="Miss","Miss",(M15*O15*14400*12.01)/(PI()*0.1475*0.1475*16.04))</f>
        <v>3389.5349714665517</v>
      </c>
      <c r="U15" s="5">
        <f>IF(N15="Miss","Miss",(N15*O15*14400*28.02)/(PI()*0.1475*0.1475*44.02))</f>
        <v>0</v>
      </c>
    </row>
    <row r="16" spans="1:21" x14ac:dyDescent="0.25">
      <c r="A16" s="1">
        <v>45482</v>
      </c>
      <c r="B16" s="3">
        <v>42</v>
      </c>
      <c r="C16" s="3">
        <v>21</v>
      </c>
      <c r="D16" s="54">
        <v>23.919919687288836</v>
      </c>
      <c r="E16" s="5">
        <v>0.64112496780406736</v>
      </c>
      <c r="F16" s="10">
        <v>33.799999999999997</v>
      </c>
      <c r="G16" s="4">
        <f t="shared" si="0"/>
        <v>1.5179184668011235E-2</v>
      </c>
      <c r="H16" s="4">
        <f t="shared" si="1"/>
        <v>1.1165472132497998E-3</v>
      </c>
      <c r="I16" s="3"/>
      <c r="J16" s="3"/>
      <c r="K16" s="16"/>
      <c r="L16" s="3"/>
      <c r="M16" s="3"/>
      <c r="N16" s="3"/>
      <c r="O16" s="5"/>
      <c r="P16" s="3"/>
      <c r="Q16" s="3">
        <v>60.96</v>
      </c>
      <c r="R16" s="3">
        <v>-7.85</v>
      </c>
      <c r="S16" s="3"/>
      <c r="T16" s="3"/>
      <c r="U16" s="3"/>
    </row>
    <row r="17" spans="1:21" x14ac:dyDescent="0.25">
      <c r="A17" s="1">
        <v>45482</v>
      </c>
      <c r="B17" s="3">
        <v>42</v>
      </c>
      <c r="C17" s="3">
        <v>42</v>
      </c>
      <c r="D17" s="54">
        <v>43.64285515787958</v>
      </c>
      <c r="E17" s="5">
        <v>0.63185928142525849</v>
      </c>
      <c r="F17" s="10">
        <v>33.1</v>
      </c>
      <c r="G17" s="4">
        <f t="shared" si="0"/>
        <v>2.7758335630204727E-2</v>
      </c>
      <c r="H17" s="4">
        <f t="shared" si="1"/>
        <v>1.1029258388380466E-3</v>
      </c>
      <c r="I17" s="3"/>
      <c r="J17" s="3"/>
      <c r="K17" s="16"/>
      <c r="L17" s="3"/>
      <c r="M17" s="3"/>
      <c r="N17" s="3"/>
      <c r="O17" s="5"/>
      <c r="P17" s="3"/>
      <c r="Q17" s="3">
        <v>60.96</v>
      </c>
      <c r="R17" s="3">
        <v>-7.85</v>
      </c>
      <c r="S17" s="3"/>
      <c r="T17" s="3"/>
      <c r="U17" s="3"/>
    </row>
    <row r="18" spans="1:21" x14ac:dyDescent="0.25">
      <c r="A18" s="1">
        <v>45482</v>
      </c>
      <c r="B18" s="3">
        <v>42</v>
      </c>
      <c r="C18" s="3">
        <v>63</v>
      </c>
      <c r="D18" s="54">
        <v>61.036714071458256</v>
      </c>
      <c r="E18" s="5">
        <v>0.63034604118751325</v>
      </c>
      <c r="F18" s="10">
        <v>34.1</v>
      </c>
      <c r="G18" s="4">
        <f t="shared" si="0"/>
        <v>3.8695068409699884E-2</v>
      </c>
      <c r="H18" s="4">
        <f t="shared" si="1"/>
        <v>1.096703368745972E-3</v>
      </c>
      <c r="I18" s="3"/>
      <c r="J18" s="3"/>
      <c r="K18" s="16"/>
      <c r="L18" s="3"/>
      <c r="M18" s="3"/>
      <c r="N18" s="3"/>
      <c r="O18" s="5"/>
      <c r="P18" s="3"/>
      <c r="Q18" s="3">
        <v>60.96</v>
      </c>
      <c r="R18" s="3">
        <v>-7.85</v>
      </c>
      <c r="S18" s="3"/>
      <c r="T18" s="3"/>
      <c r="U18" s="3"/>
    </row>
    <row r="19" spans="1:21" x14ac:dyDescent="0.25">
      <c r="A19" s="1">
        <v>45482</v>
      </c>
      <c r="B19" s="17">
        <v>14</v>
      </c>
      <c r="C19" s="3">
        <v>0</v>
      </c>
      <c r="D19" s="54">
        <v>3.4429204848251866</v>
      </c>
      <c r="E19" s="5">
        <v>0.63317463640114469</v>
      </c>
      <c r="F19" s="10">
        <v>30.6</v>
      </c>
      <c r="G19" s="4">
        <f t="shared" si="0"/>
        <v>2.2078373254684372E-3</v>
      </c>
      <c r="H19" s="4">
        <f t="shared" si="1"/>
        <v>1.1143182990489468E-3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0.99036758874675013</v>
      </c>
      <c r="L19" s="3" t="str">
        <f>IF(J19="Fail","",RSQ(H19:H22,C19:C22))</f>
        <v/>
      </c>
      <c r="M19" s="3">
        <f>IF(I19="Fail",0,IF(K19&gt;0.9,+SLOPE(G19:G22,C19:C22),"Miss"))</f>
        <v>4.6649348165854867E-4</v>
      </c>
      <c r="N19" s="3">
        <f>IF(J19="Fail",0,IF(L19&gt;0.9,+SLOPE(H19:H22,C19:C22),"Miss"))</f>
        <v>0</v>
      </c>
      <c r="O19" s="5">
        <f>(PI()*14.75*14.75*S19)/1000</f>
        <v>43.439381834079278</v>
      </c>
      <c r="P19" s="3">
        <v>7.62</v>
      </c>
      <c r="Q19" s="3">
        <v>60.96</v>
      </c>
      <c r="R19" s="3">
        <v>-5.0249999999999995</v>
      </c>
      <c r="S19" s="3">
        <f>SUM(P19:R19)</f>
        <v>63.555</v>
      </c>
      <c r="T19" s="3">
        <f>IF(M19="Miss","Miss",(M19*O19*14400*12.01)/(PI()*0.1475*0.1475*16.04))</f>
        <v>3196.6599380406892</v>
      </c>
      <c r="U19" s="3">
        <f>IF(N19="Miss","Miss",(N19*O19*14400*28.02)/(PI()*0.1475*0.1475*44.02))</f>
        <v>0</v>
      </c>
    </row>
    <row r="20" spans="1:21" x14ac:dyDescent="0.25">
      <c r="A20" s="1">
        <v>45482</v>
      </c>
      <c r="B20" s="17">
        <v>14</v>
      </c>
      <c r="C20" s="3">
        <v>21</v>
      </c>
      <c r="D20" s="54">
        <v>23.030985747236475</v>
      </c>
      <c r="E20" s="5">
        <v>0.63510692778165001</v>
      </c>
      <c r="F20" s="10">
        <v>33</v>
      </c>
      <c r="G20" s="4">
        <f t="shared" si="0"/>
        <v>1.4653272563345291E-2</v>
      </c>
      <c r="H20" s="4">
        <f t="shared" si="1"/>
        <v>1.1089567933715069E-3</v>
      </c>
      <c r="I20" s="3"/>
      <c r="J20" s="3"/>
      <c r="K20" s="16"/>
      <c r="L20" s="3"/>
      <c r="M20" s="3"/>
      <c r="N20" s="3"/>
      <c r="O20" s="5"/>
      <c r="P20" s="3"/>
      <c r="Q20" s="10">
        <v>60.96</v>
      </c>
      <c r="R20" s="3">
        <v>-5.0249999999999995</v>
      </c>
      <c r="S20" s="3"/>
      <c r="T20" s="3"/>
      <c r="U20" s="3"/>
    </row>
    <row r="21" spans="1:21" x14ac:dyDescent="0.25">
      <c r="A21" s="1">
        <v>45482</v>
      </c>
      <c r="B21" s="17">
        <v>14</v>
      </c>
      <c r="C21" s="3">
        <v>42</v>
      </c>
      <c r="D21" s="54">
        <v>37.078560867927877</v>
      </c>
      <c r="E21" s="5">
        <v>0.63738842844778887</v>
      </c>
      <c r="F21" s="10">
        <v>33.4</v>
      </c>
      <c r="G21" s="4">
        <f t="shared" si="0"/>
        <v>2.3560142570229186E-2</v>
      </c>
      <c r="H21" s="4">
        <f t="shared" si="1"/>
        <v>1.1114882954165301E-3</v>
      </c>
      <c r="I21" s="3"/>
      <c r="J21" s="3"/>
      <c r="K21" s="16"/>
      <c r="L21" s="3"/>
      <c r="M21" s="3"/>
      <c r="N21" s="3"/>
      <c r="O21" s="5"/>
      <c r="P21" s="3"/>
      <c r="Q21" s="10">
        <v>60.96</v>
      </c>
      <c r="R21" s="3">
        <v>-5.0249999999999995</v>
      </c>
      <c r="S21" s="3"/>
      <c r="T21" s="3"/>
      <c r="U21" s="3"/>
    </row>
    <row r="22" spans="1:21" x14ac:dyDescent="0.25">
      <c r="A22" s="1">
        <v>45482</v>
      </c>
      <c r="B22" s="17">
        <v>14</v>
      </c>
      <c r="C22" s="3">
        <v>63</v>
      </c>
      <c r="D22" s="54">
        <v>50.209714913747739</v>
      </c>
      <c r="E22" s="5">
        <v>0.63086985511596361</v>
      </c>
      <c r="F22" s="10">
        <v>33.5</v>
      </c>
      <c r="G22" s="4">
        <f t="shared" si="0"/>
        <v>3.189342437260554E-2</v>
      </c>
      <c r="H22" s="4">
        <f t="shared" si="1"/>
        <v>1.0997623467119575E-3</v>
      </c>
      <c r="I22" s="3"/>
      <c r="J22" s="3"/>
      <c r="K22" s="16"/>
      <c r="L22" s="3"/>
      <c r="M22" s="3"/>
      <c r="N22" s="3"/>
      <c r="O22" s="5"/>
      <c r="P22" s="3"/>
      <c r="Q22" s="10">
        <v>60.96</v>
      </c>
      <c r="R22" s="3">
        <v>-5.0249999999999995</v>
      </c>
      <c r="S22" s="3"/>
      <c r="T22" s="3"/>
      <c r="U22" s="3"/>
    </row>
    <row r="23" spans="1:21" x14ac:dyDescent="0.25">
      <c r="A23" s="1">
        <v>45482</v>
      </c>
      <c r="B23" s="17">
        <v>24</v>
      </c>
      <c r="C23" s="3">
        <v>0</v>
      </c>
      <c r="D23" s="54">
        <v>4.8006016973273402</v>
      </c>
      <c r="E23" s="5">
        <v>0.63812176794761932</v>
      </c>
      <c r="F23" s="10">
        <v>30.5</v>
      </c>
      <c r="G23" s="4">
        <f t="shared" si="0"/>
        <v>3.079489687144017E-3</v>
      </c>
      <c r="H23" s="4">
        <f t="shared" si="1"/>
        <v>1.1233945528100375E-3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0.99911668502548845</v>
      </c>
      <c r="L23" s="3" t="str">
        <f>IF(J23="Fail","",RSQ(H23:H26,C23:C26))</f>
        <v/>
      </c>
      <c r="M23" s="3">
        <f>IF(I23="Fail",0,IF(K23&gt;0.9,+SLOPE(G23:G26,C23:C26),"Miss"))</f>
        <v>9.5141671133057795E-4</v>
      </c>
      <c r="N23" s="3">
        <f>IF(J23="Fail",0,IF(L23&gt;0.9,+SLOPE(H23:H26,C23:C26),"Miss"))</f>
        <v>0</v>
      </c>
      <c r="O23" s="5">
        <f>(PI()*14.75*14.75*S23)/1000</f>
        <v>42.892587632721977</v>
      </c>
      <c r="P23" s="3">
        <v>7.62</v>
      </c>
      <c r="Q23" s="3">
        <v>60.96</v>
      </c>
      <c r="R23" s="3">
        <v>-5.8250000000000011</v>
      </c>
      <c r="S23" s="3">
        <f>SUM(P23:R23)</f>
        <v>62.754999999999995</v>
      </c>
      <c r="T23" s="3">
        <f>IF(M23="Miss","Miss",(M23*O23*14400*12.01)/(PI()*0.1475*0.1475*16.04))</f>
        <v>6437.5445104500795</v>
      </c>
      <c r="U23" s="13">
        <f>IF(N23="Miss","Miss",(N23*O23*14400*28.02)/(PI()*0.1475*0.1475*44.02))</f>
        <v>0</v>
      </c>
    </row>
    <row r="24" spans="1:21" x14ac:dyDescent="0.25">
      <c r="A24" s="1">
        <v>45482</v>
      </c>
      <c r="B24" s="17">
        <v>24</v>
      </c>
      <c r="C24" s="3">
        <v>21</v>
      </c>
      <c r="D24" s="54">
        <v>33.709187881792488</v>
      </c>
      <c r="E24" s="5">
        <v>0.63665508894795853</v>
      </c>
      <c r="F24" s="10">
        <v>31.2</v>
      </c>
      <c r="G24" s="4">
        <f t="shared" si="0"/>
        <v>2.1574033497761134E-2</v>
      </c>
      <c r="H24" s="4">
        <f t="shared" si="1"/>
        <v>1.11823465733237E-3</v>
      </c>
      <c r="I24" s="3"/>
      <c r="J24" s="3"/>
      <c r="K24" s="16"/>
      <c r="L24" s="3"/>
      <c r="M24" s="3"/>
      <c r="N24" s="3"/>
      <c r="O24" s="5"/>
      <c r="P24" s="3"/>
      <c r="Q24" s="10">
        <v>60.96</v>
      </c>
      <c r="R24" s="3">
        <v>-5.8250000000000011</v>
      </c>
      <c r="S24" s="3"/>
      <c r="T24" s="3"/>
      <c r="U24" s="13"/>
    </row>
    <row r="25" spans="1:21" x14ac:dyDescent="0.25">
      <c r="A25" s="1">
        <v>45482</v>
      </c>
      <c r="B25" s="17">
        <v>24</v>
      </c>
      <c r="C25" s="3">
        <v>42</v>
      </c>
      <c r="D25" s="54">
        <v>65.77787833263632</v>
      </c>
      <c r="E25" s="5">
        <v>0.63677149204316974</v>
      </c>
      <c r="F25" s="10">
        <v>33.299999999999997</v>
      </c>
      <c r="G25" s="4">
        <f t="shared" si="0"/>
        <v>4.1809656611441905E-2</v>
      </c>
      <c r="H25" s="4">
        <f t="shared" si="1"/>
        <v>1.1107748187219248E-3</v>
      </c>
      <c r="I25" s="3"/>
      <c r="J25" s="3"/>
      <c r="K25" s="16"/>
      <c r="L25" s="3"/>
      <c r="M25" s="3"/>
      <c r="N25" s="3"/>
      <c r="O25" s="5"/>
      <c r="P25" s="3"/>
      <c r="Q25" s="10">
        <v>60.96</v>
      </c>
      <c r="R25" s="3">
        <v>-5.8250000000000011</v>
      </c>
      <c r="S25" s="3"/>
      <c r="T25" s="3"/>
      <c r="U25" s="13"/>
    </row>
    <row r="26" spans="1:21" x14ac:dyDescent="0.25">
      <c r="A26" s="1">
        <v>45482</v>
      </c>
      <c r="B26" s="17">
        <v>24</v>
      </c>
      <c r="C26" s="3">
        <v>63</v>
      </c>
      <c r="D26" s="54">
        <v>99.205166233809607</v>
      </c>
      <c r="E26" s="5">
        <v>0.64088052130412398</v>
      </c>
      <c r="F26" s="10">
        <v>33.9</v>
      </c>
      <c r="G26" s="4">
        <f t="shared" si="0"/>
        <v>6.2933451775724208E-2</v>
      </c>
      <c r="H26" s="4">
        <f t="shared" si="1"/>
        <v>1.1157580006733408E-3</v>
      </c>
      <c r="I26" s="3"/>
      <c r="J26" s="3"/>
      <c r="K26" s="16"/>
      <c r="L26" s="3"/>
      <c r="M26" s="3"/>
      <c r="N26" s="3"/>
      <c r="O26" s="5"/>
      <c r="P26" s="3"/>
      <c r="Q26" s="10">
        <v>60.96</v>
      </c>
      <c r="R26" s="3">
        <v>-5.8250000000000011</v>
      </c>
      <c r="S26" s="3"/>
      <c r="T26" s="3"/>
      <c r="U26" s="13"/>
    </row>
    <row r="27" spans="1:21" x14ac:dyDescent="0.25">
      <c r="A27" s="1">
        <v>45482</v>
      </c>
      <c r="B27" s="17">
        <v>34</v>
      </c>
      <c r="C27" s="3">
        <v>0</v>
      </c>
      <c r="D27" s="54">
        <v>3.7887086408505022</v>
      </c>
      <c r="E27" s="5">
        <v>0.61956711457095925</v>
      </c>
      <c r="F27" s="10">
        <v>27.8</v>
      </c>
      <c r="G27" s="4">
        <f t="shared" si="0"/>
        <v>2.4521849684462187E-3</v>
      </c>
      <c r="H27" s="4">
        <f t="shared" si="1"/>
        <v>1.1005152117872529E-3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0.99985722594144411</v>
      </c>
      <c r="L27" s="3" t="str">
        <f>IF(J27="Fail","",RSQ(H27:H30,C27:C30))</f>
        <v/>
      </c>
      <c r="M27" s="3">
        <f>IF(I27="Fail",0,IF(K27&gt;0.9,+SLOPE(G27:G30,C27:C30),"Miss"))</f>
        <v>9.7971912481624869E-4</v>
      </c>
      <c r="N27" s="3">
        <f>IF(J27="Fail",0,IF(L27&gt;0.9,+SLOPE(H27:H30,C27:C30),"Miss"))</f>
        <v>0</v>
      </c>
      <c r="O27" s="5">
        <f>(PI()*14.75*14.75*S27)/1000</f>
        <v>43.422294515286865</v>
      </c>
      <c r="P27" s="3">
        <v>7.62</v>
      </c>
      <c r="Q27" s="3">
        <v>60.96</v>
      </c>
      <c r="R27" s="3">
        <v>-5.05</v>
      </c>
      <c r="S27" s="3">
        <f>SUM(P27:R27)</f>
        <v>63.53</v>
      </c>
      <c r="T27" s="3">
        <f>IF(M27="Miss","Miss",(M27*O27*14400*12.01)/(PI()*0.1475*0.1475*16.04))</f>
        <v>6710.9125067273817</v>
      </c>
      <c r="U27" s="13">
        <f>IF(N27="Miss","Miss",(N27*O27*14400*28.02)/(PI()*0.1475*0.1475*44.02))</f>
        <v>0</v>
      </c>
    </row>
    <row r="28" spans="1:21" x14ac:dyDescent="0.25">
      <c r="A28" s="1">
        <v>45482</v>
      </c>
      <c r="B28" s="17">
        <v>34</v>
      </c>
      <c r="C28" s="3">
        <v>21</v>
      </c>
      <c r="D28" s="54">
        <v>34.809223017256173</v>
      </c>
      <c r="E28" s="5">
        <v>0.63089313573500583</v>
      </c>
      <c r="F28" s="10">
        <v>30.1</v>
      </c>
      <c r="G28" s="4">
        <f t="shared" si="0"/>
        <v>2.2358871759157989E-2</v>
      </c>
      <c r="H28" s="4">
        <f t="shared" si="1"/>
        <v>1.1121337796104437E-3</v>
      </c>
      <c r="I28" s="3"/>
      <c r="J28" s="3"/>
      <c r="K28" s="16"/>
      <c r="L28" s="3"/>
      <c r="M28" s="3"/>
      <c r="N28" s="3"/>
      <c r="O28" s="5"/>
      <c r="P28" s="3"/>
      <c r="Q28" s="10">
        <v>60.96</v>
      </c>
      <c r="R28" s="3">
        <v>-5.05</v>
      </c>
      <c r="S28" s="3"/>
      <c r="T28" s="3"/>
      <c r="U28" s="3"/>
    </row>
    <row r="29" spans="1:21" x14ac:dyDescent="0.25">
      <c r="A29" s="1">
        <v>45482</v>
      </c>
      <c r="B29" s="17">
        <v>34</v>
      </c>
      <c r="C29" s="3">
        <v>42</v>
      </c>
      <c r="D29" s="54">
        <v>68.098342254071696</v>
      </c>
      <c r="E29" s="5">
        <v>0.631707957401484</v>
      </c>
      <c r="F29" s="10">
        <v>31</v>
      </c>
      <c r="G29" s="4">
        <f t="shared" si="0"/>
        <v>4.3611907689709489E-2</v>
      </c>
      <c r="H29" s="4">
        <f t="shared" si="1"/>
        <v>1.1102750134290864E-3</v>
      </c>
      <c r="I29" s="3"/>
      <c r="J29" s="3"/>
      <c r="K29" s="16"/>
      <c r="L29" s="3"/>
      <c r="M29" s="3"/>
      <c r="N29" s="3"/>
      <c r="O29" s="5"/>
      <c r="P29" s="3"/>
      <c r="Q29" s="10">
        <v>60.96</v>
      </c>
      <c r="R29" s="3">
        <v>-5.05</v>
      </c>
      <c r="S29" s="3"/>
      <c r="T29" s="3"/>
      <c r="U29" s="3"/>
    </row>
    <row r="30" spans="1:21" x14ac:dyDescent="0.25">
      <c r="A30" s="1">
        <v>45482</v>
      </c>
      <c r="B30" s="17">
        <v>34</v>
      </c>
      <c r="C30" s="3">
        <v>63</v>
      </c>
      <c r="D30" s="54">
        <v>100.18095951989058</v>
      </c>
      <c r="E30" s="5">
        <v>0.61727397359529923</v>
      </c>
      <c r="F30" s="10">
        <v>32</v>
      </c>
      <c r="G30" s="4">
        <f t="shared" si="0"/>
        <v>6.3948178395399791E-2</v>
      </c>
      <c r="H30" s="4">
        <f t="shared" si="1"/>
        <v>1.0813508628356567E-3</v>
      </c>
      <c r="I30" s="3"/>
      <c r="J30" s="3"/>
      <c r="K30" s="16"/>
      <c r="L30" s="3"/>
      <c r="M30" s="3"/>
      <c r="N30" s="3"/>
      <c r="O30" s="5"/>
      <c r="P30" s="3"/>
      <c r="Q30" s="10">
        <v>60.96</v>
      </c>
      <c r="R30" s="3">
        <v>-5.05</v>
      </c>
      <c r="S30" s="3"/>
      <c r="T30" s="3"/>
      <c r="U30" s="3"/>
    </row>
    <row r="31" spans="1:21" x14ac:dyDescent="0.25">
      <c r="A31" s="1">
        <v>45482</v>
      </c>
      <c r="B31" s="17">
        <v>44</v>
      </c>
      <c r="C31" s="3">
        <v>0</v>
      </c>
      <c r="D31" s="54">
        <v>3.4194647964461509</v>
      </c>
      <c r="E31" s="5">
        <v>0.61699460616679236</v>
      </c>
      <c r="F31" s="10">
        <v>32.799999999999997</v>
      </c>
      <c r="G31" s="4">
        <f t="shared" si="0"/>
        <v>2.1770281495364779E-3</v>
      </c>
      <c r="H31" s="4">
        <f t="shared" si="1"/>
        <v>1.0780352189003288E-3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0.99927528306453439</v>
      </c>
      <c r="L31" s="5" t="str">
        <f>IF(J31="Fail","",RSQ(H31:H34,C31:C34))</f>
        <v/>
      </c>
      <c r="M31" s="3">
        <f>IF(I31="Fail",0,IF(K31&gt;0.9,+SLOPE(G31:G34,C31:C34),"Miss"))</f>
        <v>8.2252482758739666E-4</v>
      </c>
      <c r="N31" s="3">
        <f>IF(J31="Fail",0,IF(L31&gt;0.9,+SLOPE(H31:H34,C31:C34),"Miss"))</f>
        <v>0</v>
      </c>
      <c r="O31" s="5">
        <f>(PI()*14.75*14.75*S31)/1000</f>
        <v>43.798215528720007</v>
      </c>
      <c r="P31" s="3">
        <v>7.62</v>
      </c>
      <c r="Q31" s="3">
        <v>60.96</v>
      </c>
      <c r="R31" s="3">
        <v>-4.5</v>
      </c>
      <c r="S31" s="3">
        <f>SUM(P31:R31)</f>
        <v>64.08</v>
      </c>
      <c r="T31" s="3">
        <f>IF(M31="Miss","Miss",(M31*O31*14400*12.01)/(PI()*0.1475*0.1475*16.04))</f>
        <v>5682.9345516010999</v>
      </c>
      <c r="U31" s="5">
        <f>IF(N31="Miss","Miss",(N31*O31*14400*28.02)/(PI()*0.1475*0.1475*44.02))</f>
        <v>0</v>
      </c>
    </row>
    <row r="32" spans="1:21" x14ac:dyDescent="0.25">
      <c r="A32" s="1">
        <v>45482</v>
      </c>
      <c r="B32" s="17">
        <v>44</v>
      </c>
      <c r="C32" s="3">
        <v>21</v>
      </c>
      <c r="D32" s="54">
        <v>29.741694841991688</v>
      </c>
      <c r="E32" s="5">
        <v>0.62635341502177022</v>
      </c>
      <c r="F32" s="10">
        <v>31.4</v>
      </c>
      <c r="G32" s="4">
        <f t="shared" si="0"/>
        <v>1.9022319622539675E-2</v>
      </c>
      <c r="H32" s="4">
        <f t="shared" si="1"/>
        <v>1.0994181066360583E-3</v>
      </c>
      <c r="I32" s="10"/>
      <c r="J32" s="10"/>
      <c r="K32" s="16"/>
      <c r="L32" s="3"/>
      <c r="M32" s="3"/>
      <c r="N32" s="3"/>
      <c r="O32" s="5"/>
      <c r="P32" s="3"/>
      <c r="Q32" s="10">
        <v>60.96</v>
      </c>
      <c r="R32" s="3">
        <v>-4.5</v>
      </c>
      <c r="S32" s="3"/>
      <c r="T32" s="3"/>
      <c r="U32" s="3"/>
    </row>
    <row r="33" spans="1:21" x14ac:dyDescent="0.25">
      <c r="A33" s="1">
        <v>45482</v>
      </c>
      <c r="B33" s="17">
        <v>44</v>
      </c>
      <c r="C33" s="3">
        <v>42</v>
      </c>
      <c r="D33" s="54">
        <v>58.626458842946874</v>
      </c>
      <c r="E33" s="5">
        <v>0.63879690589984406</v>
      </c>
      <c r="F33" s="10">
        <v>30.8</v>
      </c>
      <c r="G33" s="4">
        <f t="shared" si="0"/>
        <v>3.7570578316932828E-2</v>
      </c>
      <c r="H33" s="4">
        <f t="shared" si="1"/>
        <v>1.1234731447359262E-3</v>
      </c>
      <c r="I33" s="10"/>
      <c r="J33" s="10"/>
      <c r="K33" s="16"/>
      <c r="L33" s="3"/>
      <c r="M33" s="3"/>
      <c r="N33" s="3"/>
      <c r="O33" s="5"/>
      <c r="P33" s="3"/>
      <c r="Q33" s="10">
        <v>60.96</v>
      </c>
      <c r="R33" s="3">
        <v>-4.5</v>
      </c>
      <c r="S33" s="3"/>
      <c r="T33" s="3"/>
      <c r="U33" s="3"/>
    </row>
    <row r="34" spans="1:21" x14ac:dyDescent="0.25">
      <c r="A34" s="1">
        <v>45482</v>
      </c>
      <c r="B34" s="17">
        <v>44</v>
      </c>
      <c r="C34" s="3">
        <v>63</v>
      </c>
      <c r="D34" s="54">
        <v>84.281667750213586</v>
      </c>
      <c r="E34" s="5">
        <v>0.62138300285625336</v>
      </c>
      <c r="F34" s="10">
        <v>33.299999999999997</v>
      </c>
      <c r="G34" s="4">
        <f t="shared" si="0"/>
        <v>5.3571013182523192E-2</v>
      </c>
      <c r="H34" s="4">
        <f t="shared" si="1"/>
        <v>1.0839313646719396E-3</v>
      </c>
      <c r="I34" s="10"/>
      <c r="J34" s="10"/>
      <c r="K34" s="16"/>
      <c r="L34" s="3"/>
      <c r="M34" s="3"/>
      <c r="N34" s="3"/>
      <c r="O34" s="5"/>
      <c r="P34" s="3"/>
      <c r="Q34" s="10">
        <v>60.96</v>
      </c>
      <c r="R34" s="3">
        <v>-4.5</v>
      </c>
      <c r="S34" s="3"/>
      <c r="T34" s="3"/>
      <c r="U34" s="3"/>
    </row>
    <row r="35" spans="1:21" x14ac:dyDescent="0.25">
      <c r="A35" s="1">
        <v>45482</v>
      </c>
      <c r="B35" s="3">
        <v>11</v>
      </c>
      <c r="C35" s="3">
        <v>0</v>
      </c>
      <c r="D35" s="54">
        <v>4.5284790626174338</v>
      </c>
      <c r="E35" s="5">
        <v>0.62766876999765642</v>
      </c>
      <c r="F35" s="10">
        <v>29.9</v>
      </c>
      <c r="G35" s="4">
        <f t="shared" si="0"/>
        <v>2.910679860391762E-3</v>
      </c>
      <c r="H35" s="4">
        <f t="shared" si="1"/>
        <v>1.1071801008677691E-3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0.99668235770468905</v>
      </c>
      <c r="L35" s="3" t="str">
        <f>IF(J35="Fail","",RSQ(H35:H38,C35:C38))</f>
        <v/>
      </c>
      <c r="M35" s="3">
        <f>IF(I35="Fail",0,IF(K35&gt;0.9,+SLOPE(G35:G38,C35:C38),"Miss"))</f>
        <v>1.7819158154562692E-3</v>
      </c>
      <c r="N35" s="3">
        <f>IF(J35="Fail",0,IF(L35&gt;0.9,+SLOPE(H35:H38,C35:C38),"Miss"))</f>
        <v>0</v>
      </c>
      <c r="O35" s="5">
        <f>(PI()*14.75*14.75*S35)/1000</f>
        <v>34.765858815049057</v>
      </c>
      <c r="P35" s="3">
        <v>7.62</v>
      </c>
      <c r="Q35" s="3">
        <v>45.72</v>
      </c>
      <c r="R35" s="3">
        <v>-2.4750000000000001</v>
      </c>
      <c r="S35" s="3">
        <f>SUM(P35:R35)</f>
        <v>50.864999999999995</v>
      </c>
      <c r="T35" s="3">
        <f>IF(M35="Miss","Miss",(M35*O35*14400*12.01)/(PI()*0.1475*0.1475*16.04))</f>
        <v>9772.5379773162767</v>
      </c>
      <c r="U35" s="3">
        <f>IF(N35="Miss","Miss",(N35*O35*14400*28.02)/(PI()*0.1475*0.1475*44.02))</f>
        <v>0</v>
      </c>
    </row>
    <row r="36" spans="1:21" x14ac:dyDescent="0.25">
      <c r="A36" s="1">
        <v>45482</v>
      </c>
      <c r="B36" s="3">
        <v>11</v>
      </c>
      <c r="C36" s="3">
        <v>21</v>
      </c>
      <c r="D36" s="54">
        <v>70.81260519368324</v>
      </c>
      <c r="E36" s="5">
        <v>0.62484017478402509</v>
      </c>
      <c r="F36" s="10">
        <v>32.1</v>
      </c>
      <c r="G36" s="4">
        <f t="shared" si="0"/>
        <v>4.5186766492781479E-2</v>
      </c>
      <c r="H36" s="4">
        <f t="shared" si="1"/>
        <v>1.0942468674170673E-3</v>
      </c>
      <c r="I36" s="3"/>
      <c r="J36" s="3"/>
      <c r="K36" s="16"/>
      <c r="L36" s="3"/>
      <c r="M36" s="3"/>
      <c r="N36" s="3"/>
      <c r="O36" s="5"/>
      <c r="P36" s="3"/>
      <c r="Q36" s="3">
        <v>45.72</v>
      </c>
      <c r="R36" s="3">
        <v>-2.4750000000000001</v>
      </c>
      <c r="S36" s="3"/>
      <c r="T36" s="3"/>
      <c r="U36" s="3"/>
    </row>
    <row r="37" spans="1:21" x14ac:dyDescent="0.25">
      <c r="A37" s="1">
        <v>45482</v>
      </c>
      <c r="B37" s="3">
        <v>11</v>
      </c>
      <c r="C37" s="3">
        <v>42</v>
      </c>
      <c r="D37" s="54">
        <v>130.10803567318916</v>
      </c>
      <c r="E37" s="5">
        <v>0.62478197323641949</v>
      </c>
      <c r="F37" s="10">
        <v>33.799999999999997</v>
      </c>
      <c r="G37" s="4">
        <f t="shared" si="0"/>
        <v>8.256440348020988E-2</v>
      </c>
      <c r="H37" s="4">
        <f t="shared" si="1"/>
        <v>1.0880851723731755E-3</v>
      </c>
      <c r="I37" s="3"/>
      <c r="J37" s="3"/>
      <c r="K37" s="16"/>
      <c r="L37" s="3"/>
      <c r="M37" s="3"/>
      <c r="N37" s="3"/>
      <c r="O37" s="5"/>
      <c r="P37" s="3"/>
      <c r="Q37" s="3">
        <v>45.72</v>
      </c>
      <c r="R37" s="3">
        <v>-2.4750000000000001</v>
      </c>
      <c r="S37" s="3"/>
      <c r="T37" s="3"/>
      <c r="U37" s="3"/>
    </row>
    <row r="38" spans="1:21" x14ac:dyDescent="0.25">
      <c r="A38" s="1">
        <v>45482</v>
      </c>
      <c r="B38" s="3">
        <v>11</v>
      </c>
      <c r="C38" s="3">
        <v>63</v>
      </c>
      <c r="D38" s="54">
        <v>182.0458931518618</v>
      </c>
      <c r="E38" s="5">
        <v>0.6251079019030108</v>
      </c>
      <c r="F38" s="10">
        <v>34.700000000000003</v>
      </c>
      <c r="G38" s="4">
        <f t="shared" si="0"/>
        <v>0.1151855746131878</v>
      </c>
      <c r="H38" s="4">
        <f t="shared" si="1"/>
        <v>1.0854701131297127E-3</v>
      </c>
      <c r="I38" s="3"/>
      <c r="J38" s="3"/>
      <c r="K38" s="16"/>
      <c r="L38" s="3"/>
      <c r="M38" s="3"/>
      <c r="N38" s="3"/>
      <c r="O38" s="5"/>
      <c r="P38" s="3"/>
      <c r="Q38" s="3">
        <v>45.72</v>
      </c>
      <c r="R38" s="3">
        <v>-2.4750000000000001</v>
      </c>
      <c r="S38" s="3"/>
      <c r="T38" s="3"/>
      <c r="U38" s="3"/>
    </row>
    <row r="39" spans="1:21" x14ac:dyDescent="0.25">
      <c r="A39" s="1">
        <v>45482</v>
      </c>
      <c r="B39" s="3">
        <v>21</v>
      </c>
      <c r="C39" s="3">
        <v>0</v>
      </c>
      <c r="D39" s="54">
        <v>4.5290288053138177</v>
      </c>
      <c r="E39" s="5">
        <v>0.62995027066379528</v>
      </c>
      <c r="F39" s="10">
        <v>30.8</v>
      </c>
      <c r="G39" s="4">
        <f t="shared" si="0"/>
        <v>2.9024135993872772E-3</v>
      </c>
      <c r="H39" s="4">
        <f t="shared" si="1"/>
        <v>1.1079142761547223E-3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0.99960028655109567</v>
      </c>
      <c r="L39" s="3" t="str">
        <f>IF(J39="Fail","",RSQ(H39:H42,C39:C42))</f>
        <v/>
      </c>
      <c r="M39" s="3">
        <f>IF(I39="Fail",0,IF(K39&gt;0.9,+SLOPE(G39:G42,C39:C42),"Miss"))</f>
        <v>1.3468989330194404E-3</v>
      </c>
      <c r="N39" s="3">
        <f>IF(J39="Fail",0,IF(L39&gt;0.9,+SLOPE(H39:H42,C39:C42),"Miss"))</f>
        <v>0</v>
      </c>
      <c r="O39" s="5">
        <f>(PI()*14.75*14.75*S39)/1000</f>
        <v>34.031104106975171</v>
      </c>
      <c r="P39" s="3">
        <v>7.62</v>
      </c>
      <c r="Q39" s="3">
        <v>45.72</v>
      </c>
      <c r="R39" s="3">
        <v>-3.55</v>
      </c>
      <c r="S39" s="3">
        <f>SUM(P39:R39)</f>
        <v>49.79</v>
      </c>
      <c r="T39" s="3">
        <f>IF(M39="Miss","Miss",(M39*O39*14400*12.01)/(PI()*0.1475*0.1475*16.04))</f>
        <v>7230.665495573915</v>
      </c>
      <c r="U39" s="13">
        <f>IF(N39="Miss","Miss",(N39*O39*14400*28.02)/(PI()*0.1475*0.1475*44.02))</f>
        <v>0</v>
      </c>
    </row>
    <row r="40" spans="1:21" x14ac:dyDescent="0.25">
      <c r="A40" s="1">
        <v>45482</v>
      </c>
      <c r="B40" s="3">
        <v>21</v>
      </c>
      <c r="C40" s="3">
        <v>21</v>
      </c>
      <c r="D40" s="54">
        <v>49.421933629829965</v>
      </c>
      <c r="E40" s="5">
        <v>0.63005503344948544</v>
      </c>
      <c r="F40" s="10">
        <v>32.799999999999997</v>
      </c>
      <c r="G40" s="4">
        <f t="shared" si="0"/>
        <v>3.1464848191589713E-2</v>
      </c>
      <c r="H40" s="4">
        <f t="shared" si="1"/>
        <v>1.1008548682844659E-3</v>
      </c>
      <c r="I40" s="3"/>
      <c r="J40" s="3"/>
      <c r="K40" s="16"/>
      <c r="L40" s="3"/>
      <c r="M40" s="3"/>
      <c r="N40" s="3"/>
      <c r="O40" s="5"/>
      <c r="P40" s="3"/>
      <c r="Q40" s="3">
        <v>45.72</v>
      </c>
      <c r="R40" s="3">
        <v>-3.55</v>
      </c>
      <c r="S40" s="3"/>
      <c r="T40" s="3"/>
      <c r="U40" s="13"/>
    </row>
    <row r="41" spans="1:21" x14ac:dyDescent="0.25">
      <c r="A41" s="1">
        <v>45482</v>
      </c>
      <c r="B41" s="3">
        <v>21</v>
      </c>
      <c r="C41" s="3">
        <v>42</v>
      </c>
      <c r="D41" s="54">
        <v>95.86163115440425</v>
      </c>
      <c r="E41" s="5">
        <v>0.62177877337997134</v>
      </c>
      <c r="F41" s="10">
        <v>33.9</v>
      </c>
      <c r="G41" s="4">
        <f t="shared" si="0"/>
        <v>6.0812390830326718E-2</v>
      </c>
      <c r="H41" s="4">
        <f t="shared" si="1"/>
        <v>1.0825023042295651E-3</v>
      </c>
      <c r="I41" s="3"/>
      <c r="J41" s="3"/>
      <c r="K41" s="16"/>
      <c r="L41" s="3"/>
      <c r="M41" s="3"/>
      <c r="N41" s="3"/>
      <c r="O41" s="5"/>
      <c r="P41" s="3"/>
      <c r="Q41" s="3">
        <v>45.72</v>
      </c>
      <c r="R41" s="3">
        <v>-3.55</v>
      </c>
      <c r="S41" s="3"/>
      <c r="T41" s="3"/>
      <c r="U41" s="13"/>
    </row>
    <row r="42" spans="1:21" x14ac:dyDescent="0.25">
      <c r="A42" s="1">
        <v>45482</v>
      </c>
      <c r="B42" s="3">
        <v>21</v>
      </c>
      <c r="C42" s="3">
        <v>63</v>
      </c>
      <c r="D42" s="54">
        <v>138.40566868483853</v>
      </c>
      <c r="E42" s="5">
        <v>0.62380418723664566</v>
      </c>
      <c r="F42" s="10">
        <v>35.299999999999997</v>
      </c>
      <c r="G42" s="4">
        <f t="shared" si="0"/>
        <v>8.7402824697835779E-2</v>
      </c>
      <c r="H42" s="4">
        <f t="shared" si="1"/>
        <v>1.0810992110839319E-3</v>
      </c>
      <c r="I42" s="3"/>
      <c r="J42" s="3"/>
      <c r="K42" s="16"/>
      <c r="L42" s="3"/>
      <c r="M42" s="3"/>
      <c r="N42" s="3"/>
      <c r="O42" s="5"/>
      <c r="P42" s="3"/>
      <c r="Q42" s="3">
        <v>45.72</v>
      </c>
      <c r="R42" s="3">
        <v>-3.55</v>
      </c>
      <c r="S42" s="3"/>
      <c r="T42" s="3"/>
      <c r="U42" s="13"/>
    </row>
    <row r="43" spans="1:21" x14ac:dyDescent="0.25">
      <c r="A43" s="1">
        <v>45482</v>
      </c>
      <c r="B43" s="3">
        <v>31</v>
      </c>
      <c r="C43" s="3">
        <v>0</v>
      </c>
      <c r="D43" s="54">
        <v>3.824258668549978</v>
      </c>
      <c r="E43" s="5">
        <v>0.63664344863843747</v>
      </c>
      <c r="F43" s="10">
        <v>27.5</v>
      </c>
      <c r="G43" s="4">
        <f t="shared" si="0"/>
        <v>2.4776640347218067E-3</v>
      </c>
      <c r="H43" s="4">
        <f t="shared" si="1"/>
        <v>1.131975704092081E-3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0.99962518527612931</v>
      </c>
      <c r="L43" s="3" t="str">
        <f>IF(J43="Fail","",RSQ(H43:H46,C43:C46))</f>
        <v/>
      </c>
      <c r="M43" s="3">
        <f>IF(I43="Fail",0,IF(K43&gt;0.9,+SLOPE(G43:G46,C43:C46),"Miss"))</f>
        <v>1.0408189283378853E-3</v>
      </c>
      <c r="N43" s="3">
        <f>IF(J43="Fail",0,IF(L43&gt;0.9,+SLOPE(H43:H46,C43:C46),"Miss"))</f>
        <v>0</v>
      </c>
      <c r="O43" s="5">
        <f>(PI()*14.75*14.75*S43)/1000</f>
        <v>33.108388892184728</v>
      </c>
      <c r="P43" s="3">
        <v>7.62</v>
      </c>
      <c r="Q43" s="3">
        <v>45.72</v>
      </c>
      <c r="R43" s="3">
        <v>-4.9000000000000004</v>
      </c>
      <c r="S43" s="3">
        <f>SUM(P43:R43)</f>
        <v>48.44</v>
      </c>
      <c r="T43" s="3">
        <f>IF(M43="Miss","Miss",(M43*O43*14400*12.01)/(PI()*0.1475*0.1475*16.04))</f>
        <v>5436.0125627712678</v>
      </c>
      <c r="U43" s="13">
        <f>IF(N43="Miss","Miss",(N43*O43*14400*28.02)/(PI()*0.1475*0.1475*44.02))</f>
        <v>0</v>
      </c>
    </row>
    <row r="44" spans="1:21" x14ac:dyDescent="0.25">
      <c r="A44" s="1">
        <v>45482</v>
      </c>
      <c r="B44" s="3">
        <v>31</v>
      </c>
      <c r="C44" s="3">
        <v>21</v>
      </c>
      <c r="D44" s="54">
        <v>39.793556797801266</v>
      </c>
      <c r="E44" s="5">
        <v>0.63639900213849399</v>
      </c>
      <c r="F44" s="10">
        <v>30.8</v>
      </c>
      <c r="G44" s="4">
        <f t="shared" si="0"/>
        <v>2.5501573379797825E-2</v>
      </c>
      <c r="H44" s="4">
        <f t="shared" si="1"/>
        <v>1.1192558724626E-3</v>
      </c>
      <c r="I44" s="3"/>
      <c r="J44" s="3"/>
      <c r="K44" s="16"/>
      <c r="L44" s="3"/>
      <c r="M44" s="3"/>
      <c r="N44" s="3"/>
      <c r="O44" s="5"/>
      <c r="P44" s="3"/>
      <c r="Q44" s="3">
        <v>45.72</v>
      </c>
      <c r="R44" s="3">
        <v>-4.9000000000000004</v>
      </c>
      <c r="S44" s="3"/>
      <c r="T44" s="3"/>
      <c r="U44" s="3"/>
    </row>
    <row r="45" spans="1:21" x14ac:dyDescent="0.25">
      <c r="A45" s="1">
        <v>45482</v>
      </c>
      <c r="B45" s="3">
        <v>31</v>
      </c>
      <c r="C45" s="3">
        <v>42</v>
      </c>
      <c r="D45" s="54">
        <v>72.317434201250748</v>
      </c>
      <c r="E45" s="5">
        <v>0.64191650885150331</v>
      </c>
      <c r="F45" s="10">
        <v>31.7</v>
      </c>
      <c r="G45" s="4">
        <f t="shared" si="0"/>
        <v>4.6207574766380287E-2</v>
      </c>
      <c r="H45" s="4">
        <f t="shared" si="1"/>
        <v>1.1256266974806301E-3</v>
      </c>
      <c r="I45" s="3"/>
      <c r="J45" s="3"/>
      <c r="K45" s="16"/>
      <c r="L45" s="3"/>
      <c r="M45" s="3"/>
      <c r="N45" s="3"/>
      <c r="O45" s="5"/>
      <c r="P45" s="3"/>
      <c r="Q45" s="3">
        <v>45.72</v>
      </c>
      <c r="R45" s="3">
        <v>-4.9000000000000004</v>
      </c>
      <c r="S45" s="3"/>
      <c r="T45" s="3"/>
      <c r="U45" s="3"/>
    </row>
    <row r="46" spans="1:21" x14ac:dyDescent="0.25">
      <c r="A46" s="1">
        <v>45482</v>
      </c>
      <c r="B46" s="3">
        <v>31</v>
      </c>
      <c r="C46" s="3">
        <v>63</v>
      </c>
      <c r="D46" s="54">
        <v>107.45277266008804</v>
      </c>
      <c r="E46" s="5">
        <v>0.63181272018717405</v>
      </c>
      <c r="F46" s="10">
        <v>32.700000000000003</v>
      </c>
      <c r="G46" s="4">
        <f t="shared" si="0"/>
        <v>6.843298855617963E-2</v>
      </c>
      <c r="H46" s="4">
        <f t="shared" si="1"/>
        <v>1.1042868989663594E-3</v>
      </c>
      <c r="I46" s="3"/>
      <c r="J46" s="3"/>
      <c r="K46" s="16"/>
      <c r="L46" s="3"/>
      <c r="M46" s="3"/>
      <c r="N46" s="3"/>
      <c r="O46" s="5"/>
      <c r="P46" s="3"/>
      <c r="Q46" s="3">
        <v>45.72</v>
      </c>
      <c r="R46" s="3">
        <v>-4.9000000000000004</v>
      </c>
      <c r="S46" s="3"/>
      <c r="T46" s="3"/>
      <c r="U46" s="3"/>
    </row>
    <row r="47" spans="1:21" x14ac:dyDescent="0.25">
      <c r="A47" s="1">
        <v>45482</v>
      </c>
      <c r="B47" s="3">
        <v>41</v>
      </c>
      <c r="C47" s="3">
        <v>0</v>
      </c>
      <c r="D47" s="54">
        <v>3.7262212210282275</v>
      </c>
      <c r="E47" s="5">
        <v>0.62102215326109877</v>
      </c>
      <c r="F47" s="10">
        <v>31.9</v>
      </c>
      <c r="G47" s="4">
        <f t="shared" si="0"/>
        <v>2.379326111157948E-3</v>
      </c>
      <c r="H47" s="4">
        <f t="shared" si="1"/>
        <v>1.0882736222429506E-3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0.99870044849986173</v>
      </c>
      <c r="L47" s="5" t="str">
        <f>IF(J47="Fail","",RSQ(H47:H50,C47:C50))</f>
        <v/>
      </c>
      <c r="M47" s="3">
        <f>IF(I47="Fail",0,IF(K47&gt;0.9,+SLOPE(G47:G50,C47:C50),"Miss"))</f>
        <v>4.9439946551140879E-4</v>
      </c>
      <c r="N47" s="3">
        <f>IF(J47="Fail",0,IF(L47&gt;0.9,+SLOPE(H47:H50,C47:C50),"Miss"))</f>
        <v>0</v>
      </c>
      <c r="O47" s="5">
        <f>(PI()*14.75*14.75*S47)/1000</f>
        <v>32.014800489470119</v>
      </c>
      <c r="P47" s="3">
        <v>7.62</v>
      </c>
      <c r="Q47" s="3">
        <v>45.72</v>
      </c>
      <c r="R47" s="3">
        <v>-6.5</v>
      </c>
      <c r="S47" s="3">
        <f>SUM(P47:R47)</f>
        <v>46.839999999999996</v>
      </c>
      <c r="T47" s="3">
        <f>IF(M47="Miss","Miss",(M47*O47*14400*12.01)/(PI()*0.1475*0.1475*16.04))</f>
        <v>2496.8704783627772</v>
      </c>
      <c r="U47" s="5">
        <f>IF(N47="Miss","Miss",(N47*O47*14400*28.02)/(PI()*0.1475*0.1475*44.02))</f>
        <v>0</v>
      </c>
    </row>
    <row r="48" spans="1:21" x14ac:dyDescent="0.25">
      <c r="A48" s="1">
        <v>45482</v>
      </c>
      <c r="B48" s="3">
        <v>41</v>
      </c>
      <c r="C48" s="3">
        <v>21</v>
      </c>
      <c r="D48" s="54">
        <v>20.900732798749832</v>
      </c>
      <c r="E48" s="5">
        <v>0.62113855635630999</v>
      </c>
      <c r="F48" s="10">
        <v>31.1</v>
      </c>
      <c r="G48" s="4">
        <f t="shared" si="0"/>
        <v>1.3380960582958294E-2</v>
      </c>
      <c r="H48" s="4">
        <f t="shared" si="1"/>
        <v>1.0913396670614271E-3</v>
      </c>
      <c r="I48" s="3"/>
      <c r="J48" s="3"/>
      <c r="K48" s="16"/>
      <c r="L48" s="3"/>
      <c r="M48" s="3"/>
      <c r="N48" s="3"/>
      <c r="O48" s="5"/>
      <c r="P48" s="3"/>
      <c r="Q48" s="3">
        <v>45.72</v>
      </c>
      <c r="R48" s="3">
        <v>-6.5</v>
      </c>
      <c r="S48" s="3"/>
      <c r="T48" s="3"/>
      <c r="U48" s="3"/>
    </row>
    <row r="49" spans="1:21" x14ac:dyDescent="0.25">
      <c r="A49" s="1">
        <v>45482</v>
      </c>
      <c r="B49" s="3">
        <v>41</v>
      </c>
      <c r="C49" s="3">
        <v>42</v>
      </c>
      <c r="D49" s="54">
        <v>37.650843014863256</v>
      </c>
      <c r="E49" s="5">
        <v>0.61999780602324051</v>
      </c>
      <c r="F49" s="10">
        <v>31.8</v>
      </c>
      <c r="G49" s="4">
        <f t="shared" si="0"/>
        <v>2.4049299565393947E-2</v>
      </c>
      <c r="H49" s="4">
        <f t="shared" si="1"/>
        <v>1.0868348462659905E-3</v>
      </c>
      <c r="I49" s="3"/>
      <c r="J49" s="3"/>
      <c r="K49" s="16"/>
      <c r="L49" s="3"/>
      <c r="M49" s="3"/>
      <c r="N49" s="3"/>
      <c r="O49" s="5"/>
      <c r="P49" s="3"/>
      <c r="Q49" s="3">
        <v>45.72</v>
      </c>
      <c r="R49" s="3">
        <v>-6.5</v>
      </c>
      <c r="S49" s="3"/>
      <c r="T49" s="3"/>
      <c r="U49" s="3"/>
    </row>
    <row r="50" spans="1:21" x14ac:dyDescent="0.25">
      <c r="A50" s="1">
        <v>45482</v>
      </c>
      <c r="B50" s="3">
        <v>41</v>
      </c>
      <c r="C50" s="3">
        <v>63</v>
      </c>
      <c r="D50" s="54">
        <v>52.527613369266668</v>
      </c>
      <c r="E50" s="5">
        <v>0.61955547426143809</v>
      </c>
      <c r="F50" s="10">
        <v>32.9</v>
      </c>
      <c r="G50" s="4">
        <f t="shared" si="0"/>
        <v>3.3431175702811344E-2</v>
      </c>
      <c r="H50" s="4">
        <f t="shared" si="1"/>
        <v>1.0821559564239539E-3</v>
      </c>
      <c r="I50" s="3"/>
      <c r="J50" s="3"/>
      <c r="K50" s="16"/>
      <c r="L50" s="3"/>
      <c r="M50" s="3"/>
      <c r="N50" s="3"/>
      <c r="O50" s="5"/>
      <c r="P50" s="3"/>
      <c r="Q50" s="3">
        <v>45.72</v>
      </c>
      <c r="R50" s="3">
        <v>-6.5</v>
      </c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36" priority="4" operator="containsText" text="Fail">
      <formula>NOT(ISERROR(SEARCH("Fail",I3)))</formula>
    </cfRule>
    <cfRule type="containsText" priority="5" operator="containsText" text="Fail">
      <formula>NOT(ISERROR(SEARCH("Fail",I3)))</formula>
    </cfRule>
  </conditionalFormatting>
  <conditionalFormatting sqref="I35:J50">
    <cfRule type="containsText" dxfId="35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1F90-4BAF-492D-B223-E27BF3647C65}">
  <sheetPr>
    <tabColor theme="9"/>
  </sheetPr>
  <dimension ref="A1:U50"/>
  <sheetViews>
    <sheetView topLeftCell="A21" zoomScaleNormal="100" workbookViewId="0">
      <selection activeCell="D47" sqref="D47:D50"/>
    </sheetView>
  </sheetViews>
  <sheetFormatPr defaultRowHeight="15" x14ac:dyDescent="0.25"/>
  <cols>
    <col min="4" max="4" width="9.5703125" bestFit="1" customWidth="1"/>
    <col min="5" max="5" width="9.28515625" bestFit="1" customWidth="1"/>
    <col min="6" max="6" width="13.5703125" customWidth="1"/>
    <col min="15" max="15" width="12" customWidth="1"/>
    <col min="17" max="17" width="11.28515625" customWidth="1"/>
    <col min="18" max="18" width="12.71093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8">
        <v>45489</v>
      </c>
      <c r="B3" s="19">
        <v>12</v>
      </c>
      <c r="C3" s="19">
        <v>0</v>
      </c>
      <c r="D3" s="36">
        <v>3.8281068674246637</v>
      </c>
      <c r="E3" s="36">
        <v>0.62366450352239233</v>
      </c>
      <c r="F3" s="10">
        <v>24.8</v>
      </c>
      <c r="G3" s="4">
        <f>(0.997*D3*16.04)/(0.0821*(F3+273.15)*1000)</f>
        <v>2.5026322031662615E-3</v>
      </c>
      <c r="H3" s="4">
        <f>(0.997*E3*44.02)/(0.0821*(F3+273.15)*1000)</f>
        <v>1.1189474118911441E-3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0.99992126155070149</v>
      </c>
      <c r="L3" s="3" t="str">
        <f>IF(J3="Fail","",RSQ(H3:H6,C3:C6))</f>
        <v/>
      </c>
      <c r="M3" s="3">
        <f>IF(I3="Fail",0,IF(K3&gt;0.9,+SLOPE(G3:G6,C3:C6),"Miss"))</f>
        <v>6.0340925492270118E-4</v>
      </c>
      <c r="N3" s="3">
        <f>IF(J3="Fail",0,IF(L3&gt;0.9,+SLOPE(H3:H6,C3:C6),"Miss"))</f>
        <v>0</v>
      </c>
      <c r="O3" s="5">
        <f>(PI()*14.75*14.75*S3)/1000</f>
        <v>43.456469152871691</v>
      </c>
      <c r="P3" s="3">
        <v>7.62</v>
      </c>
      <c r="Q3" s="3">
        <v>60.96</v>
      </c>
      <c r="R3" s="3">
        <v>-5</v>
      </c>
      <c r="S3" s="3">
        <f>SUM(P3:R3)</f>
        <v>63.58</v>
      </c>
      <c r="T3" s="3">
        <f>IF(M3="Miss","Miss",(M3*O3*14400*12.01)/(PI()*0.1475*0.1475*16.04))</f>
        <v>4136.5056904348485</v>
      </c>
      <c r="U3" s="3">
        <f>IF(N3="Miss","Miss",(N3*O3*14400*28.02)/(PI()*0.1475*0.1475*44.02))</f>
        <v>0</v>
      </c>
    </row>
    <row r="4" spans="1:21" x14ac:dyDescent="0.25">
      <c r="A4" s="18">
        <v>45489</v>
      </c>
      <c r="B4" s="19">
        <v>12</v>
      </c>
      <c r="C4" s="19">
        <v>21</v>
      </c>
      <c r="D4" s="36">
        <v>22.946691867124315</v>
      </c>
      <c r="E4" s="36">
        <v>0.61028978788262922</v>
      </c>
      <c r="F4" s="10">
        <v>27.5</v>
      </c>
      <c r="G4" s="4">
        <f t="shared" ref="G4:G50" si="0">(0.997*D4*16.04)/(0.0821*(F4+273.15)*1000)</f>
        <v>1.4866722699114486E-2</v>
      </c>
      <c r="H4" s="4">
        <f t="shared" ref="H4:H50" si="1">(0.997*E4*44.02)/(0.0821*(F4+273.15)*1000)</f>
        <v>1.0851179161838578E-3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8">
        <v>45489</v>
      </c>
      <c r="B5" s="19">
        <v>12</v>
      </c>
      <c r="C5" s="19">
        <v>42</v>
      </c>
      <c r="D5" s="36">
        <v>42.832351175844614</v>
      </c>
      <c r="E5" s="36">
        <v>0.61685492245253903</v>
      </c>
      <c r="F5" s="10">
        <v>28.7</v>
      </c>
      <c r="G5" s="4">
        <f t="shared" si="0"/>
        <v>2.7639940227386497E-2</v>
      </c>
      <c r="H5" s="4">
        <f t="shared" si="1"/>
        <v>1.0924306938435754E-3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8">
        <v>45489</v>
      </c>
      <c r="B6" s="19">
        <v>12</v>
      </c>
      <c r="C6" s="19">
        <v>63</v>
      </c>
      <c r="D6" s="36">
        <v>62.964111964979338</v>
      </c>
      <c r="E6" s="36">
        <v>0.62740104287867071</v>
      </c>
      <c r="F6" s="10">
        <v>29.8</v>
      </c>
      <c r="G6" s="4">
        <f t="shared" si="0"/>
        <v>4.0483540871664669E-2</v>
      </c>
      <c r="H6" s="4">
        <f t="shared" si="1"/>
        <v>1.1070731524015687E-3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8">
        <v>45489</v>
      </c>
      <c r="B7" s="19">
        <v>22</v>
      </c>
      <c r="C7" s="19">
        <v>0</v>
      </c>
      <c r="D7" s="36">
        <v>3.4518996155327861</v>
      </c>
      <c r="E7" s="36">
        <v>0.6329301899012012</v>
      </c>
      <c r="F7" s="10">
        <v>26</v>
      </c>
      <c r="G7" s="4">
        <f t="shared" si="0"/>
        <v>2.2476335986328475E-3</v>
      </c>
      <c r="H7" s="4">
        <f t="shared" si="1"/>
        <v>1.1310162471530694E-3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0.99955348713951742</v>
      </c>
      <c r="L7" s="3" t="str">
        <f>IF(J7="Fail","",RSQ(H7:H10,C7:C10))</f>
        <v/>
      </c>
      <c r="M7" s="3">
        <f>IF(I7="Fail",0,IF(K7&gt;0.9,+SLOPE(G7:G10,C7:C10),"Miss"))</f>
        <v>4.9525905323312923E-4</v>
      </c>
      <c r="N7" s="3">
        <f>IF(J7="Fail",0,IF(L7&gt;0.9,+SLOPE(H7:H10,C7:C10),"Miss"))</f>
        <v>0</v>
      </c>
      <c r="O7" s="5">
        <f>(PI()*14.75*14.75*S7)/1000</f>
        <v>43.729866253550348</v>
      </c>
      <c r="P7" s="3">
        <v>7.62</v>
      </c>
      <c r="Q7" s="3">
        <v>60.96</v>
      </c>
      <c r="R7" s="3">
        <v>-4.5999999999999996</v>
      </c>
      <c r="S7" s="3">
        <f>SUM(P7:R7)</f>
        <v>63.98</v>
      </c>
      <c r="T7" s="3">
        <f>IF(M7="Miss","Miss",(M7*O7*14400*12.01)/(PI()*0.1475*0.1475*16.04))</f>
        <v>3416.4714384765421</v>
      </c>
      <c r="U7" s="13">
        <f>IF(N7="Miss","Miss",(N7*O7*14400*28.02)/(PI()*0.1475*0.1475*44.02))</f>
        <v>0</v>
      </c>
    </row>
    <row r="8" spans="1:21" x14ac:dyDescent="0.25">
      <c r="A8" s="18">
        <v>45489</v>
      </c>
      <c r="B8" s="19">
        <v>22</v>
      </c>
      <c r="C8" s="19">
        <v>21</v>
      </c>
      <c r="D8" s="36">
        <v>19.922007551621473</v>
      </c>
      <c r="E8" s="36">
        <v>0.63854081909037952</v>
      </c>
      <c r="F8" s="10">
        <v>26.4</v>
      </c>
      <c r="G8" s="4">
        <f t="shared" si="0"/>
        <v>1.2954484675638075E-2</v>
      </c>
      <c r="H8" s="4">
        <f t="shared" si="1"/>
        <v>1.1395185004786689E-3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8">
        <v>45489</v>
      </c>
      <c r="B9" s="19">
        <v>22</v>
      </c>
      <c r="C9" s="19">
        <v>42</v>
      </c>
      <c r="D9" s="36">
        <v>36.465231266329184</v>
      </c>
      <c r="E9" s="36">
        <v>0.63353548599629927</v>
      </c>
      <c r="F9" s="10">
        <v>28</v>
      </c>
      <c r="G9" s="4">
        <f t="shared" si="0"/>
        <v>2.3585900923576323E-2</v>
      </c>
      <c r="H9" s="4">
        <f t="shared" si="1"/>
        <v>1.1245793842756815E-3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8">
        <v>45489</v>
      </c>
      <c r="B10" s="19">
        <v>22</v>
      </c>
      <c r="C10" s="19">
        <v>63</v>
      </c>
      <c r="D10" s="36">
        <v>51.732135687599524</v>
      </c>
      <c r="E10" s="36">
        <v>0.63194076359190632</v>
      </c>
      <c r="F10" s="10">
        <v>28.8</v>
      </c>
      <c r="G10" s="4">
        <f t="shared" si="0"/>
        <v>3.3371961908972479E-2</v>
      </c>
      <c r="H10" s="4">
        <f t="shared" si="1"/>
        <v>1.1187766047720178E-3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8">
        <v>45489</v>
      </c>
      <c r="B11" s="19">
        <v>32</v>
      </c>
      <c r="C11" s="19">
        <v>0</v>
      </c>
      <c r="D11" s="36">
        <v>4.5504687704727793</v>
      </c>
      <c r="E11" s="36">
        <v>0.63213864885376525</v>
      </c>
      <c r="F11" s="10">
        <v>23.9</v>
      </c>
      <c r="G11" s="4">
        <f t="shared" si="0"/>
        <v>2.983890945542177E-3</v>
      </c>
      <c r="H11" s="4">
        <f t="shared" si="1"/>
        <v>1.1375875398616285E-3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0.99947406621352064</v>
      </c>
      <c r="L11" s="3" t="str">
        <f>IF(J11="Fail","",RSQ(H11:H14,C11:C14))</f>
        <v/>
      </c>
      <c r="M11" s="3">
        <f>IF(I11="Fail",0,IF(K11&gt;0.9,+SLOPE(G11:G14,C11:C14),"Miss"))</f>
        <v>7.0405884194387521E-4</v>
      </c>
      <c r="N11" s="3">
        <f>IF(J11="Fail",0,IF(L11&gt;0.9,+SLOPE(H11:H14,C11:C14),"Miss"))</f>
        <v>0</v>
      </c>
      <c r="O11" s="5">
        <f>(PI()*14.75*14.75*S11)/1000</f>
        <v>43.524818428041364</v>
      </c>
      <c r="P11" s="3">
        <v>7.62</v>
      </c>
      <c r="Q11" s="3">
        <v>60.96</v>
      </c>
      <c r="R11" s="3">
        <v>-4.9000000000000004</v>
      </c>
      <c r="S11" s="3">
        <f>SUM(P11:R11)</f>
        <v>63.68</v>
      </c>
      <c r="T11" s="3">
        <f>IF(M11="Miss","Miss",(M11*O11*14400*12.01)/(PI()*0.1475*0.1475*16.04))</f>
        <v>4834.0723630657703</v>
      </c>
      <c r="U11" s="13">
        <f>IF(N11="Miss","Miss",(N11*O11*14400*28.02)/(PI()*0.1475*0.1475*44.02))</f>
        <v>0</v>
      </c>
    </row>
    <row r="12" spans="1:21" x14ac:dyDescent="0.25">
      <c r="A12" s="18">
        <v>45489</v>
      </c>
      <c r="B12" s="19">
        <v>32</v>
      </c>
      <c r="C12" s="19">
        <v>21</v>
      </c>
      <c r="D12" s="36">
        <v>26.105330152979306</v>
      </c>
      <c r="E12" s="36">
        <v>0.63220849071089202</v>
      </c>
      <c r="F12" s="10">
        <v>24.8</v>
      </c>
      <c r="G12" s="4">
        <f t="shared" si="0"/>
        <v>1.7066409632154542E-2</v>
      </c>
      <c r="H12" s="4">
        <f t="shared" si="1"/>
        <v>1.1342766029831615E-3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8">
        <v>45489</v>
      </c>
      <c r="B13" s="19">
        <v>32</v>
      </c>
      <c r="C13" s="19">
        <v>42</v>
      </c>
      <c r="D13" s="36">
        <v>48.762059146604123</v>
      </c>
      <c r="E13" s="36">
        <v>0.63151007213962496</v>
      </c>
      <c r="F13" s="10">
        <v>25.8</v>
      </c>
      <c r="G13" s="4">
        <f t="shared" si="0"/>
        <v>3.1771655460184359E-2</v>
      </c>
      <c r="H13" s="4">
        <f t="shared" si="1"/>
        <v>1.1292335254372658E-3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8">
        <v>45489</v>
      </c>
      <c r="B14" s="19">
        <v>32</v>
      </c>
      <c r="C14" s="19">
        <v>63</v>
      </c>
      <c r="D14" s="36">
        <v>72.987937043273348</v>
      </c>
      <c r="E14" s="36">
        <v>0.62730792040250183</v>
      </c>
      <c r="F14" s="10">
        <v>27</v>
      </c>
      <c r="G14" s="4">
        <f t="shared" si="0"/>
        <v>4.7366261272270165E-2</v>
      </c>
      <c r="H14" s="4">
        <f t="shared" si="1"/>
        <v>1.1172348203547344E-3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8">
        <v>45489</v>
      </c>
      <c r="B15" s="19">
        <v>42</v>
      </c>
      <c r="C15" s="19">
        <v>0</v>
      </c>
      <c r="D15" s="36">
        <v>3.5807226540520212</v>
      </c>
      <c r="E15" s="36">
        <v>0.62676082585500936</v>
      </c>
      <c r="F15" s="10">
        <v>25.8</v>
      </c>
      <c r="G15" s="4">
        <f t="shared" si="0"/>
        <v>2.3330738786272224E-3</v>
      </c>
      <c r="H15" s="4">
        <f t="shared" si="1"/>
        <v>1.1207411697936322E-3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0.99759159370002248</v>
      </c>
      <c r="L15" s="5" t="str">
        <f>IF(J15="Fail","",RSQ(H15:H18,C15:C18))</f>
        <v/>
      </c>
      <c r="M15" s="3">
        <f>IF(I15="Fail",0,IF(K15&gt;0.9,+SLOPE(G15:G18,C15:C18),"Miss"))</f>
        <v>3.8415578687540496E-4</v>
      </c>
      <c r="N15" s="3">
        <f>IF(J15="Fail",0,IF(L15&gt;0.9,+SLOPE(H15:H18,C15:C18),"Miss"))</f>
        <v>0</v>
      </c>
      <c r="O15" s="5">
        <f>(PI()*14.75*14.75*S15)/1000</f>
        <v>42.841325676344731</v>
      </c>
      <c r="P15" s="3">
        <v>7.62</v>
      </c>
      <c r="Q15" s="3">
        <v>60.96</v>
      </c>
      <c r="R15" s="3">
        <v>-5.9</v>
      </c>
      <c r="S15" s="3">
        <f>SUM(P15:R15)</f>
        <v>62.68</v>
      </c>
      <c r="T15" s="3">
        <f>IF(M15="Miss","Miss",(M15*O15*14400*12.01)/(PI()*0.1475*0.1475*16.04))</f>
        <v>2596.1961591329309</v>
      </c>
      <c r="U15" s="5">
        <f>IF(N15="Miss","Miss",(N15*O15*14400*28.02)/(PI()*0.1475*0.1475*44.02))</f>
        <v>0</v>
      </c>
    </row>
    <row r="16" spans="1:21" x14ac:dyDescent="0.25">
      <c r="A16" s="18">
        <v>45489</v>
      </c>
      <c r="B16" s="19">
        <v>42</v>
      </c>
      <c r="C16" s="19">
        <v>21</v>
      </c>
      <c r="D16" s="36">
        <v>16.375250922119626</v>
      </c>
      <c r="E16" s="36">
        <v>0.63147515121106157</v>
      </c>
      <c r="F16" s="10">
        <v>30.1</v>
      </c>
      <c r="G16" s="4">
        <f t="shared" si="0"/>
        <v>1.051825072941736E-2</v>
      </c>
      <c r="H16" s="4">
        <f t="shared" si="1"/>
        <v>1.1131597522110548E-3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8">
        <v>45489</v>
      </c>
      <c r="B17" s="19">
        <v>42</v>
      </c>
      <c r="C17" s="19">
        <v>42</v>
      </c>
      <c r="D17" s="36">
        <v>30.324788595289277</v>
      </c>
      <c r="E17" s="36">
        <v>0.63341908290108817</v>
      </c>
      <c r="F17" s="10">
        <v>31.5</v>
      </c>
      <c r="G17" s="4">
        <f t="shared" si="0"/>
        <v>1.9388890797640019E-2</v>
      </c>
      <c r="H17" s="4">
        <f t="shared" si="1"/>
        <v>1.1114552973457885E-3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8">
        <v>45489</v>
      </c>
      <c r="B18" s="19">
        <v>42</v>
      </c>
      <c r="C18" s="19">
        <v>63</v>
      </c>
      <c r="D18" s="36">
        <v>41.244327773557714</v>
      </c>
      <c r="E18" s="36">
        <v>0.63167303647292061</v>
      </c>
      <c r="F18" s="10">
        <v>32.700000000000003</v>
      </c>
      <c r="G18" s="4">
        <f t="shared" si="0"/>
        <v>2.6267098937164682E-2</v>
      </c>
      <c r="H18" s="4">
        <f t="shared" si="1"/>
        <v>1.1040427587477146E-3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8">
        <v>45489</v>
      </c>
      <c r="B19" s="19">
        <v>14</v>
      </c>
      <c r="C19" s="19">
        <v>0</v>
      </c>
      <c r="D19" s="36">
        <v>3.1090434205548498</v>
      </c>
      <c r="E19" s="36">
        <v>0.62416503683180036</v>
      </c>
      <c r="F19" s="10">
        <v>28.5</v>
      </c>
      <c r="G19" s="4">
        <f t="shared" si="0"/>
        <v>2.0076121848026148E-3</v>
      </c>
      <c r="H19" s="4">
        <f t="shared" si="1"/>
        <v>1.1061095637239942E-3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0.99802000862406315</v>
      </c>
      <c r="L19" s="3" t="str">
        <f>IF(J19="Fail","",RSQ(H19:H22,C19:C22))</f>
        <v/>
      </c>
      <c r="M19" s="3">
        <f>IF(I19="Fail",0,IF(K19&gt;0.9,+SLOPE(G19:G22,C19:C22),"Miss"))</f>
        <v>4.5233882595931851E-4</v>
      </c>
      <c r="N19" s="3">
        <f>IF(J19="Fail",0,IF(L19&gt;0.9,+SLOPE(H19:H22,C19:C22),"Miss"))</f>
        <v>0</v>
      </c>
      <c r="O19" s="5">
        <f>(PI()*14.75*14.75*S19)/1000</f>
        <v>39.458036555446412</v>
      </c>
      <c r="P19" s="3">
        <v>7.62</v>
      </c>
      <c r="Q19" s="3">
        <v>60.96</v>
      </c>
      <c r="R19" s="3">
        <v>-10.85</v>
      </c>
      <c r="S19" s="3">
        <f>SUM(P19:R19)</f>
        <v>57.73</v>
      </c>
      <c r="T19" s="3">
        <f>IF(M19="Miss","Miss",(M19*O19*14400*12.01)/(PI()*0.1475*0.1475*16.04))</f>
        <v>2815.5714937478647</v>
      </c>
      <c r="U19" s="3">
        <f>IF(N19="Miss","Miss",(N19*O19*14400*28.02)/(PI()*0.1475*0.1475*44.02))</f>
        <v>0</v>
      </c>
    </row>
    <row r="20" spans="1:21" x14ac:dyDescent="0.25">
      <c r="A20" s="18">
        <v>45489</v>
      </c>
      <c r="B20" s="19">
        <v>14</v>
      </c>
      <c r="C20" s="19">
        <v>21</v>
      </c>
      <c r="D20" s="36">
        <v>17.49177833847482</v>
      </c>
      <c r="E20" s="36">
        <v>0.62458408797456055</v>
      </c>
      <c r="F20" s="10">
        <v>29.1</v>
      </c>
      <c r="G20" s="4">
        <f t="shared" si="0"/>
        <v>1.1272598031027493E-2</v>
      </c>
      <c r="H20" s="4">
        <f t="shared" si="1"/>
        <v>1.1046549570056584E-3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8">
        <v>45489</v>
      </c>
      <c r="B21" s="19">
        <v>14</v>
      </c>
      <c r="C21" s="19">
        <v>42</v>
      </c>
      <c r="D21" s="36">
        <v>33.995237331477448</v>
      </c>
      <c r="E21" s="36">
        <v>0.62240735009411163</v>
      </c>
      <c r="F21" s="10">
        <v>29.8</v>
      </c>
      <c r="G21" s="4">
        <f t="shared" si="0"/>
        <v>2.1857650922104285E-2</v>
      </c>
      <c r="H21" s="4">
        <f t="shared" si="1"/>
        <v>1.0982615903618225E-3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8">
        <v>45489</v>
      </c>
      <c r="B22" s="19">
        <v>14</v>
      </c>
      <c r="C22" s="19">
        <v>63</v>
      </c>
      <c r="D22" s="36">
        <v>47.082595209152075</v>
      </c>
      <c r="E22" s="36">
        <v>0.62456080735551833</v>
      </c>
      <c r="F22" s="10">
        <v>31.1</v>
      </c>
      <c r="G22" s="4">
        <f t="shared" si="0"/>
        <v>3.014297903826265E-2</v>
      </c>
      <c r="H22" s="4">
        <f t="shared" si="1"/>
        <v>1.0973525577890383E-3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8">
        <v>45489</v>
      </c>
      <c r="B23" s="19">
        <v>24</v>
      </c>
      <c r="C23" s="19">
        <v>0</v>
      </c>
      <c r="D23" s="36">
        <v>4.4372217750177478</v>
      </c>
      <c r="E23" s="36">
        <v>0.61976499983281819</v>
      </c>
      <c r="F23" s="10">
        <v>26.5</v>
      </c>
      <c r="G23" s="4">
        <f t="shared" si="0"/>
        <v>2.8843849354685952E-3</v>
      </c>
      <c r="H23" s="4">
        <f t="shared" si="1"/>
        <v>1.1056427027944593E-3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0.99994162351632443</v>
      </c>
      <c r="L23" s="3" t="str">
        <f>IF(J23="Fail","",RSQ(H23:H26,C23:C26))</f>
        <v/>
      </c>
      <c r="M23" s="3">
        <f>IF(I23="Fail",0,IF(K23&gt;0.9,+SLOPE(G23:G26,C23:C26),"Miss"))</f>
        <v>9.0344416043496771E-4</v>
      </c>
      <c r="N23" s="3">
        <f>IF(J23="Fail",0,IF(L23&gt;0.9,+SLOPE(H23:H26,C23:C26),"Miss"))</f>
        <v>0</v>
      </c>
      <c r="O23" s="5">
        <f>(PI()*14.75*14.75*S23)/1000</f>
        <v>41.064244521933489</v>
      </c>
      <c r="P23" s="3">
        <v>7.62</v>
      </c>
      <c r="Q23" s="3">
        <v>60.96</v>
      </c>
      <c r="R23" s="3">
        <v>-8.5</v>
      </c>
      <c r="S23" s="3">
        <f>SUM(P23:R23)</f>
        <v>60.08</v>
      </c>
      <c r="T23" s="3">
        <f>IF(M23="Miss","Miss",(M23*O23*14400*12.01)/(PI()*0.1475*0.1475*16.04))</f>
        <v>5852.3780752409511</v>
      </c>
      <c r="U23" s="13">
        <f>IF(N23="Miss","Miss",(N23*O23*14400*28.02)/(PI()*0.1475*0.1475*44.02))</f>
        <v>0</v>
      </c>
    </row>
    <row r="24" spans="1:21" x14ac:dyDescent="0.25">
      <c r="A24" s="18">
        <v>45489</v>
      </c>
      <c r="B24" s="19">
        <v>24</v>
      </c>
      <c r="C24" s="19">
        <v>21</v>
      </c>
      <c r="D24" s="36">
        <v>34.052777067032267</v>
      </c>
      <c r="E24" s="36">
        <v>0.61590041707180743</v>
      </c>
      <c r="F24" s="10">
        <v>28.1</v>
      </c>
      <c r="G24" s="4">
        <f t="shared" si="0"/>
        <v>2.2018201647529604E-2</v>
      </c>
      <c r="H24" s="4">
        <f t="shared" si="1"/>
        <v>1.0929127235957548E-3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8">
        <v>45489</v>
      </c>
      <c r="B25" s="19">
        <v>24</v>
      </c>
      <c r="C25" s="19">
        <v>42</v>
      </c>
      <c r="D25" s="36">
        <v>63.736133958267438</v>
      </c>
      <c r="E25" s="36">
        <v>0.61832160145219972</v>
      </c>
      <c r="F25" s="10">
        <v>28.3</v>
      </c>
      <c r="G25" s="4">
        <f t="shared" si="0"/>
        <v>4.1183835817686608E-2</v>
      </c>
      <c r="H25" s="4">
        <f t="shared" si="1"/>
        <v>1.0964811508984711E-3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8">
        <v>45489</v>
      </c>
      <c r="B26" s="19">
        <v>24</v>
      </c>
      <c r="C26" s="19">
        <v>63</v>
      </c>
      <c r="D26" s="36">
        <v>92.663594641975095</v>
      </c>
      <c r="E26" s="36">
        <v>0.62681902740261497</v>
      </c>
      <c r="F26" s="10">
        <v>29</v>
      </c>
      <c r="G26" s="4">
        <f t="shared" si="0"/>
        <v>5.9736931442530665E-2</v>
      </c>
      <c r="H26" s="4">
        <f t="shared" si="1"/>
        <v>1.1089746328939926E-3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8">
        <v>45489</v>
      </c>
      <c r="B27" s="19">
        <v>34</v>
      </c>
      <c r="C27" s="19">
        <v>0</v>
      </c>
      <c r="D27" s="36">
        <v>3.4923973274997149</v>
      </c>
      <c r="E27" s="36">
        <v>0.61722741235721479</v>
      </c>
      <c r="F27" s="10">
        <v>23.2</v>
      </c>
      <c r="G27" s="4">
        <f t="shared" si="0"/>
        <v>2.2954882854550147E-3</v>
      </c>
      <c r="H27" s="4">
        <f t="shared" si="1"/>
        <v>1.113377174621258E-3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0.99807591428217124</v>
      </c>
      <c r="L27" s="3" t="str">
        <f>IF(J27="Fail","",RSQ(H27:H30,C27:C30))</f>
        <v/>
      </c>
      <c r="M27" s="3">
        <f>IF(I27="Fail",0,IF(K27&gt;0.9,+SLOPE(G27:G30,C27:C30),"Miss"))</f>
        <v>1.1205868433936763E-3</v>
      </c>
      <c r="N27" s="3">
        <f>IF(J27="Fail",0,IF(L27&gt;0.9,+SLOPE(H27:H30,C27:C30),"Miss"))</f>
        <v>0</v>
      </c>
      <c r="O27" s="5">
        <f>(PI()*14.75*14.75*S27)/1000</f>
        <v>43.046373501853722</v>
      </c>
      <c r="P27" s="3">
        <v>7.62</v>
      </c>
      <c r="Q27" s="3">
        <v>60.96</v>
      </c>
      <c r="R27" s="3">
        <v>-5.6</v>
      </c>
      <c r="S27" s="3">
        <f>SUM(P27:R27)</f>
        <v>62.98</v>
      </c>
      <c r="T27" s="3">
        <f>IF(M27="Miss","Miss",(M27*O27*14400*12.01)/(PI()*0.1475*0.1475*16.04))</f>
        <v>7609.3806735307426</v>
      </c>
      <c r="U27" s="13">
        <f>IF(N27="Miss","Miss",(N27*O27*14400*28.02)/(PI()*0.1475*0.1475*44.02))</f>
        <v>0</v>
      </c>
    </row>
    <row r="28" spans="1:21" x14ac:dyDescent="0.25">
      <c r="A28" s="18">
        <v>45489</v>
      </c>
      <c r="B28" s="19">
        <v>34</v>
      </c>
      <c r="C28" s="19">
        <v>21</v>
      </c>
      <c r="D28" s="36">
        <v>40.991446133221238</v>
      </c>
      <c r="E28" s="36">
        <v>0.62308248804633648</v>
      </c>
      <c r="F28" s="10">
        <v>27.2</v>
      </c>
      <c r="G28" s="4">
        <f t="shared" si="0"/>
        <v>2.6584100424816518E-2</v>
      </c>
      <c r="H28" s="4">
        <f t="shared" si="1"/>
        <v>1.1089703851567543E-3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8">
        <v>45489</v>
      </c>
      <c r="B29" s="19">
        <v>34</v>
      </c>
      <c r="C29" s="19">
        <v>42</v>
      </c>
      <c r="D29" s="36">
        <v>73.48270547001863</v>
      </c>
      <c r="E29" s="36">
        <v>0.62290788340351966</v>
      </c>
      <c r="F29" s="10">
        <v>29</v>
      </c>
      <c r="G29" s="4">
        <f t="shared" si="0"/>
        <v>4.7371692797310766E-2</v>
      </c>
      <c r="H29" s="4">
        <f t="shared" si="1"/>
        <v>1.1020549969369205E-3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8">
        <v>45489</v>
      </c>
      <c r="B30" s="19">
        <v>34</v>
      </c>
      <c r="C30" s="19">
        <v>63</v>
      </c>
      <c r="D30" s="36">
        <v>114.7548216485866</v>
      </c>
      <c r="E30" s="36">
        <v>0.62063802304690197</v>
      </c>
      <c r="F30" s="10">
        <v>29.7</v>
      </c>
      <c r="G30" s="4">
        <f t="shared" si="0"/>
        <v>7.3807369865514269E-2</v>
      </c>
      <c r="H30" s="4">
        <f t="shared" si="1"/>
        <v>1.0955011562788931E-3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8">
        <v>45489</v>
      </c>
      <c r="B31" s="19">
        <v>44</v>
      </c>
      <c r="C31" s="19">
        <v>0</v>
      </c>
      <c r="D31" s="36">
        <v>3.4194647964461509</v>
      </c>
      <c r="E31" s="36">
        <v>0.62809946144993778</v>
      </c>
      <c r="F31" s="10">
        <v>24.1</v>
      </c>
      <c r="G31" s="4">
        <f t="shared" si="0"/>
        <v>2.2407460465960821E-3</v>
      </c>
      <c r="H31" s="4">
        <f t="shared" si="1"/>
        <v>1.129558159627982E-3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0.99997754360254509</v>
      </c>
      <c r="L31" s="5" t="str">
        <f>IF(J31="Fail","",RSQ(H31:H34,C31:C34))</f>
        <v/>
      </c>
      <c r="M31" s="3">
        <f>IF(I31="Fail",0,IF(K31&gt;0.9,+SLOPE(G31:G34,C31:C34),"Miss"))</f>
        <v>9.1223229810680608E-4</v>
      </c>
      <c r="N31" s="3">
        <f>IF(J31="Fail",0,IF(L31&gt;0.9,+SLOPE(H31:H34,C31:C34),"Miss"))</f>
        <v>0</v>
      </c>
      <c r="O31" s="5">
        <f>(PI()*14.75*14.75*S31)/1000</f>
        <v>43.815302847512427</v>
      </c>
      <c r="P31" s="3">
        <v>7.62</v>
      </c>
      <c r="Q31" s="3">
        <v>60.96</v>
      </c>
      <c r="R31" s="3">
        <v>-4.4749999999999996</v>
      </c>
      <c r="S31" s="3">
        <f>SUM(P31:R31)</f>
        <v>64.105000000000004</v>
      </c>
      <c r="T31" s="3">
        <f>IF(M31="Miss","Miss",(M31*O31*14400*12.01)/(PI()*0.1475*0.1475*16.04))</f>
        <v>6305.1944512788905</v>
      </c>
      <c r="U31" s="5">
        <f>IF(N31="Miss","Miss",(N31*O31*14400*28.02)/(PI()*0.1475*0.1475*44.02))</f>
        <v>0</v>
      </c>
    </row>
    <row r="32" spans="1:21" x14ac:dyDescent="0.25">
      <c r="A32" s="18">
        <v>45489</v>
      </c>
      <c r="B32" s="19">
        <v>44</v>
      </c>
      <c r="C32" s="19">
        <v>21</v>
      </c>
      <c r="D32" s="36">
        <v>32.586246800646151</v>
      </c>
      <c r="E32" s="36">
        <v>0.61870573166639653</v>
      </c>
      <c r="F32" s="10">
        <v>27.2</v>
      </c>
      <c r="G32" s="4">
        <f t="shared" si="0"/>
        <v>2.1133093343446742E-2</v>
      </c>
      <c r="H32" s="4">
        <f t="shared" si="1"/>
        <v>1.1011805767421122E-3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8">
        <v>45489</v>
      </c>
      <c r="B33" s="19">
        <v>44</v>
      </c>
      <c r="C33" s="19">
        <v>42</v>
      </c>
      <c r="D33" s="36">
        <v>62.675497049377917</v>
      </c>
      <c r="E33" s="36">
        <v>0.61981156107090263</v>
      </c>
      <c r="F33" s="10">
        <v>28.9</v>
      </c>
      <c r="G33" s="4">
        <f t="shared" si="0"/>
        <v>4.0418045820228662E-2</v>
      </c>
      <c r="H33" s="4">
        <f t="shared" si="1"/>
        <v>1.0969399966484045E-3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8">
        <v>45489</v>
      </c>
      <c r="B34" s="19">
        <v>44</v>
      </c>
      <c r="C34" s="19">
        <v>63</v>
      </c>
      <c r="D34" s="36">
        <v>92.680270170432067</v>
      </c>
      <c r="E34" s="36">
        <v>0.6197300789042548</v>
      </c>
      <c r="F34" s="10">
        <v>29.4</v>
      </c>
      <c r="G34" s="4">
        <f t="shared" si="0"/>
        <v>5.9668689421811853E-2</v>
      </c>
      <c r="H34" s="4">
        <f t="shared" si="1"/>
        <v>1.0949832038370242E-3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8">
        <v>45489</v>
      </c>
      <c r="B35" s="19">
        <v>11</v>
      </c>
      <c r="C35" s="19">
        <v>0</v>
      </c>
      <c r="D35" s="36">
        <v>3.6476080154453654</v>
      </c>
      <c r="E35" s="36">
        <v>0.6240020724985047</v>
      </c>
      <c r="F35" s="10">
        <v>26.7</v>
      </c>
      <c r="G35" s="4">
        <f t="shared" si="0"/>
        <v>2.3695205162483973E-3</v>
      </c>
      <c r="H35" s="4">
        <f t="shared" si="1"/>
        <v>1.1124590113851091E-3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0.99960950437069751</v>
      </c>
      <c r="L35" s="3" t="str">
        <f>IF(J35="Fail","",RSQ(H35:H38,C35:C38))</f>
        <v/>
      </c>
      <c r="M35" s="3">
        <f>IF(I35="Fail",0,IF(K35&gt;0.9,+SLOPE(G35:G38,C35:C38),"Miss"))</f>
        <v>1.2567846770247797E-3</v>
      </c>
      <c r="N35" s="3">
        <f>IF(J35="Fail",0,IF(L35&gt;0.9,+SLOPE(H35:H38,C35:C38),"Miss"))</f>
        <v>0</v>
      </c>
      <c r="O35" s="5">
        <f>(PI()*14.75*14.75*S35)/1000</f>
        <v>31.468006288112818</v>
      </c>
      <c r="P35" s="3">
        <v>7.62</v>
      </c>
      <c r="Q35" s="3">
        <v>45.72</v>
      </c>
      <c r="R35" s="3">
        <v>-7.3</v>
      </c>
      <c r="S35" s="3">
        <f>SUM(P35:R35)</f>
        <v>46.04</v>
      </c>
      <c r="T35" s="3">
        <f>IF(M35="Miss","Miss",(M35*O35*14400*12.01)/(PI()*0.1475*0.1475*16.04))</f>
        <v>6238.7463324205219</v>
      </c>
      <c r="U35" s="3">
        <f>IF(N35="Miss","Miss",(N35*O35*14400*28.02)/(PI()*0.1475*0.1475*44.02))</f>
        <v>0</v>
      </c>
    </row>
    <row r="36" spans="1:21" x14ac:dyDescent="0.25">
      <c r="A36" s="18">
        <v>45489</v>
      </c>
      <c r="B36" s="19">
        <v>11</v>
      </c>
      <c r="C36" s="19">
        <v>21</v>
      </c>
      <c r="D36" s="36">
        <v>42.216822603460393</v>
      </c>
      <c r="E36" s="36">
        <v>0.62503806004588403</v>
      </c>
      <c r="F36" s="10">
        <v>28.4</v>
      </c>
      <c r="G36" s="4">
        <f t="shared" si="0"/>
        <v>2.7269839126180438E-2</v>
      </c>
      <c r="H36" s="4">
        <f t="shared" si="1"/>
        <v>1.1080240065794919E-3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8">
        <v>45489</v>
      </c>
      <c r="B37" s="19">
        <v>11</v>
      </c>
      <c r="C37" s="19">
        <v>42</v>
      </c>
      <c r="D37" s="36">
        <v>84.600885009247023</v>
      </c>
      <c r="E37" s="36">
        <v>0.63350056506773589</v>
      </c>
      <c r="F37" s="10">
        <v>30.3</v>
      </c>
      <c r="G37" s="4">
        <f t="shared" si="0"/>
        <v>5.4305539120322439E-2</v>
      </c>
      <c r="H37" s="4">
        <f t="shared" si="1"/>
        <v>1.1159941143620148E-3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8">
        <v>45489</v>
      </c>
      <c r="B38" s="19">
        <v>11</v>
      </c>
      <c r="C38" s="19">
        <v>63</v>
      </c>
      <c r="D38" s="36">
        <v>127.16471327675112</v>
      </c>
      <c r="E38" s="36">
        <v>0.61984648199946601</v>
      </c>
      <c r="F38" s="10">
        <v>31.4</v>
      </c>
      <c r="G38" s="4">
        <f t="shared" si="0"/>
        <v>8.1332547909935632E-2</v>
      </c>
      <c r="H38" s="4">
        <f t="shared" si="1"/>
        <v>1.0879966953180717E-3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8">
        <v>45489</v>
      </c>
      <c r="B39" s="19">
        <v>21</v>
      </c>
      <c r="C39" s="19">
        <v>0</v>
      </c>
      <c r="D39" s="36">
        <v>3.1823424467393364</v>
      </c>
      <c r="E39" s="36">
        <v>0.62064966335642302</v>
      </c>
      <c r="F39" s="10">
        <v>26.8</v>
      </c>
      <c r="G39" s="4">
        <f t="shared" si="0"/>
        <v>2.0665904133499251E-3</v>
      </c>
      <c r="H39" s="4">
        <f t="shared" si="1"/>
        <v>1.1061135112614949E-3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0.99930577009890353</v>
      </c>
      <c r="L39" s="3" t="str">
        <f>IF(J39="Fail","",RSQ(H39:H42,C39:C42))</f>
        <v/>
      </c>
      <c r="M39" s="3">
        <f>IF(I39="Fail",0,IF(K39&gt;0.9,+SLOPE(G39:G42,C39:C42),"Miss"))</f>
        <v>8.3520846667057321E-4</v>
      </c>
      <c r="N39" s="3">
        <f>IF(J39="Fail",0,IF(L39&gt;0.9,+SLOPE(H39:H42,C39:C42),"Miss"))</f>
        <v>0</v>
      </c>
      <c r="O39" s="5">
        <f>(PI()*14.75*14.75*S39)/1000</f>
        <v>31.673054113621806</v>
      </c>
      <c r="P39" s="3">
        <v>7.62</v>
      </c>
      <c r="Q39" s="3">
        <v>45.72</v>
      </c>
      <c r="R39" s="3">
        <v>-7</v>
      </c>
      <c r="S39" s="3">
        <f>SUM(P39:R39)</f>
        <v>46.339999999999996</v>
      </c>
      <c r="T39" s="3">
        <f>IF(M39="Miss","Miss",(M39*O39*14400*12.01)/(PI()*0.1475*0.1475*16.04))</f>
        <v>4173.0352496225914</v>
      </c>
      <c r="U39" s="13">
        <f>IF(N39="Miss","Miss",(N39*O39*14400*28.02)/(PI()*0.1475*0.1475*44.02))</f>
        <v>0</v>
      </c>
    </row>
    <row r="40" spans="1:21" x14ac:dyDescent="0.25">
      <c r="A40" s="18">
        <v>45489</v>
      </c>
      <c r="B40" s="19">
        <v>21</v>
      </c>
      <c r="C40" s="19">
        <v>21</v>
      </c>
      <c r="D40" s="36">
        <v>29.444100795682672</v>
      </c>
      <c r="E40" s="36">
        <v>0.62112691604678882</v>
      </c>
      <c r="F40" s="10">
        <v>28.3</v>
      </c>
      <c r="G40" s="4">
        <f t="shared" si="0"/>
        <v>1.9025644287788145E-2</v>
      </c>
      <c r="H40" s="4">
        <f t="shared" si="1"/>
        <v>1.1014558672403927E-3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8">
        <v>45489</v>
      </c>
      <c r="B41" s="19">
        <v>21</v>
      </c>
      <c r="C41" s="19">
        <v>42</v>
      </c>
      <c r="D41" s="36">
        <v>55.992641584572809</v>
      </c>
      <c r="E41" s="36">
        <v>0.62372270506999783</v>
      </c>
      <c r="F41" s="10">
        <v>29.7</v>
      </c>
      <c r="G41" s="4">
        <f t="shared" si="0"/>
        <v>3.6013036731782862E-2</v>
      </c>
      <c r="H41" s="4">
        <f t="shared" si="1"/>
        <v>1.1009459930397224E-3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8">
        <v>45489</v>
      </c>
      <c r="B42" s="19">
        <v>21</v>
      </c>
      <c r="C42" s="19">
        <v>63</v>
      </c>
      <c r="D42" s="36">
        <v>85.562751480352944</v>
      </c>
      <c r="E42" s="36">
        <v>0.62425815930796924</v>
      </c>
      <c r="F42" s="10">
        <v>30.6</v>
      </c>
      <c r="G42" s="4">
        <f t="shared" si="0"/>
        <v>5.4868718932291803E-2</v>
      </c>
      <c r="H42" s="4">
        <f t="shared" si="1"/>
        <v>1.0986262718944016E-3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8">
        <v>45489</v>
      </c>
      <c r="B43" s="19">
        <v>31</v>
      </c>
      <c r="C43" s="19">
        <v>0</v>
      </c>
      <c r="D43" s="36">
        <v>3.2864270639213076</v>
      </c>
      <c r="E43" s="36">
        <v>0.62656294059315032</v>
      </c>
      <c r="F43" s="10">
        <v>22.7</v>
      </c>
      <c r="G43" s="4">
        <f t="shared" si="0"/>
        <v>2.1637585147105762E-3</v>
      </c>
      <c r="H43" s="4">
        <f t="shared" si="1"/>
        <v>1.132127056970831E-3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0.99994952263681247</v>
      </c>
      <c r="L43" s="3" t="str">
        <f>IF(J43="Fail","",RSQ(H43:H46,C43:C46))</f>
        <v/>
      </c>
      <c r="M43" s="3">
        <f>IF(I43="Fail",0,IF(K43&gt;0.9,+SLOPE(G43:G46,C43:C46),"Miss"))</f>
        <v>4.8793280328396962E-4</v>
      </c>
      <c r="N43" s="3">
        <f>IF(J43="Fail",0,IF(L43&gt;0.9,+SLOPE(H43:H46,C43:C46),"Miss"))</f>
        <v>0</v>
      </c>
      <c r="O43" s="5">
        <f>(PI()*14.75*14.75*S43)/1000</f>
        <v>35.466438885538096</v>
      </c>
      <c r="P43" s="3">
        <v>7.62</v>
      </c>
      <c r="Q43" s="3">
        <v>45.72</v>
      </c>
      <c r="R43" s="3">
        <v>-1.45</v>
      </c>
      <c r="S43" s="3">
        <f>SUM(P43:R43)</f>
        <v>51.889999999999993</v>
      </c>
      <c r="T43" s="3">
        <f>IF(M43="Miss","Miss",(M43*O43*14400*12.01)/(PI()*0.1475*0.1475*16.04))</f>
        <v>2729.8879566327942</v>
      </c>
      <c r="U43" s="13">
        <f>IF(N43="Miss","Miss",(N43*O43*14400*28.02)/(PI()*0.1475*0.1475*44.02))</f>
        <v>0</v>
      </c>
    </row>
    <row r="44" spans="1:21" x14ac:dyDescent="0.25">
      <c r="A44" s="18">
        <v>45489</v>
      </c>
      <c r="B44" s="19">
        <v>31</v>
      </c>
      <c r="C44" s="19">
        <v>21</v>
      </c>
      <c r="D44" s="36">
        <v>18.888674529985671</v>
      </c>
      <c r="E44" s="36">
        <v>0.6322434116394553</v>
      </c>
      <c r="F44" s="10">
        <v>27.2</v>
      </c>
      <c r="G44" s="4">
        <f t="shared" si="0"/>
        <v>1.2249834245048953E-2</v>
      </c>
      <c r="H44" s="4">
        <f t="shared" si="1"/>
        <v>1.1252751171310174E-3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8">
        <v>45489</v>
      </c>
      <c r="B45" s="19">
        <v>31</v>
      </c>
      <c r="C45" s="19">
        <v>42</v>
      </c>
      <c r="D45" s="36">
        <v>35.221896534674833</v>
      </c>
      <c r="E45" s="36">
        <v>0.62607404759326346</v>
      </c>
      <c r="F45" s="10">
        <v>28.9</v>
      </c>
      <c r="G45" s="4">
        <f t="shared" si="0"/>
        <v>2.2713824301900304E-2</v>
      </c>
      <c r="H45" s="4">
        <f t="shared" si="1"/>
        <v>1.1080233199942614E-3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8">
        <v>45489</v>
      </c>
      <c r="B46" s="19">
        <v>31</v>
      </c>
      <c r="C46" s="19">
        <v>63</v>
      </c>
      <c r="D46" s="36">
        <v>51.11275891634061</v>
      </c>
      <c r="E46" s="36">
        <v>0.62223274545129492</v>
      </c>
      <c r="F46" s="10">
        <v>30.1</v>
      </c>
      <c r="G46" s="4">
        <f t="shared" si="0"/>
        <v>3.2831058058971331E-2</v>
      </c>
      <c r="H46" s="4">
        <f t="shared" si="1"/>
        <v>1.0968673073133504E-3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8">
        <v>45489</v>
      </c>
      <c r="B47" s="19">
        <v>41</v>
      </c>
      <c r="C47" s="19">
        <v>0</v>
      </c>
      <c r="D47" s="36">
        <v>3.7113781682258686</v>
      </c>
      <c r="E47" s="36">
        <v>0.63118414347303375</v>
      </c>
      <c r="F47" s="10">
        <v>21.7</v>
      </c>
      <c r="G47" s="4">
        <f t="shared" si="0"/>
        <v>2.4518304916861626E-3</v>
      </c>
      <c r="H47" s="4">
        <f t="shared" si="1"/>
        <v>1.1443450288703913E-3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0.99780686680905806</v>
      </c>
      <c r="L47" s="5" t="str">
        <f>IF(J47="Fail","",RSQ(H47:H50,C47:C50))</f>
        <v/>
      </c>
      <c r="M47" s="3">
        <f>IF(I47="Fail",0,IF(K47&gt;0.9,+SLOPE(G47:G50,C47:C50),"Miss"))</f>
        <v>3.23156054418907E-4</v>
      </c>
      <c r="N47" s="3">
        <f>IF(J47="Fail",0,IF(L47&gt;0.9,+SLOPE(H47:H50,C47:C50),"Miss"))</f>
        <v>0</v>
      </c>
      <c r="O47" s="5">
        <f>(PI()*14.75*14.75*S47)/1000</f>
        <v>34.372850482823495</v>
      </c>
      <c r="P47" s="3">
        <v>7.62</v>
      </c>
      <c r="Q47" s="3">
        <v>45.72</v>
      </c>
      <c r="R47" s="3">
        <v>-3.05</v>
      </c>
      <c r="S47" s="3">
        <f>SUM(P47:R47)</f>
        <v>50.29</v>
      </c>
      <c r="T47" s="3">
        <f>IF(M47="Miss","Miss",(M47*O47*14400*12.01)/(PI()*0.1475*0.1475*16.04))</f>
        <v>1752.2459631964127</v>
      </c>
      <c r="U47" s="5">
        <f>IF(N47="Miss","Miss",(N47*O47*14400*28.02)/(PI()*0.1475*0.1475*44.02))</f>
        <v>0</v>
      </c>
    </row>
    <row r="48" spans="1:21" x14ac:dyDescent="0.25">
      <c r="A48" s="18">
        <v>45489</v>
      </c>
      <c r="B48" s="19">
        <v>41</v>
      </c>
      <c r="C48" s="19">
        <v>21</v>
      </c>
      <c r="D48" s="36">
        <v>13.832141208648862</v>
      </c>
      <c r="E48" s="36">
        <v>0.60699558028815315</v>
      </c>
      <c r="F48" s="10">
        <v>27.4</v>
      </c>
      <c r="G48" s="4">
        <f t="shared" si="0"/>
        <v>8.9645614121478708E-3</v>
      </c>
      <c r="H48" s="4">
        <f t="shared" si="1"/>
        <v>1.0796197879183191E-3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8">
        <v>45489</v>
      </c>
      <c r="B49" s="19">
        <v>41</v>
      </c>
      <c r="C49" s="19">
        <v>42</v>
      </c>
      <c r="D49" s="36">
        <v>25.755693798079303</v>
      </c>
      <c r="E49" s="36">
        <v>0.61628454728600424</v>
      </c>
      <c r="F49" s="10">
        <v>28.8</v>
      </c>
      <c r="G49" s="4">
        <f t="shared" si="0"/>
        <v>1.6614779593851031E-2</v>
      </c>
      <c r="H49" s="4">
        <f t="shared" si="1"/>
        <v>1.0910591199515499E-3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8">
        <v>45489</v>
      </c>
      <c r="B50" s="19">
        <v>41</v>
      </c>
      <c r="C50" s="19">
        <v>63</v>
      </c>
      <c r="D50" s="36">
        <v>35.098937418250358</v>
      </c>
      <c r="E50" s="36">
        <v>0.62232586792746392</v>
      </c>
      <c r="F50" s="10">
        <v>30.4</v>
      </c>
      <c r="G50" s="4">
        <f t="shared" si="0"/>
        <v>2.252268157377527E-2</v>
      </c>
      <c r="H50" s="4">
        <f t="shared" si="1"/>
        <v>1.0959472611871363E-3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34" priority="4" operator="containsText" text="Fail">
      <formula>NOT(ISERROR(SEARCH("Fail",I3)))</formula>
    </cfRule>
    <cfRule type="containsText" priority="5" operator="containsText" text="Fail">
      <formula>NOT(ISERROR(SEARCH("Fail",I3)))</formula>
    </cfRule>
  </conditionalFormatting>
  <conditionalFormatting sqref="I35:J50">
    <cfRule type="containsText" dxfId="33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E3B2-F9A1-43D7-BCFC-E3E8D3BC945C}">
  <sheetPr>
    <tabColor theme="9"/>
  </sheetPr>
  <dimension ref="A1:U18"/>
  <sheetViews>
    <sheetView workbookViewId="0">
      <selection activeCell="D7" sqref="D7:J10"/>
    </sheetView>
  </sheetViews>
  <sheetFormatPr defaultRowHeight="15" x14ac:dyDescent="0.25"/>
  <cols>
    <col min="1" max="1" width="15.28515625" style="2" customWidth="1"/>
    <col min="2" max="3" width="11.42578125" customWidth="1"/>
    <col min="4" max="4" width="14.7109375" customWidth="1"/>
    <col min="5" max="5" width="14.28515625" customWidth="1"/>
    <col min="6" max="6" width="12.7109375" customWidth="1"/>
    <col min="13" max="13" width="11.28515625" customWidth="1"/>
    <col min="14" max="14" width="11.5703125" customWidth="1"/>
    <col min="15" max="15" width="17.140625" customWidth="1"/>
    <col min="16" max="16" width="15.28515625" bestFit="1" customWidth="1"/>
    <col min="17" max="17" width="11" customWidth="1"/>
    <col min="18" max="18" width="10.5703125" bestFit="1" customWidth="1"/>
    <col min="20" max="21" width="11.7109375" customWidth="1"/>
  </cols>
  <sheetData>
    <row r="1" spans="1:21" ht="21.7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/>
      <c r="F1" s="22" t="s">
        <v>7</v>
      </c>
      <c r="G1" s="21" t="s">
        <v>6</v>
      </c>
      <c r="H1" s="21"/>
      <c r="I1" s="21" t="s">
        <v>8</v>
      </c>
      <c r="J1" s="21"/>
      <c r="K1" s="21" t="s">
        <v>9</v>
      </c>
      <c r="L1" s="21"/>
      <c r="M1" s="21" t="s">
        <v>10</v>
      </c>
      <c r="N1" s="21"/>
      <c r="O1" s="24" t="s">
        <v>19</v>
      </c>
      <c r="P1" s="21" t="s">
        <v>14</v>
      </c>
      <c r="Q1" s="21"/>
      <c r="R1" s="21"/>
      <c r="S1" s="21"/>
      <c r="T1" s="21" t="s">
        <v>13</v>
      </c>
      <c r="U1" s="21"/>
    </row>
    <row r="2" spans="1:21" ht="18" x14ac:dyDescent="0.25">
      <c r="A2" s="21"/>
      <c r="B2" s="21"/>
      <c r="C2" s="21"/>
      <c r="D2" s="6" t="s">
        <v>4</v>
      </c>
      <c r="E2" s="6" t="s">
        <v>5</v>
      </c>
      <c r="F2" s="23"/>
      <c r="G2" s="6" t="s">
        <v>4</v>
      </c>
      <c r="H2" s="6" t="s">
        <v>5</v>
      </c>
      <c r="I2" s="6" t="s">
        <v>4</v>
      </c>
      <c r="J2" s="6" t="s">
        <v>5</v>
      </c>
      <c r="K2" s="6" t="s">
        <v>4</v>
      </c>
      <c r="L2" s="6" t="s">
        <v>5</v>
      </c>
      <c r="M2" s="6" t="s">
        <v>4</v>
      </c>
      <c r="N2" s="6" t="s">
        <v>5</v>
      </c>
      <c r="O2" s="24"/>
      <c r="P2" s="6" t="s">
        <v>15</v>
      </c>
      <c r="Q2" s="6" t="s">
        <v>16</v>
      </c>
      <c r="R2" s="6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45400</v>
      </c>
      <c r="B3" s="3">
        <v>12</v>
      </c>
      <c r="C3" s="3">
        <v>0</v>
      </c>
      <c r="D3" s="5">
        <v>2.3273621555422954</v>
      </c>
      <c r="E3" s="5">
        <v>0.15213323075134622</v>
      </c>
      <c r="F3" s="11">
        <v>30.3</v>
      </c>
      <c r="G3" s="4">
        <f>(0.997*D3*16.04)/(0.0821*(F3+273.15)*1000)</f>
        <v>1.4939401233349458E-3</v>
      </c>
      <c r="H3" s="4">
        <f>(0.997*E3*44.02)/(0.0821*(F3+273.15)*1000)</f>
        <v>2.6800258670523408E-4</v>
      </c>
      <c r="I3" s="3" t="str">
        <f>IF(ABS(G6-G3)&gt;0.000183,"Pass","Fail")</f>
        <v>Fail</v>
      </c>
      <c r="J3" s="3" t="str">
        <f>IF(ABS(H6-H3)&gt;0.000183,"Pass","Fail")</f>
        <v>Fail</v>
      </c>
      <c r="K3" s="3" t="str">
        <f>IF(I3="Fail","",RSQ(G3:G6,C3:C6))</f>
        <v/>
      </c>
      <c r="L3" s="3" t="str">
        <f>IF(J3="Fail","",RSQ(H3:H6,C3:C6))</f>
        <v/>
      </c>
      <c r="M3" s="3">
        <f>IF(I3="Fail",0,IF(K3&gt;0.9,+SLOPE(G3:G6,C3:C6),"Miss"))</f>
        <v>0</v>
      </c>
      <c r="N3" s="3">
        <f>IF(J3="Fail",0,IF(L3&gt;0.9,+SLOPE(H3:H6,C3:C6),"Miss"))</f>
        <v>0</v>
      </c>
      <c r="O3" s="5">
        <f>(PI()*14.75*14.75*S3)/1000</f>
        <v>11.667221271461463</v>
      </c>
      <c r="P3" s="3">
        <v>7.62</v>
      </c>
      <c r="Q3" s="3">
        <v>0</v>
      </c>
      <c r="R3" s="3">
        <v>9.4499999999999993</v>
      </c>
      <c r="S3" s="3">
        <f>SUM(P3:R3)</f>
        <v>17.07</v>
      </c>
      <c r="T3" s="3">
        <f>IF(M3="Miss","Miss",(M3*O3*14400*12.01)/(PI()*0.1475*0.1475*16.04))</f>
        <v>0</v>
      </c>
      <c r="U3" s="3">
        <f>IF(N3="Miss","Miss",(N3*O3*14400*28.02)/(PI()*0.1475*0.1475*44.02))</f>
        <v>0</v>
      </c>
    </row>
    <row r="4" spans="1:21" x14ac:dyDescent="0.25">
      <c r="A4" s="1">
        <v>45400</v>
      </c>
      <c r="B4" s="3">
        <v>12</v>
      </c>
      <c r="C4" s="3">
        <v>21</v>
      </c>
      <c r="D4" s="5">
        <v>2.2562989168176033</v>
      </c>
      <c r="E4" s="5">
        <v>0.16514933173213897</v>
      </c>
      <c r="F4" s="11">
        <v>33.799999999999997</v>
      </c>
      <c r="G4" s="4">
        <f t="shared" ref="G4:G18" si="0">(0.997*D4*16.04)/(0.0821*(F4+273.15)*1000)</f>
        <v>1.4318099045628522E-3</v>
      </c>
      <c r="H4" s="4">
        <f t="shared" ref="H4:H18" si="1">(0.997*E4*44.02)/(0.0821*(F4+273.15)*1000)</f>
        <v>2.8761479489274803E-4</v>
      </c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45400</v>
      </c>
      <c r="B5" s="3">
        <v>12</v>
      </c>
      <c r="C5" s="3">
        <v>42</v>
      </c>
      <c r="D5" s="5">
        <v>2.2675961496405033</v>
      </c>
      <c r="E5" s="5">
        <v>0.19468941906443449</v>
      </c>
      <c r="F5" s="11">
        <v>35</v>
      </c>
      <c r="G5" s="4">
        <f t="shared" si="0"/>
        <v>1.4333752589176722E-3</v>
      </c>
      <c r="H5" s="4">
        <f t="shared" si="1"/>
        <v>3.3773978032570535E-4</v>
      </c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45400</v>
      </c>
      <c r="B6" s="3">
        <v>12</v>
      </c>
      <c r="C6" s="3">
        <v>63</v>
      </c>
      <c r="D6" s="5">
        <v>2.2142076138806703</v>
      </c>
      <c r="E6" s="5">
        <v>0.20537718677285532</v>
      </c>
      <c r="F6" s="11">
        <v>35.1</v>
      </c>
      <c r="G6" s="4">
        <f t="shared" si="0"/>
        <v>1.3991736564913917E-3</v>
      </c>
      <c r="H6" s="4">
        <f t="shared" si="1"/>
        <v>3.5616493052726311E-4</v>
      </c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45400</v>
      </c>
      <c r="B7" s="3">
        <v>22</v>
      </c>
      <c r="C7" s="3">
        <v>0</v>
      </c>
      <c r="D7" s="5">
        <v>2.9499854548301752</v>
      </c>
      <c r="E7" s="5">
        <v>0.15163063898770646</v>
      </c>
      <c r="F7" s="11">
        <v>29</v>
      </c>
      <c r="G7" s="4">
        <f t="shared" si="0"/>
        <v>1.9017509470955346E-3</v>
      </c>
      <c r="H7" s="4">
        <f t="shared" si="1"/>
        <v>2.6826647701436992E-4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3">
        <f>IF(I7="Fail","",RSQ(G7:G10,C7:C10))</f>
        <v>0.36963081024288219</v>
      </c>
      <c r="L7" s="3" t="str">
        <f>IF(J7="Fail","",RSQ(H7:H10,C7:C10))</f>
        <v/>
      </c>
      <c r="M7" s="3" t="str">
        <f>IF(I7="Fail",0,IF(K7&gt;0.9,+SLOPE(G7:G10,C7:C10),"Miss"))</f>
        <v>Miss</v>
      </c>
      <c r="N7" s="3">
        <f>IF(J7="Fail",0,IF(L7&gt;0.9,+SLOPE(H7:H10,C7:C10),"Miss"))</f>
        <v>0</v>
      </c>
      <c r="O7" s="5">
        <f>(PI()*14.75*14.75*S7)/1000</f>
        <v>12.504499892289836</v>
      </c>
      <c r="P7" s="3">
        <v>7.62</v>
      </c>
      <c r="Q7" s="3">
        <v>0</v>
      </c>
      <c r="R7" s="3">
        <v>10.675000000000001</v>
      </c>
      <c r="S7" s="3">
        <f>SUM(P7:R7)</f>
        <v>18.295000000000002</v>
      </c>
      <c r="T7" s="3" t="str">
        <f>IF(M7="Miss","Miss",(M7*O7*14400*12.01)/(PI()*0.1475*0.1475*16.04))</f>
        <v>Miss</v>
      </c>
      <c r="U7" s="13">
        <f>IF(N7="Miss","Miss",(N7*O7*14400*28.02)/(PI()*0.1475*0.1475*44.02))</f>
        <v>0</v>
      </c>
    </row>
    <row r="8" spans="1:21" x14ac:dyDescent="0.25">
      <c r="A8" s="1">
        <v>45400</v>
      </c>
      <c r="B8" s="3">
        <v>22</v>
      </c>
      <c r="C8" s="3">
        <v>21</v>
      </c>
      <c r="D8" s="5">
        <v>2.26850721680364</v>
      </c>
      <c r="E8" s="5">
        <v>0.16497496316108029</v>
      </c>
      <c r="F8" s="11">
        <v>32.200000000000003</v>
      </c>
      <c r="G8" s="4">
        <f t="shared" si="0"/>
        <v>1.4471002082934638E-3</v>
      </c>
      <c r="H8" s="4">
        <f t="shared" si="1"/>
        <v>2.8881660268914079E-4</v>
      </c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45400</v>
      </c>
      <c r="B9" s="3">
        <v>22</v>
      </c>
      <c r="C9" s="3">
        <v>42</v>
      </c>
      <c r="D9" s="5">
        <v>2.4758661031336393</v>
      </c>
      <c r="E9" s="5">
        <v>0.16949828903383801</v>
      </c>
      <c r="F9" s="11">
        <v>32.799999999999997</v>
      </c>
      <c r="G9" s="4">
        <f t="shared" si="0"/>
        <v>1.5762788979746111E-3</v>
      </c>
      <c r="H9" s="4">
        <f t="shared" si="1"/>
        <v>2.9615352110943513E-4</v>
      </c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45400</v>
      </c>
      <c r="B10" s="3">
        <v>22</v>
      </c>
      <c r="C10" s="3">
        <v>63</v>
      </c>
      <c r="D10" s="5">
        <v>2.4399700569060383</v>
      </c>
      <c r="E10" s="5">
        <v>0.18774544714639141</v>
      </c>
      <c r="F10" s="11">
        <v>33.5</v>
      </c>
      <c r="G10" s="4">
        <f t="shared" si="0"/>
        <v>1.5498793533290395E-3</v>
      </c>
      <c r="H10" s="4">
        <f t="shared" si="1"/>
        <v>3.2728679594343246E-4</v>
      </c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45400</v>
      </c>
      <c r="B11" s="3">
        <v>32</v>
      </c>
      <c r="C11" s="3">
        <v>0</v>
      </c>
      <c r="D11" s="5">
        <v>2.2921949630452043</v>
      </c>
      <c r="E11" s="5">
        <v>0.1617132451848059</v>
      </c>
      <c r="F11" s="11">
        <v>31.5</v>
      </c>
      <c r="G11" s="4">
        <f t="shared" si="0"/>
        <v>1.4655705739128504E-3</v>
      </c>
      <c r="H11" s="4">
        <f t="shared" si="1"/>
        <v>2.8375691207222083E-4</v>
      </c>
      <c r="I11" s="3" t="str">
        <f t="shared" si="2"/>
        <v>Fail</v>
      </c>
      <c r="J11" s="3" t="str">
        <f t="shared" si="2"/>
        <v>Pass</v>
      </c>
      <c r="K11" s="3" t="str">
        <f>IF(I11="Fail","",RSQ(G11:G14,C11:C14))</f>
        <v/>
      </c>
      <c r="L11" s="3">
        <f>IF(J11="Fail","",RSQ(H11:H14,C11:C14))</f>
        <v>0.99918800580166089</v>
      </c>
      <c r="M11" s="3">
        <f>IF(I11="Fail",0,IF(K11&gt;0.9,+SLOPE(G11:G14,C11:C14),"Miss"))</f>
        <v>0</v>
      </c>
      <c r="N11" s="3">
        <f>IF(J11="Fail",0,IF(L11&gt;0.9,+SLOPE(H11:H14,C11:C14),"Miss"))</f>
        <v>7.2705338527943641E-6</v>
      </c>
      <c r="O11" s="5">
        <f>(PI()*14.75*14.75*S11)/1000</f>
        <v>11.633046633876633</v>
      </c>
      <c r="P11" s="3">
        <v>7.62</v>
      </c>
      <c r="Q11" s="3">
        <v>0</v>
      </c>
      <c r="R11" s="3">
        <v>9.4</v>
      </c>
      <c r="S11" s="3">
        <f>SUM(P11:R11)</f>
        <v>17.02</v>
      </c>
      <c r="T11" s="3">
        <f>IF(M11="Miss","Miss",(M11*O11*14400*12.01)/(PI()*0.1475*0.1475*16.04))</f>
        <v>0</v>
      </c>
      <c r="U11" s="13">
        <f>IF(N11="Miss","Miss",(N11*O11*14400*28.02)/(PI()*0.1475*0.1475*44.02))</f>
        <v>11.342438718219194</v>
      </c>
    </row>
    <row r="12" spans="1:21" x14ac:dyDescent="0.25">
      <c r="A12" s="1">
        <v>45400</v>
      </c>
      <c r="B12" s="3">
        <v>32</v>
      </c>
      <c r="C12" s="3">
        <v>21</v>
      </c>
      <c r="D12" s="5">
        <v>2.2847242123074802</v>
      </c>
      <c r="E12" s="5">
        <v>0.24273308887848744</v>
      </c>
      <c r="F12" s="11">
        <v>33.299999999999997</v>
      </c>
      <c r="G12" s="4">
        <f t="shared" si="0"/>
        <v>1.4522136801884034E-3</v>
      </c>
      <c r="H12" s="4">
        <f t="shared" si="1"/>
        <v>4.234200276957999E-4</v>
      </c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45400</v>
      </c>
      <c r="B13" s="3">
        <v>32</v>
      </c>
      <c r="C13" s="3">
        <v>42</v>
      </c>
      <c r="D13" s="5">
        <v>2.2207672974552572</v>
      </c>
      <c r="E13" s="5">
        <v>0.33523048733773797</v>
      </c>
      <c r="F13" s="11">
        <v>32.9</v>
      </c>
      <c r="G13" s="4">
        <f t="shared" si="0"/>
        <v>1.413406339145096E-3</v>
      </c>
      <c r="H13" s="4">
        <f t="shared" si="1"/>
        <v>5.855354100129486E-4</v>
      </c>
      <c r="I13" s="3"/>
      <c r="J13" s="3"/>
      <c r="K13" s="3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45400</v>
      </c>
      <c r="B14" s="3">
        <v>32</v>
      </c>
      <c r="C14" s="3">
        <v>63</v>
      </c>
      <c r="D14" s="5">
        <v>2.2880040540947735</v>
      </c>
      <c r="E14" s="5">
        <v>0.42441488294687346</v>
      </c>
      <c r="F14" s="11">
        <v>34</v>
      </c>
      <c r="G14" s="4">
        <f t="shared" si="0"/>
        <v>1.4509840388561902E-3</v>
      </c>
      <c r="H14" s="4">
        <f t="shared" si="1"/>
        <v>7.3865582099544335E-4</v>
      </c>
      <c r="I14" s="3"/>
      <c r="J14" s="3"/>
      <c r="K14" s="3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45400</v>
      </c>
      <c r="B15" s="3">
        <v>42</v>
      </c>
      <c r="C15" s="3">
        <v>0</v>
      </c>
      <c r="D15" s="5">
        <v>2.2409929884769002</v>
      </c>
      <c r="E15" s="5">
        <v>0.16720072668577057</v>
      </c>
      <c r="F15" s="11">
        <v>32</v>
      </c>
      <c r="G15" s="4">
        <f t="shared" si="0"/>
        <v>1.4304855942361755E-3</v>
      </c>
      <c r="H15" s="4">
        <f t="shared" si="1"/>
        <v>2.9290502726905137E-4</v>
      </c>
      <c r="I15" s="3" t="str">
        <f t="shared" si="2"/>
        <v>Fail</v>
      </c>
      <c r="J15" s="3" t="str">
        <f t="shared" si="2"/>
        <v>Pass</v>
      </c>
      <c r="K15" s="3" t="str">
        <f>IF(I15="Fail","",RSQ(G15:G18,C15:C18))</f>
        <v/>
      </c>
      <c r="L15" s="5">
        <f>IF(J15="Fail","",RSQ(H15:H18,C15:C18))</f>
        <v>0.99866762953755028</v>
      </c>
      <c r="M15" s="3">
        <f>IF(I15="Fail",0,IF(K15&gt;0.9,+SLOPE(G15:G18,C15:C18),"Miss"))</f>
        <v>0</v>
      </c>
      <c r="N15" s="3">
        <f>IF(J15="Fail",0,IF(L15&gt;0.9,+SLOPE(H15:H18,C15:C18),"Miss"))</f>
        <v>3.9773494031137571E-6</v>
      </c>
      <c r="O15" s="5">
        <f>(PI()*14.75*14.75*S15)/1000</f>
        <v>11.838094459385623</v>
      </c>
      <c r="P15" s="3">
        <v>7.62</v>
      </c>
      <c r="Q15" s="3">
        <v>0</v>
      </c>
      <c r="R15" s="3">
        <v>9.6999999999999993</v>
      </c>
      <c r="S15" s="3">
        <f>SUM(P15:R15)</f>
        <v>17.32</v>
      </c>
      <c r="T15" s="3">
        <f>IF(M15="Miss","Miss",(M15*O15*14400*12.01)/(PI()*0.1475*0.1475*16.04))</f>
        <v>0</v>
      </c>
      <c r="U15" s="5">
        <f>IF(N15="Miss","Miss",(N15*O15*14400*28.02)/(PI()*0.1475*0.1475*44.02))</f>
        <v>6.3142564591751311</v>
      </c>
    </row>
    <row r="16" spans="1:21" x14ac:dyDescent="0.25">
      <c r="A16" s="1">
        <v>45400</v>
      </c>
      <c r="B16" s="3">
        <v>42</v>
      </c>
      <c r="C16" s="3">
        <v>21</v>
      </c>
      <c r="D16" s="5">
        <v>2.2424506959379196</v>
      </c>
      <c r="E16" s="5">
        <v>0.21663934506829308</v>
      </c>
      <c r="F16" s="11">
        <v>30</v>
      </c>
      <c r="G16" s="4">
        <f t="shared" si="0"/>
        <v>1.440859703738263E-3</v>
      </c>
      <c r="H16" s="4">
        <f t="shared" si="1"/>
        <v>3.8201621817833347E-4</v>
      </c>
      <c r="I16" s="3"/>
      <c r="J16" s="3"/>
      <c r="K16" s="3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45400</v>
      </c>
      <c r="B17" s="3">
        <v>42</v>
      </c>
      <c r="C17" s="3">
        <v>42</v>
      </c>
      <c r="D17" s="5">
        <v>2.3377483212020582</v>
      </c>
      <c r="E17" s="5">
        <v>0.26139052598176715</v>
      </c>
      <c r="F17" s="11">
        <v>33</v>
      </c>
      <c r="G17" s="4">
        <f t="shared" si="0"/>
        <v>1.4873728684924841E-3</v>
      </c>
      <c r="H17" s="4">
        <f t="shared" si="1"/>
        <v>4.5641259263682563E-4</v>
      </c>
      <c r="I17" s="3"/>
      <c r="J17" s="3"/>
      <c r="K17" s="3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45400</v>
      </c>
      <c r="B18" s="3">
        <v>42</v>
      </c>
      <c r="C18" s="3">
        <v>63</v>
      </c>
      <c r="D18" s="5">
        <v>2.38202618533052</v>
      </c>
      <c r="E18" s="5">
        <v>0.31381392402182373</v>
      </c>
      <c r="F18" s="11">
        <v>33.799999999999997</v>
      </c>
      <c r="G18" s="4">
        <f t="shared" si="0"/>
        <v>1.5115943457947494E-3</v>
      </c>
      <c r="H18" s="4">
        <f t="shared" si="1"/>
        <v>5.4652069400085038E-4</v>
      </c>
      <c r="I18" s="3"/>
      <c r="J18" s="3"/>
      <c r="K18" s="3"/>
      <c r="L18" s="3"/>
      <c r="M18" s="3"/>
      <c r="N18" s="3"/>
      <c r="O18" s="5"/>
      <c r="P18" s="3"/>
      <c r="Q18" s="3"/>
      <c r="R18" s="3"/>
      <c r="S18" s="3"/>
      <c r="T18" s="3"/>
      <c r="U18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18">
    <cfRule type="containsText" dxfId="59" priority="1" operator="containsText" text="Fail">
      <formula>NOT(ISERROR(SEARCH("Fail",I3)))</formula>
    </cfRule>
    <cfRule type="containsText" priority="2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00EE2-12C7-4F2F-8A60-1871C29C1745}">
  <sheetPr>
    <tabColor theme="9"/>
  </sheetPr>
  <dimension ref="A1:U50"/>
  <sheetViews>
    <sheetView zoomScaleNormal="100" workbookViewId="0">
      <selection activeCell="R33" sqref="R33"/>
    </sheetView>
  </sheetViews>
  <sheetFormatPr defaultRowHeight="15" x14ac:dyDescent="0.25"/>
  <cols>
    <col min="4" max="4" width="9.5703125" bestFit="1" customWidth="1"/>
    <col min="5" max="5" width="9.28515625" bestFit="1" customWidth="1"/>
    <col min="6" max="6" width="13.5703125" customWidth="1"/>
    <col min="15" max="15" width="12" customWidth="1"/>
    <col min="17" max="17" width="11.28515625" customWidth="1"/>
    <col min="18" max="18" width="12.71093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8">
        <v>45496</v>
      </c>
      <c r="B3" s="19">
        <v>12</v>
      </c>
      <c r="C3" s="19">
        <v>0</v>
      </c>
      <c r="D3" s="36">
        <v>3.3873964724904377</v>
      </c>
      <c r="E3" s="36">
        <v>0.62720315761681178</v>
      </c>
      <c r="F3" s="10">
        <v>31</v>
      </c>
      <c r="G3" s="4">
        <f>(0.997*D3*16.04)/(0.0821*(F3+273.15)*1000)</f>
        <v>2.1693747215684603E-3</v>
      </c>
      <c r="H3" s="4">
        <f>(0.997*E3*44.02)/(0.0821*(F3+273.15)*1000)</f>
        <v>1.1023574835280921E-3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0.99945514941857427</v>
      </c>
      <c r="L3" s="3" t="str">
        <f>IF(J3="Fail","",RSQ(H3:H6,C3:C6))</f>
        <v/>
      </c>
      <c r="M3" s="3">
        <f>IF(I3="Fail",0,IF(K3&gt;0.9,+SLOPE(G3:G6,C3:C6),"Miss"))</f>
        <v>4.5961679169980281E-4</v>
      </c>
      <c r="N3" s="3">
        <f>IF(J3="Fail",0,IF(L3&gt;0.9,+SLOPE(H3:H6,C3:C6),"Miss"))</f>
        <v>0</v>
      </c>
      <c r="O3" s="5">
        <f>(PI()*14.75*14.75*S3)/1000</f>
        <v>55.239884192121593</v>
      </c>
      <c r="P3" s="3">
        <v>7.62</v>
      </c>
      <c r="Q3" s="3">
        <v>76.2</v>
      </c>
      <c r="R3" s="3">
        <v>-3</v>
      </c>
      <c r="S3" s="3">
        <f>SUM(P3:R3)</f>
        <v>80.820000000000007</v>
      </c>
      <c r="T3" s="3">
        <f>IF(M3="Miss","Miss",(M3*O3*14400*12.01)/(PI()*0.1475*0.1475*16.04))</f>
        <v>4005.1230962381023</v>
      </c>
      <c r="U3" s="3">
        <f>IF(N3="Miss","Miss",(N3*O3*14400*28.02)/(PI()*0.1475*0.1475*44.02))</f>
        <v>0</v>
      </c>
    </row>
    <row r="4" spans="1:21" x14ac:dyDescent="0.25">
      <c r="A4" s="18">
        <v>45496</v>
      </c>
      <c r="B4" s="19">
        <v>12</v>
      </c>
      <c r="C4" s="19">
        <v>21</v>
      </c>
      <c r="D4" s="36">
        <v>18.111521604864652</v>
      </c>
      <c r="E4" s="36">
        <v>0.62841374980700793</v>
      </c>
      <c r="F4" s="10">
        <v>35.1</v>
      </c>
      <c r="G4" s="4">
        <f t="shared" ref="G4:G50" si="0">(0.997*D4*16.04)/(0.0821*(F4+273.15)*1000)</f>
        <v>1.144480027511414E-2</v>
      </c>
      <c r="H4" s="4">
        <f t="shared" ref="H4:H50" si="1">(0.997*E4*44.02)/(0.0821*(F4+273.15)*1000)</f>
        <v>1.0897945534229705E-3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8">
        <v>45496</v>
      </c>
      <c r="B5" s="19">
        <v>12</v>
      </c>
      <c r="C5" s="19">
        <v>42</v>
      </c>
      <c r="D5" s="36">
        <v>33.410860845221627</v>
      </c>
      <c r="E5" s="36">
        <v>0.6265396599741081</v>
      </c>
      <c r="F5" s="10">
        <v>37.799999999999997</v>
      </c>
      <c r="G5" s="4">
        <f t="shared" si="0"/>
        <v>2.0929240549167043E-2</v>
      </c>
      <c r="H5" s="4">
        <f t="shared" si="1"/>
        <v>1.0771099686675506E-3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8">
        <v>45496</v>
      </c>
      <c r="B6" s="19">
        <v>12</v>
      </c>
      <c r="C6" s="19">
        <v>63</v>
      </c>
      <c r="D6" s="36">
        <v>50.160787813769595</v>
      </c>
      <c r="E6" s="36">
        <v>0.62269835783213956</v>
      </c>
      <c r="F6" s="10">
        <v>40.200000000000003</v>
      </c>
      <c r="G6" s="4">
        <f t="shared" si="0"/>
        <v>3.1181070049203688E-2</v>
      </c>
      <c r="H6" s="4">
        <f t="shared" si="1"/>
        <v>1.062307042909468E-3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8">
        <v>45496</v>
      </c>
      <c r="B7" s="19">
        <v>22</v>
      </c>
      <c r="C7" s="19">
        <v>0</v>
      </c>
      <c r="D7" s="36">
        <v>3.8634736475586786</v>
      </c>
      <c r="E7" s="36">
        <v>0.62793649711664212</v>
      </c>
      <c r="F7" s="10">
        <v>36.6</v>
      </c>
      <c r="G7" s="4">
        <f t="shared" si="0"/>
        <v>2.4295341300121479E-3</v>
      </c>
      <c r="H7" s="4">
        <f t="shared" si="1"/>
        <v>1.0836934547728803E-3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0.99895453374629573</v>
      </c>
      <c r="L7" s="3" t="str">
        <f>IF(J7="Fail","",RSQ(H7:H10,C7:C10))</f>
        <v/>
      </c>
      <c r="M7" s="3">
        <f>IF(I7="Fail",0,IF(K7&gt;0.9,+SLOPE(G7:G10,C7:C10),"Miss"))</f>
        <v>5.3275470645585798E-4</v>
      </c>
      <c r="N7" s="3">
        <f>IF(J7="Fail",0,IF(L7&gt;0.9,+SLOPE(H7:H10,C7:C10),"Miss"))</f>
        <v>0</v>
      </c>
      <c r="O7" s="5">
        <f>(PI()*14.75*14.75*S7)/1000</f>
        <v>55.239884192121593</v>
      </c>
      <c r="P7" s="3">
        <v>7.62</v>
      </c>
      <c r="Q7" s="3">
        <v>76.2</v>
      </c>
      <c r="R7" s="3">
        <v>-3</v>
      </c>
      <c r="S7" s="3">
        <f>SUM(P7:R7)</f>
        <v>80.820000000000007</v>
      </c>
      <c r="T7" s="3">
        <f>IF(M7="Miss","Miss",(M7*O7*14400*12.01)/(PI()*0.1475*0.1475*16.04))</f>
        <v>4642.4504456520326</v>
      </c>
      <c r="U7" s="13">
        <f>IF(N7="Miss","Miss",(N7*O7*14400*28.02)/(PI()*0.1475*0.1475*44.02))</f>
        <v>0</v>
      </c>
    </row>
    <row r="8" spans="1:21" x14ac:dyDescent="0.25">
      <c r="A8" s="18">
        <v>45496</v>
      </c>
      <c r="B8" s="19">
        <v>22</v>
      </c>
      <c r="C8" s="19">
        <v>21</v>
      </c>
      <c r="D8" s="36">
        <v>22.671637271367029</v>
      </c>
      <c r="E8" s="36">
        <v>0.63013651561613315</v>
      </c>
      <c r="F8" s="10">
        <v>34.299999999999997</v>
      </c>
      <c r="G8" s="4">
        <f t="shared" si="0"/>
        <v>1.4363647957461924E-2</v>
      </c>
      <c r="H8" s="4">
        <f t="shared" si="1"/>
        <v>1.0956256452053707E-3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8">
        <v>45496</v>
      </c>
      <c r="B9" s="19">
        <v>22</v>
      </c>
      <c r="C9" s="19">
        <v>42</v>
      </c>
      <c r="D9" s="36">
        <v>40.868120521665837</v>
      </c>
      <c r="E9" s="36">
        <v>0.63758631370964791</v>
      </c>
      <c r="F9" s="10">
        <v>37.299999999999997</v>
      </c>
      <c r="G9" s="4">
        <f t="shared" si="0"/>
        <v>2.564185065559493E-2</v>
      </c>
      <c r="H9" s="4">
        <f t="shared" si="1"/>
        <v>1.0978660649538521E-3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8">
        <v>45496</v>
      </c>
      <c r="B10" s="19">
        <v>22</v>
      </c>
      <c r="C10" s="19">
        <v>63</v>
      </c>
      <c r="D10" s="36">
        <v>57.724147830615848</v>
      </c>
      <c r="E10" s="36">
        <v>0.62646981811698144</v>
      </c>
      <c r="F10" s="10">
        <v>39.5</v>
      </c>
      <c r="G10" s="4">
        <f t="shared" si="0"/>
        <v>3.5962962682544536E-2</v>
      </c>
      <c r="H10" s="4">
        <f t="shared" si="1"/>
        <v>1.0711338865000437E-3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8">
        <v>45496</v>
      </c>
      <c r="B11" s="19">
        <v>32</v>
      </c>
      <c r="C11" s="19">
        <v>0</v>
      </c>
      <c r="D11" s="36">
        <v>3.9167986891078925</v>
      </c>
      <c r="E11" s="36">
        <v>0.62862327537838802</v>
      </c>
      <c r="F11" s="10">
        <v>32.1</v>
      </c>
      <c r="G11" s="4">
        <f t="shared" si="0"/>
        <v>2.499378003109239E-3</v>
      </c>
      <c r="H11" s="4">
        <f t="shared" si="1"/>
        <v>1.1008719951562304E-3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0.99535864952323216</v>
      </c>
      <c r="L11" s="3" t="str">
        <f>IF(J11="Fail","",RSQ(H11:H14,C11:C14))</f>
        <v/>
      </c>
      <c r="M11" s="3">
        <f>IF(I11="Fail",0,IF(K11&gt;0.9,+SLOPE(G11:G14,C11:C14),"Miss"))</f>
        <v>6.4784360439209155E-4</v>
      </c>
      <c r="N11" s="3">
        <f>IF(J11="Fail",0,IF(L11&gt;0.9,+SLOPE(H11:H14,C11:C14),"Miss"))</f>
        <v>0</v>
      </c>
      <c r="O11" s="5">
        <f>(PI()*14.75*14.75*S11)/1000</f>
        <v>55.786678393478894</v>
      </c>
      <c r="P11" s="3">
        <v>7.62</v>
      </c>
      <c r="Q11" s="3">
        <v>76.2</v>
      </c>
      <c r="R11" s="3">
        <v>-2.2000000000000002</v>
      </c>
      <c r="S11" s="3">
        <f>SUM(P11:R11)</f>
        <v>81.62</v>
      </c>
      <c r="T11" s="3">
        <f>IF(M11="Miss","Miss",(M11*O11*14400*12.01)/(PI()*0.1475*0.1475*16.04))</f>
        <v>5701.2213351832979</v>
      </c>
      <c r="U11" s="13">
        <f>IF(N11="Miss","Miss",(N11*O11*14400*28.02)/(PI()*0.1475*0.1475*44.02))</f>
        <v>0</v>
      </c>
    </row>
    <row r="12" spans="1:21" x14ac:dyDescent="0.25">
      <c r="A12" s="18">
        <v>45496</v>
      </c>
      <c r="B12" s="19">
        <v>32</v>
      </c>
      <c r="C12" s="19">
        <v>21</v>
      </c>
      <c r="D12" s="36">
        <v>27.959795515446817</v>
      </c>
      <c r="E12" s="36">
        <v>0.63751647185252125</v>
      </c>
      <c r="F12" s="10">
        <v>32.799999999999997</v>
      </c>
      <c r="G12" s="4">
        <f t="shared" si="0"/>
        <v>1.7800815483075865E-2</v>
      </c>
      <c r="H12" s="4">
        <f t="shared" si="1"/>
        <v>1.1138917624513389E-3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8">
        <v>45496</v>
      </c>
      <c r="B13" s="19">
        <v>32</v>
      </c>
      <c r="C13" s="19">
        <v>42</v>
      </c>
      <c r="D13" s="36">
        <v>50.484769509505021</v>
      </c>
      <c r="E13" s="36">
        <v>0.63724874473353554</v>
      </c>
      <c r="F13" s="10">
        <v>34.9</v>
      </c>
      <c r="G13" s="4">
        <f t="shared" si="0"/>
        <v>3.1922399606643698E-2</v>
      </c>
      <c r="H13" s="4">
        <f t="shared" si="1"/>
        <v>1.1058336850318612E-3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8">
        <v>45496</v>
      </c>
      <c r="B14" s="19">
        <v>32</v>
      </c>
      <c r="C14" s="19">
        <v>63</v>
      </c>
      <c r="D14" s="36">
        <v>68.404365688391934</v>
      </c>
      <c r="E14" s="36">
        <v>0.63873870435223845</v>
      </c>
      <c r="F14" s="10">
        <v>35.700000000000003</v>
      </c>
      <c r="G14" s="4">
        <f t="shared" si="0"/>
        <v>4.3141235602699703E-2</v>
      </c>
      <c r="H14" s="4">
        <f t="shared" si="1"/>
        <v>1.1055481616427758E-3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8">
        <v>45496</v>
      </c>
      <c r="B15" s="19">
        <v>42</v>
      </c>
      <c r="C15" s="19">
        <v>0</v>
      </c>
      <c r="D15" s="36">
        <v>4.2021151485310071</v>
      </c>
      <c r="E15" s="36">
        <v>0.6279132164975999</v>
      </c>
      <c r="F15" s="10">
        <v>35</v>
      </c>
      <c r="G15" s="4">
        <f t="shared" si="0"/>
        <v>2.6562083773084564E-3</v>
      </c>
      <c r="H15" s="4">
        <f t="shared" si="1"/>
        <v>1.089279904488899E-3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0.99677149856863645</v>
      </c>
      <c r="L15" s="5" t="str">
        <f>IF(J15="Fail","",RSQ(H15:H18,C15:C18))</f>
        <v/>
      </c>
      <c r="M15" s="3">
        <f>IF(I15="Fail",0,IF(K15&gt;0.9,+SLOPE(G15:G18,C15:C18),"Miss"))</f>
        <v>3.418984952323235E-4</v>
      </c>
      <c r="N15" s="3">
        <f>IF(J15="Fail",0,IF(L15&gt;0.9,+SLOPE(H15:H18,C15:C18),"Miss"))</f>
        <v>0</v>
      </c>
      <c r="O15" s="5">
        <f>(PI()*14.75*14.75*S15)/1000</f>
        <v>55.410757380045752</v>
      </c>
      <c r="P15" s="3">
        <v>7.62</v>
      </c>
      <c r="Q15" s="3">
        <v>76.2</v>
      </c>
      <c r="R15" s="3">
        <v>-2.75</v>
      </c>
      <c r="S15" s="3">
        <f>SUM(P15:R15)</f>
        <v>81.070000000000007</v>
      </c>
      <c r="T15" s="3">
        <f>IF(M15="Miss","Miss",(M15*O15*14400*12.01)/(PI()*0.1475*0.1475*16.04))</f>
        <v>2988.5360428000863</v>
      </c>
      <c r="U15" s="5">
        <f>IF(N15="Miss","Miss",(N15*O15*14400*28.02)/(PI()*0.1475*0.1475*44.02))</f>
        <v>0</v>
      </c>
    </row>
    <row r="16" spans="1:21" x14ac:dyDescent="0.25">
      <c r="A16" s="18">
        <v>45496</v>
      </c>
      <c r="B16" s="19">
        <v>42</v>
      </c>
      <c r="C16" s="19">
        <v>21</v>
      </c>
      <c r="D16" s="36">
        <v>16.102945039844258</v>
      </c>
      <c r="E16" s="36">
        <v>0.6300317528304431</v>
      </c>
      <c r="F16" s="10">
        <v>39.799999999999997</v>
      </c>
      <c r="G16" s="4">
        <f t="shared" si="0"/>
        <v>1.0022745895315261E-2</v>
      </c>
      <c r="H16" s="4">
        <f t="shared" si="1"/>
        <v>1.0761914104616928E-3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8">
        <v>45496</v>
      </c>
      <c r="B17" s="19">
        <v>42</v>
      </c>
      <c r="C17" s="19">
        <v>42</v>
      </c>
      <c r="D17" s="36">
        <v>29.046270331066371</v>
      </c>
      <c r="E17" s="36">
        <v>0.62749416535483971</v>
      </c>
      <c r="F17" s="10">
        <v>41.5</v>
      </c>
      <c r="G17" s="4">
        <f t="shared" si="0"/>
        <v>1.7981213764069533E-2</v>
      </c>
      <c r="H17" s="4">
        <f t="shared" si="1"/>
        <v>1.066065761038096E-3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8">
        <v>45496</v>
      </c>
      <c r="B18" s="19">
        <v>42</v>
      </c>
      <c r="C18" s="19">
        <v>63</v>
      </c>
      <c r="D18" s="36">
        <v>38.825643157035117</v>
      </c>
      <c r="E18" s="36">
        <v>0.631707957401484</v>
      </c>
      <c r="F18" s="10">
        <v>42.8</v>
      </c>
      <c r="G18" s="4">
        <f t="shared" si="0"/>
        <v>2.393628042065301E-2</v>
      </c>
      <c r="H18" s="4">
        <f t="shared" si="1"/>
        <v>1.0688088157444423E-3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8">
        <v>45496</v>
      </c>
      <c r="B19" s="19">
        <v>14</v>
      </c>
      <c r="C19" s="19">
        <v>0</v>
      </c>
      <c r="D19" s="36">
        <v>3.4784705125246624</v>
      </c>
      <c r="E19" s="36">
        <v>0.63118414347303375</v>
      </c>
      <c r="F19" s="10">
        <v>37.200000000000003</v>
      </c>
      <c r="G19" s="4">
        <f t="shared" si="0"/>
        <v>2.1831970787699675E-3</v>
      </c>
      <c r="H19" s="4">
        <f t="shared" si="1"/>
        <v>1.0871923046961009E-3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0.99922149079340117</v>
      </c>
      <c r="L19" s="3" t="str">
        <f>IF(J19="Fail","",RSQ(H19:H22,C19:C22))</f>
        <v/>
      </c>
      <c r="M19" s="3">
        <f>IF(I19="Fail",0,IF(K19&gt;0.9,+SLOPE(G19:G22,C19:C22),"Miss"))</f>
        <v>3.194019726510332E-4</v>
      </c>
      <c r="N19" s="3">
        <f>IF(J19="Fail",0,IF(L19&gt;0.9,+SLOPE(H19:H22,C19:C22),"Miss"))</f>
        <v>0</v>
      </c>
      <c r="O19" s="5">
        <f>(PI()*14.75*14.75*S19)/1000</f>
        <v>52.676786373259233</v>
      </c>
      <c r="P19" s="3">
        <v>7.62</v>
      </c>
      <c r="Q19" s="3">
        <v>76.2</v>
      </c>
      <c r="R19" s="3">
        <v>-6.75</v>
      </c>
      <c r="S19" s="3">
        <f>SUM(P19:R19)</f>
        <v>77.070000000000007</v>
      </c>
      <c r="T19" s="3">
        <f>IF(M19="Miss","Miss",(M19*O19*14400*12.01)/(PI()*0.1475*0.1475*16.04))</f>
        <v>2654.1415973886624</v>
      </c>
      <c r="U19" s="3">
        <f>IF(N19="Miss","Miss",(N19*O19*14400*28.02)/(PI()*0.1475*0.1475*44.02))</f>
        <v>0</v>
      </c>
    </row>
    <row r="20" spans="1:21" x14ac:dyDescent="0.25">
      <c r="A20" s="18">
        <v>45496</v>
      </c>
      <c r="B20" s="19">
        <v>14</v>
      </c>
      <c r="C20" s="19">
        <v>21</v>
      </c>
      <c r="D20" s="36">
        <v>13.722192669372133</v>
      </c>
      <c r="E20" s="36">
        <v>0.62924021178300726</v>
      </c>
      <c r="F20" s="10">
        <v>37.700000000000003</v>
      </c>
      <c r="G20" s="4">
        <f t="shared" si="0"/>
        <v>8.5986249445492678E-3</v>
      </c>
      <c r="H20" s="4">
        <f t="shared" si="1"/>
        <v>1.0821005960561134E-3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8">
        <v>45496</v>
      </c>
      <c r="B21" s="19">
        <v>14</v>
      </c>
      <c r="C21" s="19">
        <v>42</v>
      </c>
      <c r="D21" s="36">
        <v>24.321781598345282</v>
      </c>
      <c r="E21" s="36">
        <v>0.63823817104283043</v>
      </c>
      <c r="F21" s="10">
        <v>39.700000000000003</v>
      </c>
      <c r="G21" s="4">
        <f t="shared" si="0"/>
        <v>1.514312788996941E-2</v>
      </c>
      <c r="H21" s="4">
        <f t="shared" si="1"/>
        <v>1.0905577151957644E-3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8">
        <v>45496</v>
      </c>
      <c r="B22" s="19">
        <v>14</v>
      </c>
      <c r="C22" s="19">
        <v>63</v>
      </c>
      <c r="D22" s="36">
        <v>36.038997429066399</v>
      </c>
      <c r="E22" s="36">
        <v>0.63233653411562429</v>
      </c>
      <c r="F22" s="10">
        <v>40.799999999999997</v>
      </c>
      <c r="G22" s="4">
        <f t="shared" si="0"/>
        <v>2.2359834182535576E-2</v>
      </c>
      <c r="H22" s="4">
        <f t="shared" si="1"/>
        <v>1.0766878853985754E-3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8">
        <v>45496</v>
      </c>
      <c r="B23" s="19">
        <v>24</v>
      </c>
      <c r="C23" s="19">
        <v>0</v>
      </c>
      <c r="D23" s="36">
        <v>3.8073998925275463</v>
      </c>
      <c r="E23" s="36">
        <v>0.6328137868059901</v>
      </c>
      <c r="F23" s="10">
        <v>34.799999999999997</v>
      </c>
      <c r="G23" s="4">
        <f t="shared" si="0"/>
        <v>2.4082670851866628E-3</v>
      </c>
      <c r="H23" s="4">
        <f t="shared" si="1"/>
        <v>1.0984941876850585E-3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0.99930558796617841</v>
      </c>
      <c r="L23" s="3" t="str">
        <f>IF(J23="Fail","",RSQ(H23:H26,C23:C26))</f>
        <v/>
      </c>
      <c r="M23" s="3">
        <f>IF(I23="Fail",0,IF(K23&gt;0.9,+SLOPE(G23:G26,C23:C26),"Miss"))</f>
        <v>9.7820052845072462E-4</v>
      </c>
      <c r="N23" s="3">
        <f>IF(J23="Fail",0,IF(L23&gt;0.9,+SLOPE(H23:H26,C23:C26),"Miss"))</f>
        <v>0</v>
      </c>
      <c r="O23" s="5">
        <f>(PI()*14.75*14.75*S23)/1000</f>
        <v>54.214645064576644</v>
      </c>
      <c r="P23" s="3">
        <v>7.62</v>
      </c>
      <c r="Q23" s="3">
        <v>76.2</v>
      </c>
      <c r="R23" s="3">
        <v>-4.5</v>
      </c>
      <c r="S23" s="3">
        <f>SUM(P23:R23)</f>
        <v>79.320000000000007</v>
      </c>
      <c r="T23" s="3">
        <f>IF(M23="Miss","Miss",(M23*O23*14400*12.01)/(PI()*0.1475*0.1475*16.04))</f>
        <v>8365.8819919574526</v>
      </c>
      <c r="U23" s="13">
        <f>IF(N23="Miss","Miss",(N23*O23*14400*28.02)/(PI()*0.1475*0.1475*44.02))</f>
        <v>0</v>
      </c>
    </row>
    <row r="24" spans="1:21" x14ac:dyDescent="0.25">
      <c r="A24" s="18">
        <v>45496</v>
      </c>
      <c r="B24" s="19">
        <v>24</v>
      </c>
      <c r="C24" s="19">
        <v>21</v>
      </c>
      <c r="D24" s="36">
        <v>38.753260368677935</v>
      </c>
      <c r="E24" s="36">
        <v>0.63809848732857699</v>
      </c>
      <c r="F24" s="10">
        <v>37.799999999999997</v>
      </c>
      <c r="G24" s="4">
        <f t="shared" si="0"/>
        <v>2.427582791350201E-2</v>
      </c>
      <c r="H24" s="4">
        <f t="shared" si="1"/>
        <v>1.0969812217820306E-3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8">
        <v>45496</v>
      </c>
      <c r="B25" s="19">
        <v>24</v>
      </c>
      <c r="C25" s="19">
        <v>42</v>
      </c>
      <c r="D25" s="36">
        <v>71.505647486257558</v>
      </c>
      <c r="E25" s="36">
        <v>0.64418636920812111</v>
      </c>
      <c r="F25" s="10">
        <v>38.9</v>
      </c>
      <c r="G25" s="4">
        <f t="shared" si="0"/>
        <v>4.4634689891959699E-2</v>
      </c>
      <c r="H25" s="4">
        <f t="shared" si="1"/>
        <v>1.1035433131626278E-3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8">
        <v>45496</v>
      </c>
      <c r="B26" s="19">
        <v>24</v>
      </c>
      <c r="C26" s="19">
        <v>63</v>
      </c>
      <c r="D26" s="36">
        <v>102.78179221648163</v>
      </c>
      <c r="E26" s="36">
        <v>0.64473346375561358</v>
      </c>
      <c r="F26" s="10">
        <v>39.200000000000003</v>
      </c>
      <c r="G26" s="4">
        <f t="shared" si="0"/>
        <v>6.4096016750584822E-2</v>
      </c>
      <c r="H26" s="4">
        <f t="shared" si="1"/>
        <v>1.1034197198401317E-3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8">
        <v>45496</v>
      </c>
      <c r="B27" s="19">
        <v>34</v>
      </c>
      <c r="C27" s="19">
        <v>0</v>
      </c>
      <c r="D27" s="36">
        <v>3.820593717240754</v>
      </c>
      <c r="E27" s="36">
        <v>0.6438604405415298</v>
      </c>
      <c r="F27" s="10">
        <v>35.200000000000003</v>
      </c>
      <c r="G27" s="4">
        <f t="shared" si="0"/>
        <v>2.4134775842133325E-3</v>
      </c>
      <c r="H27" s="4">
        <f t="shared" si="1"/>
        <v>1.1162200752565658E-3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0.99224633270580798</v>
      </c>
      <c r="L27" s="3" t="str">
        <f>IF(J27="Fail","",RSQ(H27:H30,C27:C30))</f>
        <v/>
      </c>
      <c r="M27" s="3">
        <f>IF(I27="Fail",0,IF(K27&gt;0.9,+SLOPE(G27:G30,C27:C30),"Miss"))</f>
        <v>4.7245958751871645E-4</v>
      </c>
      <c r="N27" s="3">
        <f>IF(J27="Fail",0,IF(L27&gt;0.9,+SLOPE(H27:H30,C27:C30),"Miss"))</f>
        <v>0</v>
      </c>
      <c r="O27" s="5">
        <f>(PI()*14.75*14.75*S27)/1000</f>
        <v>64.972820976281596</v>
      </c>
      <c r="P27" s="3">
        <v>7.62</v>
      </c>
      <c r="Q27" s="3">
        <v>91.44</v>
      </c>
      <c r="R27" s="3">
        <v>-4</v>
      </c>
      <c r="S27" s="3">
        <f>SUM(P27:R27)</f>
        <v>95.06</v>
      </c>
      <c r="T27" s="3">
        <f>IF(M27="Miss","Miss",(M27*O27*14400*12.01)/(PI()*0.1475*0.1475*16.04))</f>
        <v>4842.4329045628037</v>
      </c>
      <c r="U27" s="13">
        <f>IF(N27="Miss","Miss",(N27*O27*14400*28.02)/(PI()*0.1475*0.1475*44.02))</f>
        <v>0</v>
      </c>
    </row>
    <row r="28" spans="1:21" x14ac:dyDescent="0.25">
      <c r="A28" s="18">
        <v>45496</v>
      </c>
      <c r="B28" s="19">
        <v>34</v>
      </c>
      <c r="C28" s="19">
        <v>21</v>
      </c>
      <c r="D28" s="36">
        <v>16.436455608983671</v>
      </c>
      <c r="E28" s="36">
        <v>0.64252180494660138</v>
      </c>
      <c r="F28" s="10">
        <v>37.6</v>
      </c>
      <c r="G28" s="4">
        <f t="shared" si="0"/>
        <v>1.0302755630280118E-2</v>
      </c>
      <c r="H28" s="4">
        <f t="shared" si="1"/>
        <v>1.105296443976672E-3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8">
        <v>45496</v>
      </c>
      <c r="B29" s="19">
        <v>34</v>
      </c>
      <c r="C29" s="19">
        <v>42</v>
      </c>
      <c r="D29" s="36">
        <v>32.627294255309465</v>
      </c>
      <c r="E29" s="36">
        <v>0.64430277230333222</v>
      </c>
      <c r="F29" s="10">
        <v>39.4</v>
      </c>
      <c r="G29" s="4">
        <f t="shared" si="0"/>
        <v>2.0333770692400725E-2</v>
      </c>
      <c r="H29" s="4">
        <f t="shared" si="1"/>
        <v>1.1019770152315628E-3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8">
        <v>45496</v>
      </c>
      <c r="B30" s="19">
        <v>34</v>
      </c>
      <c r="C30" s="19">
        <v>63</v>
      </c>
      <c r="D30" s="36">
        <v>51.838602523132494</v>
      </c>
      <c r="E30" s="36">
        <v>0.6465493520409078</v>
      </c>
      <c r="F30" s="10">
        <v>41</v>
      </c>
      <c r="G30" s="4">
        <f t="shared" si="0"/>
        <v>3.2141977023149949E-2</v>
      </c>
      <c r="H30" s="4">
        <f t="shared" si="1"/>
        <v>1.1001873729377918E-3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8">
        <v>45496</v>
      </c>
      <c r="B31" s="19">
        <v>44</v>
      </c>
      <c r="C31" s="19">
        <v>0</v>
      </c>
      <c r="D31" s="36">
        <v>6.3208235003935931</v>
      </c>
      <c r="E31" s="36">
        <v>0.64455885911279687</v>
      </c>
      <c r="F31" s="10">
        <v>32.799999999999997</v>
      </c>
      <c r="G31" s="4">
        <f t="shared" si="0"/>
        <v>4.0242001329886326E-3</v>
      </c>
      <c r="H31" s="4">
        <f t="shared" si="1"/>
        <v>1.1261964753545501E-3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0.99977556010541757</v>
      </c>
      <c r="L31" s="5" t="str">
        <f>IF(J31="Fail","",RSQ(H31:H34,C31:C34))</f>
        <v/>
      </c>
      <c r="M31" s="3">
        <f>IF(I31="Fail",0,IF(K31&gt;0.9,+SLOPE(G31:G34,C31:C34),"Miss"))</f>
        <v>6.4655078595049389E-4</v>
      </c>
      <c r="N31" s="3">
        <f>IF(J31="Fail",0,IF(L31&gt;0.9,+SLOPE(H31:H34,C31:C34),"Miss"))</f>
        <v>0</v>
      </c>
      <c r="O31" s="5">
        <f>(PI()*14.75*14.75*S31)/1000</f>
        <v>56.162599406912037</v>
      </c>
      <c r="P31" s="3">
        <v>7.62</v>
      </c>
      <c r="Q31" s="3">
        <v>76.2</v>
      </c>
      <c r="R31" s="3">
        <v>-1.65</v>
      </c>
      <c r="S31" s="3">
        <f>SUM(P31:R31)</f>
        <v>82.17</v>
      </c>
      <c r="T31" s="3">
        <f>IF(M31="Miss","Miss",(M31*O31*14400*12.01)/(PI()*0.1475*0.1475*16.04))</f>
        <v>5728.1854063191686</v>
      </c>
      <c r="U31" s="5">
        <f>IF(N31="Miss","Miss",(N31*O31*14400*28.02)/(PI()*0.1475*0.1475*44.02))</f>
        <v>0</v>
      </c>
    </row>
    <row r="32" spans="1:21" x14ac:dyDescent="0.25">
      <c r="A32" s="18">
        <v>45496</v>
      </c>
      <c r="B32" s="19">
        <v>44</v>
      </c>
      <c r="C32" s="19">
        <v>21</v>
      </c>
      <c r="D32" s="36">
        <v>28.853677139766631</v>
      </c>
      <c r="E32" s="36">
        <v>0.64603717842197861</v>
      </c>
      <c r="F32" s="10">
        <v>35.6</v>
      </c>
      <c r="G32" s="4">
        <f t="shared" si="0"/>
        <v>1.8203318452480334E-2</v>
      </c>
      <c r="H32" s="4">
        <f t="shared" si="1"/>
        <v>1.118542743838731E-3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8">
        <v>45496</v>
      </c>
      <c r="B33" s="19">
        <v>44</v>
      </c>
      <c r="C33" s="19">
        <v>42</v>
      </c>
      <c r="D33" s="36">
        <v>50.264872430951563</v>
      </c>
      <c r="E33" s="36">
        <v>0.64657263265995002</v>
      </c>
      <c r="F33" s="10">
        <v>38.1</v>
      </c>
      <c r="G33" s="4">
        <f t="shared" si="0"/>
        <v>3.145658622332783E-2</v>
      </c>
      <c r="H33" s="4">
        <f t="shared" si="1"/>
        <v>1.1104780988146273E-3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8">
        <v>45496</v>
      </c>
      <c r="B34" s="19">
        <v>44</v>
      </c>
      <c r="C34" s="19">
        <v>63</v>
      </c>
      <c r="D34" s="36">
        <v>72.058871886384978</v>
      </c>
      <c r="E34" s="36">
        <v>0.6490287379689057</v>
      </c>
      <c r="F34" s="10">
        <v>39.700000000000003</v>
      </c>
      <c r="G34" s="4">
        <f t="shared" si="0"/>
        <v>4.4864999225907372E-2</v>
      </c>
      <c r="H34" s="4">
        <f t="shared" si="1"/>
        <v>1.1089955594778451E-3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8">
        <v>45496</v>
      </c>
      <c r="B35" s="19">
        <v>11</v>
      </c>
      <c r="C35" s="19">
        <v>0</v>
      </c>
      <c r="D35" s="36">
        <v>5.1386934556032848</v>
      </c>
      <c r="E35" s="36">
        <v>0.64978535808777826</v>
      </c>
      <c r="F35" s="10">
        <v>32.799999999999997</v>
      </c>
      <c r="G35" s="4">
        <f t="shared" si="0"/>
        <v>3.2715880907193307E-3</v>
      </c>
      <c r="H35" s="4">
        <f t="shared" si="1"/>
        <v>1.1353284027818915E-3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0.99967553815046173</v>
      </c>
      <c r="L35" s="3" t="str">
        <f>IF(J35="Fail","",RSQ(H35:H38,C35:C38))</f>
        <v/>
      </c>
      <c r="M35" s="3">
        <f>IF(I35="Fail",0,IF(K35&gt;0.9,+SLOPE(G35:G38,C35:C38),"Miss"))</f>
        <v>1.1031419033616205E-3</v>
      </c>
      <c r="N35" s="3">
        <f>IF(J35="Fail",0,IF(L35&gt;0.9,+SLOPE(H35:H38,C35:C38),"Miss"))</f>
        <v>0</v>
      </c>
      <c r="O35" s="5">
        <f>(PI()*14.75*14.75*S35)/1000</f>
        <v>46.532186535506533</v>
      </c>
      <c r="P35" s="3">
        <v>7.62</v>
      </c>
      <c r="Q35" s="3">
        <v>60.96</v>
      </c>
      <c r="R35" s="3">
        <v>-0.5</v>
      </c>
      <c r="S35" s="3">
        <f>SUM(P35:R35)</f>
        <v>68.08</v>
      </c>
      <c r="T35" s="3">
        <f>IF(M35="Miss","Miss",(M35*O35*14400*12.01)/(PI()*0.1475*0.1475*16.04))</f>
        <v>8097.5206537686427</v>
      </c>
      <c r="U35" s="3">
        <f>IF(N35="Miss","Miss",(N35*O35*14400*28.02)/(PI()*0.1475*0.1475*44.02))</f>
        <v>0</v>
      </c>
    </row>
    <row r="36" spans="1:21" x14ac:dyDescent="0.25">
      <c r="A36" s="18">
        <v>45496</v>
      </c>
      <c r="B36" s="19">
        <v>11</v>
      </c>
      <c r="C36" s="19">
        <v>21</v>
      </c>
      <c r="D36" s="36">
        <v>43.935501519921139</v>
      </c>
      <c r="E36" s="36">
        <v>0.64894725580225787</v>
      </c>
      <c r="F36" s="10">
        <v>36.4</v>
      </c>
      <c r="G36" s="4">
        <f t="shared" si="0"/>
        <v>2.7646562819132824E-2</v>
      </c>
      <c r="H36" s="4">
        <f t="shared" si="1"/>
        <v>1.1206774450521237E-3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8">
        <v>45496</v>
      </c>
      <c r="B37" s="19">
        <v>11</v>
      </c>
      <c r="C37" s="19">
        <v>42</v>
      </c>
      <c r="D37" s="36">
        <v>80.629177275440611</v>
      </c>
      <c r="E37" s="36">
        <v>0.6552679438722242</v>
      </c>
      <c r="F37" s="10">
        <v>39.4</v>
      </c>
      <c r="G37" s="4">
        <f t="shared" si="0"/>
        <v>5.0249192869216856E-2</v>
      </c>
      <c r="H37" s="4">
        <f t="shared" si="1"/>
        <v>1.1207311903747063E-3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8">
        <v>45496</v>
      </c>
      <c r="B38" s="19">
        <v>11</v>
      </c>
      <c r="C38" s="19">
        <v>63</v>
      </c>
      <c r="D38" s="36">
        <v>117.81542248691984</v>
      </c>
      <c r="E38" s="36">
        <v>0.64498955056507812</v>
      </c>
      <c r="F38" s="10">
        <v>41.4</v>
      </c>
      <c r="G38" s="4">
        <f t="shared" si="0"/>
        <v>7.2957311309338108E-2</v>
      </c>
      <c r="H38" s="4">
        <f t="shared" si="1"/>
        <v>1.0961374821687002E-3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8">
        <v>45496</v>
      </c>
      <c r="B39" s="19">
        <v>21</v>
      </c>
      <c r="C39" s="19">
        <v>0</v>
      </c>
      <c r="D39" s="36">
        <v>4.3027180619692142</v>
      </c>
      <c r="E39" s="36">
        <v>0.63618947656711389</v>
      </c>
      <c r="F39" s="10">
        <v>36.1</v>
      </c>
      <c r="G39" s="4">
        <f t="shared" si="0"/>
        <v>2.7101263979331636E-3</v>
      </c>
      <c r="H39" s="4">
        <f t="shared" si="1"/>
        <v>1.0997116152181036E-3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0.99952526943912623</v>
      </c>
      <c r="L39" s="3" t="str">
        <f>IF(J39="Fail","",RSQ(H39:H42,C39:C42))</f>
        <v/>
      </c>
      <c r="M39" s="3">
        <f>IF(I39="Fail",0,IF(K39&gt;0.9,+SLOPE(G39:G42,C39:C42),"Miss"))</f>
        <v>7.1972041526736832E-4</v>
      </c>
      <c r="N39" s="3">
        <f>IF(J39="Fail",0,IF(L39&gt;0.9,+SLOPE(H39:H42,C39:C42),"Miss"))</f>
        <v>0</v>
      </c>
      <c r="O39" s="5">
        <f>(PI()*14.75*14.75*S39)/1000</f>
        <v>45.506947407961583</v>
      </c>
      <c r="P39" s="3">
        <v>7.62</v>
      </c>
      <c r="Q39" s="3">
        <v>60.96</v>
      </c>
      <c r="R39" s="3">
        <v>-2</v>
      </c>
      <c r="S39" s="3">
        <f>SUM(P39:R39)</f>
        <v>66.58</v>
      </c>
      <c r="T39" s="3">
        <f>IF(M39="Miss","Miss",(M39*O39*14400*12.01)/(PI()*0.1475*0.1475*16.04))</f>
        <v>5166.6464992623596</v>
      </c>
      <c r="U39" s="13">
        <f>IF(N39="Miss","Miss",(N39*O39*14400*28.02)/(PI()*0.1475*0.1475*44.02))</f>
        <v>0</v>
      </c>
    </row>
    <row r="40" spans="1:21" x14ac:dyDescent="0.25">
      <c r="A40" s="18">
        <v>45496</v>
      </c>
      <c r="B40" s="19">
        <v>21</v>
      </c>
      <c r="C40" s="19">
        <v>21</v>
      </c>
      <c r="D40" s="36">
        <v>28.66218343385966</v>
      </c>
      <c r="E40" s="36">
        <v>0.62741268318819188</v>
      </c>
      <c r="F40" s="10">
        <v>38</v>
      </c>
      <c r="G40" s="4">
        <f t="shared" si="0"/>
        <v>1.794303196923094E-2</v>
      </c>
      <c r="H40" s="4">
        <f t="shared" si="1"/>
        <v>1.0779175125948191E-3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8">
        <v>45496</v>
      </c>
      <c r="B41" s="19">
        <v>21</v>
      </c>
      <c r="C41" s="19">
        <v>42</v>
      </c>
      <c r="D41" s="36">
        <v>54.002756271229458</v>
      </c>
      <c r="E41" s="36">
        <v>0.63088149542548466</v>
      </c>
      <c r="F41" s="10">
        <v>38.9</v>
      </c>
      <c r="G41" s="4">
        <f t="shared" si="0"/>
        <v>3.3709173529834206E-2</v>
      </c>
      <c r="H41" s="4">
        <f t="shared" si="1"/>
        <v>1.0807509890820204E-3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8">
        <v>45496</v>
      </c>
      <c r="B42" s="19">
        <v>21</v>
      </c>
      <c r="C42" s="19">
        <v>63</v>
      </c>
      <c r="D42" s="36">
        <v>76.878466105580429</v>
      </c>
      <c r="E42" s="36">
        <v>0.64413980797003667</v>
      </c>
      <c r="F42" s="10">
        <v>39.9</v>
      </c>
      <c r="G42" s="4">
        <f t="shared" si="0"/>
        <v>4.7835174946447859E-2</v>
      </c>
      <c r="H42" s="4">
        <f t="shared" si="1"/>
        <v>1.0999386704267915E-3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8">
        <v>45496</v>
      </c>
      <c r="B43" s="19">
        <v>31</v>
      </c>
      <c r="C43" s="19">
        <v>0</v>
      </c>
      <c r="D43" s="36">
        <v>4.2098115462803776</v>
      </c>
      <c r="E43" s="36">
        <v>0.62919365054492271</v>
      </c>
      <c r="F43" s="10">
        <v>33.1</v>
      </c>
      <c r="G43" s="4">
        <f t="shared" si="0"/>
        <v>2.6775828808364216E-3</v>
      </c>
      <c r="H43" s="4">
        <f t="shared" si="1"/>
        <v>1.0982729149020473E-3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0.99995149891072788</v>
      </c>
      <c r="L43" s="3" t="str">
        <f>IF(J43="Fail","",RSQ(H43:H46,C43:C46))</f>
        <v/>
      </c>
      <c r="M43" s="3">
        <f>IF(I43="Fail",0,IF(K43&gt;0.9,+SLOPE(G43:G46,C43:C46),"Miss"))</f>
        <v>6.0549788893057746E-4</v>
      </c>
      <c r="N43" s="3">
        <f>IF(J43="Fail",0,IF(L43&gt;0.9,+SLOPE(H43:H46,C43:C46),"Miss"))</f>
        <v>0</v>
      </c>
      <c r="O43" s="5">
        <f>(PI()*14.75*14.75*S43)/1000</f>
        <v>46.873932911354842</v>
      </c>
      <c r="P43" s="3">
        <v>7.62</v>
      </c>
      <c r="Q43" s="3">
        <v>60.96</v>
      </c>
      <c r="R43" s="3">
        <v>0</v>
      </c>
      <c r="S43" s="3">
        <f>SUM(P43:R43)</f>
        <v>68.58</v>
      </c>
      <c r="T43" s="3">
        <f>IF(M43="Miss","Miss",(M43*O43*14400*12.01)/(PI()*0.1475*0.1475*16.04))</f>
        <v>4477.2490155998303</v>
      </c>
      <c r="U43" s="13">
        <f>IF(N43="Miss","Miss",(N43*O43*14400*28.02)/(PI()*0.1475*0.1475*44.02))</f>
        <v>0</v>
      </c>
    </row>
    <row r="44" spans="1:21" x14ac:dyDescent="0.25">
      <c r="A44" s="18">
        <v>45496</v>
      </c>
      <c r="B44" s="19">
        <v>31</v>
      </c>
      <c r="C44" s="19">
        <v>21</v>
      </c>
      <c r="D44" s="36">
        <v>23.975993442319968</v>
      </c>
      <c r="E44" s="36">
        <v>0.62918201023540166</v>
      </c>
      <c r="F44" s="10">
        <v>35.5</v>
      </c>
      <c r="G44" s="4">
        <f t="shared" si="0"/>
        <v>1.5130967379666543E-2</v>
      </c>
      <c r="H44" s="4">
        <f t="shared" si="1"/>
        <v>1.0897128063014072E-3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8">
        <v>45496</v>
      </c>
      <c r="B45" s="19">
        <v>31</v>
      </c>
      <c r="C45" s="19">
        <v>42</v>
      </c>
      <c r="D45" s="36">
        <v>44.694696183626959</v>
      </c>
      <c r="E45" s="36">
        <v>0.63139366904441385</v>
      </c>
      <c r="F45" s="10">
        <v>37.9</v>
      </c>
      <c r="G45" s="4">
        <f t="shared" si="0"/>
        <v>2.7988662737563501E-2</v>
      </c>
      <c r="H45" s="4">
        <f t="shared" si="1"/>
        <v>1.085105729597311E-3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8">
        <v>45496</v>
      </c>
      <c r="B46" s="19">
        <v>31</v>
      </c>
      <c r="C46" s="19">
        <v>63</v>
      </c>
      <c r="D46" s="36">
        <v>65.45041493315712</v>
      </c>
      <c r="E46" s="36">
        <v>0.63042752335416108</v>
      </c>
      <c r="F46" s="10">
        <v>39.5</v>
      </c>
      <c r="G46" s="4">
        <f t="shared" si="0"/>
        <v>4.0776536653344526E-2</v>
      </c>
      <c r="H46" s="4">
        <f t="shared" si="1"/>
        <v>1.0779007443273911E-3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8">
        <v>45496</v>
      </c>
      <c r="B47" s="19">
        <v>41</v>
      </c>
      <c r="C47" s="19">
        <v>0</v>
      </c>
      <c r="D47" s="36">
        <v>3.3062178009911189</v>
      </c>
      <c r="E47" s="36">
        <v>0.63653868585274742</v>
      </c>
      <c r="F47" s="10">
        <v>33.200000000000003</v>
      </c>
      <c r="G47" s="4">
        <f t="shared" si="0"/>
        <v>2.1021801954971319E-3</v>
      </c>
      <c r="H47" s="4">
        <f t="shared" si="1"/>
        <v>1.1107311660547732E-3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0.99933503503276999</v>
      </c>
      <c r="L47" s="5" t="str">
        <f>IF(J47="Fail","",RSQ(H47:H50,C47:C50))</f>
        <v/>
      </c>
      <c r="M47" s="3">
        <f>IF(I47="Fail",0,IF(K47&gt;0.9,+SLOPE(G47:G50,C47:C50),"Miss"))</f>
        <v>3.743237689473874E-4</v>
      </c>
      <c r="N47" s="3">
        <f>IF(J47="Fail",0,IF(L47&gt;0.9,+SLOPE(H47:H50,C47:C50),"Miss"))</f>
        <v>0</v>
      </c>
      <c r="O47" s="5">
        <f>(PI()*14.75*14.75*S47)/1000</f>
        <v>46.532186535506533</v>
      </c>
      <c r="P47" s="3">
        <v>7.62</v>
      </c>
      <c r="Q47" s="3">
        <v>60.96</v>
      </c>
      <c r="R47" s="3">
        <v>-0.5</v>
      </c>
      <c r="S47" s="3">
        <f>SUM(P47:R47)</f>
        <v>68.08</v>
      </c>
      <c r="T47" s="3">
        <f>IF(M47="Miss","Miss",(M47*O47*14400*12.01)/(PI()*0.1475*0.1475*16.04))</f>
        <v>2747.692242504153</v>
      </c>
      <c r="U47" s="5">
        <f>IF(N47="Miss","Miss",(N47*O47*14400*28.02)/(PI()*0.1475*0.1475*44.02))</f>
        <v>0</v>
      </c>
    </row>
    <row r="48" spans="1:21" x14ac:dyDescent="0.25">
      <c r="A48" s="18">
        <v>45496</v>
      </c>
      <c r="B48" s="19">
        <v>41</v>
      </c>
      <c r="C48" s="19">
        <v>21</v>
      </c>
      <c r="D48" s="36">
        <v>15.691920750514749</v>
      </c>
      <c r="E48" s="36">
        <v>0.6384244159951683</v>
      </c>
      <c r="F48" s="10">
        <v>35</v>
      </c>
      <c r="G48" s="4">
        <f t="shared" si="0"/>
        <v>9.9190550187918339E-3</v>
      </c>
      <c r="H48" s="4">
        <f t="shared" si="1"/>
        <v>1.1075143325658225E-3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8">
        <v>45496</v>
      </c>
      <c r="B49" s="19">
        <v>41</v>
      </c>
      <c r="C49" s="19">
        <v>42</v>
      </c>
      <c r="D49" s="36">
        <v>27.645709188246293</v>
      </c>
      <c r="E49" s="36">
        <v>0.64302233825600941</v>
      </c>
      <c r="F49" s="10">
        <v>37.1</v>
      </c>
      <c r="G49" s="4">
        <f t="shared" si="0"/>
        <v>1.7356905950991625E-2</v>
      </c>
      <c r="H49" s="4">
        <f t="shared" si="1"/>
        <v>1.1079401724097572E-3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8">
        <v>45496</v>
      </c>
      <c r="B50" s="19">
        <v>41</v>
      </c>
      <c r="C50" s="19">
        <v>63</v>
      </c>
      <c r="D50" s="36">
        <v>41.280244296388112</v>
      </c>
      <c r="E50" s="36">
        <v>0.63178943956813183</v>
      </c>
      <c r="F50" s="10">
        <v>38.200000000000003</v>
      </c>
      <c r="G50" s="4">
        <f t="shared" si="0"/>
        <v>2.582556037774765E-2</v>
      </c>
      <c r="H50" s="4">
        <f t="shared" si="1"/>
        <v>1.0847396916692325E-3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32" priority="4" operator="containsText" text="Fail">
      <formula>NOT(ISERROR(SEARCH("Fail",I3)))</formula>
    </cfRule>
    <cfRule type="containsText" priority="5" operator="containsText" text="Fail">
      <formula>NOT(ISERROR(SEARCH("Fail",I3)))</formula>
    </cfRule>
  </conditionalFormatting>
  <conditionalFormatting sqref="I35:J50">
    <cfRule type="containsText" dxfId="31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2549-7BC3-4397-AF83-0D0C13966C24}">
  <sheetPr>
    <tabColor theme="9"/>
  </sheetPr>
  <dimension ref="A1:U50"/>
  <sheetViews>
    <sheetView topLeftCell="A9" workbookViewId="0">
      <selection activeCell="U25" sqref="U25"/>
    </sheetView>
  </sheetViews>
  <sheetFormatPr defaultRowHeight="15" x14ac:dyDescent="0.25"/>
  <cols>
    <col min="6" max="6" width="13.5703125" customWidth="1"/>
    <col min="15" max="15" width="12" customWidth="1"/>
    <col min="17" max="17" width="11.28515625" customWidth="1"/>
    <col min="18" max="18" width="12.71093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8">
        <v>45503</v>
      </c>
      <c r="B3" s="19">
        <v>12</v>
      </c>
      <c r="C3" s="19">
        <v>0</v>
      </c>
      <c r="D3" s="36">
        <v>3.0623152913622396</v>
      </c>
      <c r="E3" s="36">
        <v>0.63753975247156347</v>
      </c>
      <c r="F3" s="10">
        <v>27.4</v>
      </c>
      <c r="G3" s="4">
        <f>(0.997*D3*16.04)/(0.0821*(F3+273.15)*1000)</f>
        <v>1.9846756245960758E-3</v>
      </c>
      <c r="H3" s="4">
        <f>(0.997*E3*44.02)/(0.0821*(F3+273.15)*1000)</f>
        <v>1.1339465305926888E-3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0.98777002845256545</v>
      </c>
      <c r="L3" s="3" t="str">
        <f>IF(J3="Fail","",RSQ(H3:H6,C3:C6))</f>
        <v/>
      </c>
      <c r="M3" s="3">
        <f>IF(I3="Fail",0,IF(K3&gt;0.9,+SLOPE(G3:G6,C3:C6),"Miss"))</f>
        <v>2.3239228628909423E-4</v>
      </c>
      <c r="N3" s="3">
        <f>IF(J3="Fail",0,IF(L3&gt;0.9,+SLOPE(H3:H6,C3:C6),"Miss"))</f>
        <v>0</v>
      </c>
      <c r="O3" s="5">
        <f>(PI()*14.75*14.75*S3)/1000</f>
        <v>66.339806479674849</v>
      </c>
      <c r="P3" s="3">
        <v>7.62</v>
      </c>
      <c r="Q3" s="3">
        <v>91.44</v>
      </c>
      <c r="R3" s="3">
        <v>-2</v>
      </c>
      <c r="S3" s="3">
        <f>SUM(P3:R3)</f>
        <v>97.06</v>
      </c>
      <c r="T3" s="3">
        <f>IF(M3="Miss","Miss",(M3*O3*14400*12.01)/(PI()*0.1475*0.1475*16.04))</f>
        <v>2431.9975389100796</v>
      </c>
      <c r="U3" s="3">
        <f>IF(N3="Miss","Miss",(N3*O3*14400*28.02)/(PI()*0.1475*0.1475*44.02))</f>
        <v>0</v>
      </c>
    </row>
    <row r="4" spans="1:21" x14ac:dyDescent="0.25">
      <c r="A4" s="18">
        <v>45503</v>
      </c>
      <c r="B4" s="19">
        <v>12</v>
      </c>
      <c r="C4" s="19">
        <v>21</v>
      </c>
      <c r="D4" s="36">
        <v>8.9555569965949662</v>
      </c>
      <c r="E4" s="36">
        <v>0.62900740559258483</v>
      </c>
      <c r="F4" s="10">
        <v>29.2</v>
      </c>
      <c r="G4" s="4">
        <f t="shared" ref="G4:G50" si="0">(0.997*D4*16.04)/(0.0821*(F4+273.15)*1000)</f>
        <v>5.7695108504577375E-3</v>
      </c>
      <c r="H4" s="4">
        <f t="shared" ref="H4:H50" si="1">(0.997*E4*44.02)/(0.0821*(F4+273.15)*1000)</f>
        <v>1.1121102027702621E-3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8">
        <v>45503</v>
      </c>
      <c r="B5" s="19">
        <v>12</v>
      </c>
      <c r="C5" s="19">
        <v>42</v>
      </c>
      <c r="D5" s="36">
        <v>16.398340115367738</v>
      </c>
      <c r="E5" s="36">
        <v>0.63795880361432367</v>
      </c>
      <c r="F5" s="10">
        <v>31.6</v>
      </c>
      <c r="G5" s="4">
        <f t="shared" si="0"/>
        <v>1.0481236984615172E-2</v>
      </c>
      <c r="H5" s="4">
        <f t="shared" si="1"/>
        <v>1.1190537838465955E-3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8">
        <v>45503</v>
      </c>
      <c r="B6" s="19">
        <v>12</v>
      </c>
      <c r="C6" s="19">
        <v>63</v>
      </c>
      <c r="D6" s="36">
        <v>26.24459830272983</v>
      </c>
      <c r="E6" s="36">
        <v>0.64062443449465933</v>
      </c>
      <c r="F6" s="10">
        <v>33.299999999999997</v>
      </c>
      <c r="G6" s="4">
        <f t="shared" si="0"/>
        <v>1.6681560286780191E-2</v>
      </c>
      <c r="H6" s="4">
        <f t="shared" si="1"/>
        <v>1.1174958348267243E-3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8">
        <v>45503</v>
      </c>
      <c r="B7" s="19">
        <v>22</v>
      </c>
      <c r="C7" s="19">
        <v>0</v>
      </c>
      <c r="D7" s="36">
        <v>3.1717140879425858</v>
      </c>
      <c r="E7" s="36">
        <v>0.63730694628114115</v>
      </c>
      <c r="F7" s="10">
        <v>27.9</v>
      </c>
      <c r="G7" s="4">
        <f t="shared" si="0"/>
        <v>2.0521625827544026E-3</v>
      </c>
      <c r="H7" s="4">
        <f t="shared" si="1"/>
        <v>1.1316498232625096E-3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0.99840495273022223</v>
      </c>
      <c r="L7" s="3" t="str">
        <f>IF(J7="Fail","",RSQ(H7:H10,C7:C10))</f>
        <v/>
      </c>
      <c r="M7" s="3">
        <f>IF(I7="Fail",0,IF(K7&gt;0.9,+SLOPE(G7:G10,C7:C10),"Miss"))</f>
        <v>2.6675084253479118E-4</v>
      </c>
      <c r="N7" s="3">
        <f>IF(J7="Fail",0,IF(L7&gt;0.9,+SLOPE(H7:H10,C7:C10),"Miss"))</f>
        <v>0</v>
      </c>
      <c r="O7" s="5">
        <f>(PI()*14.75*14.75*S7)/1000</f>
        <v>66.339806479674849</v>
      </c>
      <c r="P7" s="3">
        <v>7.62</v>
      </c>
      <c r="Q7" s="3">
        <v>91.44</v>
      </c>
      <c r="R7" s="3">
        <v>-2</v>
      </c>
      <c r="S7" s="3">
        <f>SUM(P7:R7)</f>
        <v>97.06</v>
      </c>
      <c r="T7" s="3">
        <f>IF(M7="Miss","Miss",(M7*O7*14400*12.01)/(PI()*0.1475*0.1475*16.04))</f>
        <v>2791.5616430563359</v>
      </c>
      <c r="U7" s="13">
        <f>IF(N7="Miss","Miss",(N7*O7*14400*28.02)/(PI()*0.1475*0.1475*44.02))</f>
        <v>0</v>
      </c>
    </row>
    <row r="8" spans="1:21" x14ac:dyDescent="0.25">
      <c r="A8" s="18">
        <v>45503</v>
      </c>
      <c r="B8" s="19">
        <v>22</v>
      </c>
      <c r="C8" s="19">
        <v>21</v>
      </c>
      <c r="D8" s="36">
        <v>11.235889701194345</v>
      </c>
      <c r="E8" s="36">
        <v>0.63602651223381823</v>
      </c>
      <c r="F8" s="10">
        <v>28.1</v>
      </c>
      <c r="G8" s="4">
        <f t="shared" si="0"/>
        <v>7.265019373994301E-3</v>
      </c>
      <c r="H8" s="4">
        <f t="shared" si="1"/>
        <v>1.1286263955939606E-3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8">
        <v>45503</v>
      </c>
      <c r="B9" s="19">
        <v>22</v>
      </c>
      <c r="C9" s="19">
        <v>42</v>
      </c>
      <c r="D9" s="36">
        <v>19.825802579754335</v>
      </c>
      <c r="E9" s="36">
        <v>0.63305823330593347</v>
      </c>
      <c r="F9" s="10">
        <v>30.5</v>
      </c>
      <c r="G9" s="4">
        <f t="shared" si="0"/>
        <v>1.2717854642616405E-2</v>
      </c>
      <c r="H9" s="4">
        <f t="shared" si="1"/>
        <v>1.1144803494084982E-3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8">
        <v>45503</v>
      </c>
      <c r="B10" s="19">
        <v>22</v>
      </c>
      <c r="C10" s="19">
        <v>63</v>
      </c>
      <c r="D10" s="36">
        <v>29.561562485143313</v>
      </c>
      <c r="E10" s="36">
        <v>0.62907724744971161</v>
      </c>
      <c r="F10" s="10">
        <v>31.4</v>
      </c>
      <c r="G10" s="4">
        <f t="shared" si="0"/>
        <v>1.8907109803982417E-2</v>
      </c>
      <c r="H10" s="4">
        <f t="shared" si="1"/>
        <v>1.1041991625366111E-3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8">
        <v>45503</v>
      </c>
      <c r="B11" s="19">
        <v>32</v>
      </c>
      <c r="C11" s="19">
        <v>0</v>
      </c>
      <c r="D11" s="36">
        <v>3.2287040808010241</v>
      </c>
      <c r="E11" s="36">
        <v>0.64308053980361501</v>
      </c>
      <c r="F11" s="10">
        <v>28.1</v>
      </c>
      <c r="G11" s="4">
        <f t="shared" si="0"/>
        <v>2.0876493383003326E-3</v>
      </c>
      <c r="H11" s="4">
        <f t="shared" si="1"/>
        <v>1.141143738121961E-3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0.99696087571938752</v>
      </c>
      <c r="L11" s="3" t="str">
        <f>IF(J11="Fail","",RSQ(H11:H14,C11:C14))</f>
        <v/>
      </c>
      <c r="M11" s="3">
        <f>IF(I11="Fail",0,IF(K11&gt;0.9,+SLOPE(G11:G14,C11:C14),"Miss"))</f>
        <v>3.9081258291190178E-4</v>
      </c>
      <c r="N11" s="3">
        <f>IF(J11="Fail",0,IF(L11&gt;0.9,+SLOPE(H11:H14,C11:C14),"Miss"))</f>
        <v>0</v>
      </c>
      <c r="O11" s="5">
        <f>(PI()*14.75*14.75*S11)/1000</f>
        <v>64.255153587000137</v>
      </c>
      <c r="P11" s="3">
        <v>7.62</v>
      </c>
      <c r="Q11" s="3">
        <v>91.44</v>
      </c>
      <c r="R11" s="3">
        <v>-5.05</v>
      </c>
      <c r="S11" s="3">
        <f>SUM(P11:R11)</f>
        <v>94.01</v>
      </c>
      <c r="T11" s="3">
        <f>IF(M11="Miss","Miss",(M11*O11*14400*12.01)/(PI()*0.1475*0.1475*16.04))</f>
        <v>3961.3546588468148</v>
      </c>
      <c r="U11" s="13">
        <f>IF(N11="Miss","Miss",(N11*O11*14400*28.02)/(PI()*0.1475*0.1475*44.02))</f>
        <v>0</v>
      </c>
    </row>
    <row r="12" spans="1:21" x14ac:dyDescent="0.25">
      <c r="A12" s="18">
        <v>45503</v>
      </c>
      <c r="B12" s="19">
        <v>32</v>
      </c>
      <c r="C12" s="19">
        <v>21</v>
      </c>
      <c r="D12" s="36">
        <v>13.991200095469198</v>
      </c>
      <c r="E12" s="36">
        <v>0.63181272018717405</v>
      </c>
      <c r="F12" s="10">
        <v>26.5</v>
      </c>
      <c r="G12" s="4">
        <f t="shared" si="0"/>
        <v>9.0948816242876918E-3</v>
      </c>
      <c r="H12" s="4">
        <f t="shared" si="1"/>
        <v>1.1271354848952477E-3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8">
        <v>45503</v>
      </c>
      <c r="B13" s="19">
        <v>32</v>
      </c>
      <c r="C13" s="19">
        <v>42</v>
      </c>
      <c r="D13" s="36">
        <v>27.241098563707926</v>
      </c>
      <c r="E13" s="36">
        <v>0.6338264937343272</v>
      </c>
      <c r="F13" s="10">
        <v>27.9</v>
      </c>
      <c r="G13" s="4">
        <f t="shared" si="0"/>
        <v>1.7625536739923849E-2</v>
      </c>
      <c r="H13" s="4">
        <f t="shared" si="1"/>
        <v>1.1254696717162903E-3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8">
        <v>45503</v>
      </c>
      <c r="B14" s="19">
        <v>32</v>
      </c>
      <c r="C14" s="19">
        <v>63</v>
      </c>
      <c r="D14" s="36">
        <v>41.276945840209812</v>
      </c>
      <c r="E14" s="36">
        <v>0.63751647185252125</v>
      </c>
      <c r="F14" s="10">
        <v>29.1</v>
      </c>
      <c r="G14" s="4">
        <f t="shared" si="0"/>
        <v>2.6600978436921403E-2</v>
      </c>
      <c r="H14" s="4">
        <f t="shared" si="1"/>
        <v>1.127527492876715E-3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8">
        <v>45503</v>
      </c>
      <c r="B15" s="19">
        <v>42</v>
      </c>
      <c r="C15" s="19">
        <v>0</v>
      </c>
      <c r="D15" s="36">
        <v>3.0883364456577325</v>
      </c>
      <c r="E15" s="36">
        <v>0.62920529085444388</v>
      </c>
      <c r="F15" s="10">
        <v>29.3</v>
      </c>
      <c r="G15" s="4">
        <f t="shared" si="0"/>
        <v>1.988966108432977E-3</v>
      </c>
      <c r="H15" s="4">
        <f t="shared" si="1"/>
        <v>1.1120922556210108E-3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0.98723836248274244</v>
      </c>
      <c r="L15" s="5" t="str">
        <f>IF(J15="Fail","",RSQ(H15:H18,C15:C18))</f>
        <v/>
      </c>
      <c r="M15" s="3">
        <f>IF(I15="Fail",0,IF(K15&gt;0.9,+SLOPE(G15:G18,C15:C18),"Miss"))</f>
        <v>1.8902728820504222E-4</v>
      </c>
      <c r="N15" s="3">
        <f>IF(J15="Fail",0,IF(L15&gt;0.9,+SLOPE(H15:H18,C15:C18),"Miss"))</f>
        <v>0</v>
      </c>
      <c r="O15" s="5">
        <f>(PI()*14.75*14.75*S15)/1000</f>
        <v>63.332438372209673</v>
      </c>
      <c r="P15" s="3">
        <v>7.62</v>
      </c>
      <c r="Q15" s="3">
        <v>91.44</v>
      </c>
      <c r="R15" s="3">
        <v>-6.4</v>
      </c>
      <c r="S15" s="3">
        <f>SUM(P15:R15)</f>
        <v>92.66</v>
      </c>
      <c r="T15" s="3">
        <f>IF(M15="Miss","Miss",(M15*O15*14400*12.01)/(PI()*0.1475*0.1475*16.04))</f>
        <v>1888.5041145893385</v>
      </c>
      <c r="U15" s="5">
        <f>IF(N15="Miss","Miss",(N15*O15*14400*28.02)/(PI()*0.1475*0.1475*44.02))</f>
        <v>0</v>
      </c>
    </row>
    <row r="16" spans="1:21" x14ac:dyDescent="0.25">
      <c r="A16" s="18">
        <v>45503</v>
      </c>
      <c r="B16" s="19">
        <v>42</v>
      </c>
      <c r="C16" s="19">
        <v>21</v>
      </c>
      <c r="D16" s="36">
        <v>7.7386099143670259</v>
      </c>
      <c r="E16" s="36">
        <v>0.62981058694954195</v>
      </c>
      <c r="F16" s="10">
        <v>31</v>
      </c>
      <c r="G16" s="4">
        <f t="shared" si="0"/>
        <v>4.9560023057957188E-3</v>
      </c>
      <c r="H16" s="4">
        <f t="shared" si="1"/>
        <v>1.1069402398532152E-3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8">
        <v>45503</v>
      </c>
      <c r="B17" s="19">
        <v>42</v>
      </c>
      <c r="C17" s="19">
        <v>42</v>
      </c>
      <c r="D17" s="36">
        <v>13.9855194209399</v>
      </c>
      <c r="E17" s="36">
        <v>0.62995027066379528</v>
      </c>
      <c r="F17" s="10">
        <v>32.4</v>
      </c>
      <c r="G17" s="4">
        <f t="shared" si="0"/>
        <v>8.9156431561121432E-3</v>
      </c>
      <c r="H17" s="4">
        <f t="shared" si="1"/>
        <v>1.1021127286441757E-3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8">
        <v>45503</v>
      </c>
      <c r="B18" s="19">
        <v>42</v>
      </c>
      <c r="C18" s="19">
        <v>63</v>
      </c>
      <c r="D18" s="36">
        <v>21.934249067951093</v>
      </c>
      <c r="E18" s="36">
        <v>0.6277036909262198</v>
      </c>
      <c r="F18" s="10">
        <v>34.200000000000003</v>
      </c>
      <c r="G18" s="4">
        <f t="shared" si="0"/>
        <v>1.3900995999347123E-2</v>
      </c>
      <c r="H18" s="4">
        <f t="shared" si="1"/>
        <v>1.0917507634275114E-3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8">
        <v>45503</v>
      </c>
      <c r="B19" s="19">
        <v>14</v>
      </c>
      <c r="C19" s="19">
        <v>0</v>
      </c>
      <c r="D19" s="36">
        <v>4.8572251950548564</v>
      </c>
      <c r="E19" s="36">
        <v>0.63008995437804871</v>
      </c>
      <c r="F19" s="10">
        <v>29.6</v>
      </c>
      <c r="G19" s="4">
        <f t="shared" si="0"/>
        <v>3.1250750560903391E-3</v>
      </c>
      <c r="H19" s="4">
        <f t="shared" si="1"/>
        <v>1.1125523188211407E-3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0.98894963940832992</v>
      </c>
      <c r="L19" s="3" t="str">
        <f>IF(J19="Fail","",RSQ(H19:H22,C19:C22))</f>
        <v/>
      </c>
      <c r="M19" s="3">
        <f>IF(I19="Fail",0,IF(K19&gt;0.9,+SLOPE(G19:G22,C19:C22),"Miss"))</f>
        <v>3.0363206656939661E-4</v>
      </c>
      <c r="N19" s="3">
        <f>IF(J19="Fail",0,IF(L19&gt;0.9,+SLOPE(H19:H22,C19:C22),"Miss"))</f>
        <v>0</v>
      </c>
      <c r="O19" s="5">
        <f>(PI()*14.75*14.75*S19)/1000</f>
        <v>61.555357217798445</v>
      </c>
      <c r="P19" s="3">
        <v>7.62</v>
      </c>
      <c r="Q19" s="3">
        <v>91.44</v>
      </c>
      <c r="R19" s="3">
        <v>-9</v>
      </c>
      <c r="S19" s="3">
        <f>SUM(P19:R19)</f>
        <v>90.06</v>
      </c>
      <c r="T19" s="3">
        <f>IF(M19="Miss","Miss",(M19*O19*14400*12.01)/(PI()*0.1475*0.1475*16.04))</f>
        <v>2948.3613787513982</v>
      </c>
      <c r="U19" s="3">
        <f>IF(N19="Miss","Miss",(N19*O19*14400*28.02)/(PI()*0.1475*0.1475*44.02))</f>
        <v>0</v>
      </c>
    </row>
    <row r="20" spans="1:21" x14ac:dyDescent="0.25">
      <c r="A20" s="18">
        <v>45503</v>
      </c>
      <c r="B20" s="19">
        <v>14</v>
      </c>
      <c r="C20" s="19">
        <v>21</v>
      </c>
      <c r="D20" s="36">
        <v>12.699488006533082</v>
      </c>
      <c r="E20" s="36">
        <v>0.61978828045186041</v>
      </c>
      <c r="F20" s="10">
        <v>30.7</v>
      </c>
      <c r="G20" s="4">
        <f t="shared" si="0"/>
        <v>8.1411046367362364E-3</v>
      </c>
      <c r="H20" s="4">
        <f t="shared" si="1"/>
        <v>1.0904007929570681E-3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8">
        <v>45503</v>
      </c>
      <c r="B21" s="19">
        <v>14</v>
      </c>
      <c r="C21" s="19">
        <v>42</v>
      </c>
      <c r="D21" s="36">
        <v>22.431216465481914</v>
      </c>
      <c r="E21" s="36">
        <v>0.62532906778391195</v>
      </c>
      <c r="F21" s="10">
        <v>32.200000000000003</v>
      </c>
      <c r="G21" s="4">
        <f t="shared" si="0"/>
        <v>1.4309065353211251E-2</v>
      </c>
      <c r="H21" s="4">
        <f t="shared" si="1"/>
        <v>1.0947443991472523E-3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8">
        <v>45503</v>
      </c>
      <c r="B22" s="19">
        <v>14</v>
      </c>
      <c r="C22" s="19">
        <v>63</v>
      </c>
      <c r="D22" s="36">
        <v>35.155011173281487</v>
      </c>
      <c r="E22" s="36">
        <v>0.62414175621275814</v>
      </c>
      <c r="F22" s="10">
        <v>33.6</v>
      </c>
      <c r="G22" s="4">
        <f t="shared" si="0"/>
        <v>2.2323332810456432E-2</v>
      </c>
      <c r="H22" s="4">
        <f t="shared" si="1"/>
        <v>1.0876789074154764E-3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8">
        <v>45503</v>
      </c>
      <c r="B23" s="19">
        <v>24</v>
      </c>
      <c r="C23" s="19">
        <v>0</v>
      </c>
      <c r="D23" s="36">
        <v>2.9706915086316315</v>
      </c>
      <c r="E23" s="36">
        <v>0.6244211236412649</v>
      </c>
      <c r="F23" s="10">
        <v>29.2</v>
      </c>
      <c r="G23" s="4">
        <f t="shared" si="0"/>
        <v>1.9138325956642927E-3</v>
      </c>
      <c r="H23" s="4">
        <f t="shared" si="1"/>
        <v>1.1040014731980897E-3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0.99930851360815998</v>
      </c>
      <c r="L23" s="3" t="str">
        <f>IF(J23="Fail","",RSQ(H23:H26,C23:C26))</f>
        <v/>
      </c>
      <c r="M23" s="3">
        <f>IF(I23="Fail",0,IF(K23&gt;0.9,+SLOPE(G23:G26,C23:C26),"Miss"))</f>
        <v>4.4824007159558957E-4</v>
      </c>
      <c r="N23" s="3">
        <f>IF(J23="Fail",0,IF(L23&gt;0.9,+SLOPE(H23:H26,C23:C26),"Miss"))</f>
        <v>0</v>
      </c>
      <c r="O23" s="5">
        <f>(PI()*14.75*14.75*S23)/1000</f>
        <v>61.897103593646762</v>
      </c>
      <c r="P23" s="3">
        <v>7.62</v>
      </c>
      <c r="Q23" s="3">
        <v>91.44</v>
      </c>
      <c r="R23" s="3">
        <v>-8.5</v>
      </c>
      <c r="S23" s="3">
        <f>SUM(P23:R23)</f>
        <v>90.56</v>
      </c>
      <c r="T23" s="3">
        <f>IF(M23="Miss","Miss",(M23*O23*14400*12.01)/(PI()*0.1475*0.1475*16.04))</f>
        <v>4376.7146048067489</v>
      </c>
      <c r="U23" s="13">
        <f>IF(N23="Miss","Miss",(N23*O23*14400*28.02)/(PI()*0.1475*0.1475*44.02))</f>
        <v>0</v>
      </c>
    </row>
    <row r="24" spans="1:21" x14ac:dyDescent="0.25">
      <c r="A24" s="18">
        <v>45503</v>
      </c>
      <c r="B24" s="19">
        <v>24</v>
      </c>
      <c r="C24" s="19">
        <v>21</v>
      </c>
      <c r="D24" s="36">
        <v>17.52036495868677</v>
      </c>
      <c r="E24" s="36">
        <v>0.62792485680712107</v>
      </c>
      <c r="F24" s="10">
        <v>28.7</v>
      </c>
      <c r="G24" s="4">
        <f t="shared" si="0"/>
        <v>1.1305983139520007E-2</v>
      </c>
      <c r="H24" s="4">
        <f t="shared" si="1"/>
        <v>1.1120351999074941E-3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8">
        <v>45503</v>
      </c>
      <c r="B25" s="19">
        <v>24</v>
      </c>
      <c r="C25" s="19">
        <v>42</v>
      </c>
      <c r="D25" s="36">
        <v>33.095858280193795</v>
      </c>
      <c r="E25" s="36">
        <v>0.62300100587968865</v>
      </c>
      <c r="F25" s="10">
        <v>29.7</v>
      </c>
      <c r="G25" s="4">
        <f t="shared" si="0"/>
        <v>2.128641061012004E-2</v>
      </c>
      <c r="H25" s="4">
        <f t="shared" si="1"/>
        <v>1.0996721067032267E-3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8">
        <v>45503</v>
      </c>
      <c r="B26" s="19">
        <v>24</v>
      </c>
      <c r="C26" s="19">
        <v>63</v>
      </c>
      <c r="D26" s="36">
        <v>46.787383381194054</v>
      </c>
      <c r="E26" s="36">
        <v>0.63318627671066574</v>
      </c>
      <c r="F26" s="10">
        <v>31</v>
      </c>
      <c r="G26" s="4">
        <f t="shared" si="0"/>
        <v>2.9963828450488884E-2</v>
      </c>
      <c r="H26" s="4">
        <f t="shared" si="1"/>
        <v>1.1128732725955621E-3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8">
        <v>45503</v>
      </c>
      <c r="B27" s="19">
        <v>34</v>
      </c>
      <c r="C27" s="19">
        <v>0</v>
      </c>
      <c r="D27" s="36">
        <v>3.433208363855742</v>
      </c>
      <c r="E27" s="36">
        <v>0.61317658464386615</v>
      </c>
      <c r="F27" s="10">
        <v>30.2</v>
      </c>
      <c r="G27" s="4">
        <f t="shared" si="0"/>
        <v>2.2045123072413821E-3</v>
      </c>
      <c r="H27" s="4">
        <f t="shared" si="1"/>
        <v>1.0805468515203824E-3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0.99811050259133405</v>
      </c>
      <c r="L27" s="3" t="str">
        <f>IF(J27="Fail","",RSQ(H27:H30,C27:C30))</f>
        <v/>
      </c>
      <c r="M27" s="3">
        <f>IF(I27="Fail",0,IF(K27&gt;0.9,+SLOPE(G27:G30,C27:C30),"Miss"))</f>
        <v>4.4027678824546643E-4</v>
      </c>
      <c r="N27" s="3">
        <f>IF(J27="Fail",0,IF(L27&gt;0.9,+SLOPE(H27:H30,C27:C30),"Miss"))</f>
        <v>0</v>
      </c>
      <c r="O27" s="5">
        <f>(PI()*14.75*14.75*S27)/1000</f>
        <v>63.674184748057989</v>
      </c>
      <c r="P27" s="3">
        <v>7.62</v>
      </c>
      <c r="Q27" s="3">
        <v>91.44</v>
      </c>
      <c r="R27" s="3">
        <v>-5.9</v>
      </c>
      <c r="S27" s="3">
        <f>SUM(P27:R27)</f>
        <v>93.16</v>
      </c>
      <c r="T27" s="3">
        <f>IF(M27="Miss","Miss",(M27*O27*14400*12.01)/(PI()*0.1475*0.1475*16.04))</f>
        <v>4422.3835418869949</v>
      </c>
      <c r="U27" s="13">
        <f>IF(N27="Miss","Miss",(N27*O27*14400*28.02)/(PI()*0.1475*0.1475*44.02))</f>
        <v>0</v>
      </c>
    </row>
    <row r="28" spans="1:21" x14ac:dyDescent="0.25">
      <c r="A28" s="18">
        <v>45503</v>
      </c>
      <c r="B28" s="19">
        <v>34</v>
      </c>
      <c r="C28" s="19">
        <v>21</v>
      </c>
      <c r="D28" s="36">
        <v>16.806065948518945</v>
      </c>
      <c r="E28" s="36">
        <v>0.61789090999991836</v>
      </c>
      <c r="F28" s="10">
        <v>30.9</v>
      </c>
      <c r="G28" s="4">
        <f t="shared" si="0"/>
        <v>1.0766571300468491E-2</v>
      </c>
      <c r="H28" s="4">
        <f t="shared" si="1"/>
        <v>1.0863476716227727E-3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8">
        <v>45503</v>
      </c>
      <c r="B29" s="19">
        <v>34</v>
      </c>
      <c r="C29" s="19">
        <v>42</v>
      </c>
      <c r="D29" s="36">
        <v>30.863719685310716</v>
      </c>
      <c r="E29" s="36">
        <v>0.62314068959394209</v>
      </c>
      <c r="F29" s="10">
        <v>31.6</v>
      </c>
      <c r="G29" s="4">
        <f t="shared" si="0"/>
        <v>1.9726994194083993E-2</v>
      </c>
      <c r="H29" s="4">
        <f t="shared" si="1"/>
        <v>1.0930610920457575E-3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8">
        <v>45503</v>
      </c>
      <c r="B30" s="19">
        <v>34</v>
      </c>
      <c r="C30" s="19">
        <v>63</v>
      </c>
      <c r="D30" s="36">
        <v>47.086809903157686</v>
      </c>
      <c r="E30" s="36">
        <v>0.62345497795101223</v>
      </c>
      <c r="F30" s="10">
        <v>32.200000000000003</v>
      </c>
      <c r="G30" s="4">
        <f t="shared" si="0"/>
        <v>3.0037079853218865E-2</v>
      </c>
      <c r="H30" s="4">
        <f t="shared" si="1"/>
        <v>1.0914634876180048E-3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8">
        <v>45503</v>
      </c>
      <c r="B31" s="19">
        <v>44</v>
      </c>
      <c r="C31" s="19">
        <v>0</v>
      </c>
      <c r="D31" s="36">
        <v>3.0247495404426901</v>
      </c>
      <c r="E31" s="36">
        <v>0.61411944971507659</v>
      </c>
      <c r="F31" s="10">
        <v>30.4</v>
      </c>
      <c r="G31" s="4">
        <f t="shared" si="0"/>
        <v>1.9409553607851006E-3</v>
      </c>
      <c r="H31" s="4">
        <f t="shared" si="1"/>
        <v>1.0814953445506413E-3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0.98921377722255877</v>
      </c>
      <c r="L31" s="5" t="str">
        <f>IF(J31="Fail","",RSQ(H31:H34,C31:C34))</f>
        <v/>
      </c>
      <c r="M31" s="3">
        <f>IF(I31="Fail",0,IF(K31&gt;0.9,+SLOPE(G31:G34,C31:C34),"Miss"))</f>
        <v>4.9196770524234613E-4</v>
      </c>
      <c r="N31" s="3">
        <f>IF(J31="Fail",0,IF(L31&gt;0.9,+SLOPE(H31:H34,C31:C34),"Miss"))</f>
        <v>0</v>
      </c>
      <c r="O31" s="5">
        <f>(PI()*14.75*14.75*S31)/1000</f>
        <v>64.357677499754629</v>
      </c>
      <c r="P31" s="3">
        <v>7.62</v>
      </c>
      <c r="Q31" s="3">
        <v>91.44</v>
      </c>
      <c r="R31" s="3">
        <v>-4.9000000000000004</v>
      </c>
      <c r="S31" s="3">
        <f>SUM(P31:R31)</f>
        <v>94.16</v>
      </c>
      <c r="T31" s="3">
        <f>IF(M31="Miss","Miss",(M31*O31*14400*12.01)/(PI()*0.1475*0.1475*16.04))</f>
        <v>4994.6398769957032</v>
      </c>
      <c r="U31" s="5">
        <f>IF(N31="Miss","Miss",(N31*O31*14400*28.02)/(PI()*0.1475*0.1475*44.02))</f>
        <v>0</v>
      </c>
    </row>
    <row r="32" spans="1:21" x14ac:dyDescent="0.25">
      <c r="A32" s="18">
        <v>45503</v>
      </c>
      <c r="B32" s="19">
        <v>44</v>
      </c>
      <c r="C32" s="19">
        <v>21</v>
      </c>
      <c r="D32" s="36">
        <v>15.765769519395619</v>
      </c>
      <c r="E32" s="36">
        <v>0.62254703380836507</v>
      </c>
      <c r="F32" s="10">
        <v>33.1</v>
      </c>
      <c r="G32" s="4">
        <f t="shared" si="0"/>
        <v>1.0027563966763573E-2</v>
      </c>
      <c r="H32" s="4">
        <f t="shared" si="1"/>
        <v>1.0866710827297521E-3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8">
        <v>45503</v>
      </c>
      <c r="B33" s="19">
        <v>44</v>
      </c>
      <c r="C33" s="19">
        <v>42</v>
      </c>
      <c r="D33" s="36">
        <v>31.794983812984619</v>
      </c>
      <c r="E33" s="36">
        <v>0.62300100587968865</v>
      </c>
      <c r="F33" s="10">
        <v>34.700000000000003</v>
      </c>
      <c r="G33" s="4">
        <f t="shared" si="0"/>
        <v>2.0117583631840272E-2</v>
      </c>
      <c r="H33" s="4">
        <f t="shared" si="1"/>
        <v>1.0818115884848863E-3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8">
        <v>45503</v>
      </c>
      <c r="B34" s="19">
        <v>44</v>
      </c>
      <c r="C34" s="19">
        <v>63</v>
      </c>
      <c r="D34" s="36">
        <v>52.399706568574736</v>
      </c>
      <c r="E34" s="36">
        <v>0.62094067109445095</v>
      </c>
      <c r="F34" s="10">
        <v>36</v>
      </c>
      <c r="G34" s="4">
        <f t="shared" si="0"/>
        <v>3.3015354839390429E-2</v>
      </c>
      <c r="H34" s="4">
        <f t="shared" si="1"/>
        <v>1.0736998570223294E-3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8">
        <v>45503</v>
      </c>
      <c r="B35" s="19">
        <v>11</v>
      </c>
      <c r="C35" s="19">
        <v>0</v>
      </c>
      <c r="D35" s="36">
        <v>3.3252755477990852</v>
      </c>
      <c r="E35" s="36">
        <v>0.62074278583259201</v>
      </c>
      <c r="F35" s="10">
        <v>28.7</v>
      </c>
      <c r="G35" s="4">
        <f t="shared" si="0"/>
        <v>2.1458177022182627E-3</v>
      </c>
      <c r="H35" s="4">
        <f t="shared" si="1"/>
        <v>1.0993159777819019E-3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0.99537934060708777</v>
      </c>
      <c r="L35" s="3" t="str">
        <f>IF(J35="Fail","",RSQ(H35:H38,C35:C38))</f>
        <v/>
      </c>
      <c r="M35" s="3">
        <f>IF(I35="Fail",0,IF(K35&gt;0.9,+SLOPE(G35:G38,C35:C38),"Miss"))</f>
        <v>5.5655711297059637E-4</v>
      </c>
      <c r="N35" s="3">
        <f>IF(J35="Fail",0,IF(L35&gt;0.9,+SLOPE(H35:H38,C35:C38),"Miss"))</f>
        <v>0</v>
      </c>
      <c r="O35" s="5">
        <f>(PI()*14.75*14.75*S35)/1000</f>
        <v>55.376582742460926</v>
      </c>
      <c r="P35" s="3">
        <v>7.62</v>
      </c>
      <c r="Q35" s="3">
        <v>76.2</v>
      </c>
      <c r="R35" s="3">
        <v>-2.8</v>
      </c>
      <c r="S35" s="3">
        <f>SUM(P35:R35)</f>
        <v>81.02000000000001</v>
      </c>
      <c r="T35" s="3">
        <f>IF(M35="Miss","Miss",(M35*O35*14400*12.01)/(PI()*0.1475*0.1475*16.04))</f>
        <v>4861.8674222315749</v>
      </c>
      <c r="U35" s="3">
        <f>IF(N35="Miss","Miss",(N35*O35*14400*28.02)/(PI()*0.1475*0.1475*44.02))</f>
        <v>0</v>
      </c>
    </row>
    <row r="36" spans="1:21" x14ac:dyDescent="0.25">
      <c r="A36" s="18">
        <v>45503</v>
      </c>
      <c r="B36" s="19">
        <v>11</v>
      </c>
      <c r="C36" s="19">
        <v>21</v>
      </c>
      <c r="D36" s="36">
        <v>19.370615627148673</v>
      </c>
      <c r="E36" s="36">
        <v>0.62588780264092558</v>
      </c>
      <c r="F36" s="10">
        <v>31.4</v>
      </c>
      <c r="G36" s="4">
        <f t="shared" si="0"/>
        <v>1.2389140689613391E-2</v>
      </c>
      <c r="H36" s="4">
        <f t="shared" si="1"/>
        <v>1.0986008321231435E-3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8">
        <v>45503</v>
      </c>
      <c r="B37" s="19">
        <v>11</v>
      </c>
      <c r="C37" s="19">
        <v>42</v>
      </c>
      <c r="D37" s="36">
        <v>37.344819580543025</v>
      </c>
      <c r="E37" s="36">
        <v>0.62346661826053329</v>
      </c>
      <c r="F37" s="10">
        <v>34.799999999999997</v>
      </c>
      <c r="G37" s="4">
        <f t="shared" si="0"/>
        <v>2.3621448320825543E-2</v>
      </c>
      <c r="H37" s="4">
        <f t="shared" si="1"/>
        <v>1.082268545114403E-3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8">
        <v>45503</v>
      </c>
      <c r="B38" s="19">
        <v>11</v>
      </c>
      <c r="C38" s="19">
        <v>63</v>
      </c>
      <c r="D38" s="36">
        <v>58.931932534570727</v>
      </c>
      <c r="E38" s="36">
        <v>0.62386238878425126</v>
      </c>
      <c r="F38" s="10">
        <v>34.1</v>
      </c>
      <c r="G38" s="4">
        <f t="shared" si="0"/>
        <v>3.7360713066422628E-2</v>
      </c>
      <c r="H38" s="4">
        <f t="shared" si="1"/>
        <v>1.0854228292203497E-3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8">
        <v>45503</v>
      </c>
      <c r="B39" s="19">
        <v>21</v>
      </c>
      <c r="C39" s="19">
        <v>0</v>
      </c>
      <c r="D39" s="36">
        <v>3.2554582253583617</v>
      </c>
      <c r="E39" s="36">
        <v>0.62273327876070295</v>
      </c>
      <c r="F39" s="10">
        <v>32.5</v>
      </c>
      <c r="G39" s="4">
        <f t="shared" si="0"/>
        <v>2.0746464239344508E-3</v>
      </c>
      <c r="H39" s="4">
        <f t="shared" si="1"/>
        <v>1.0891299835339436E-3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0.94932992946497941</v>
      </c>
      <c r="L39" s="3" t="str">
        <f>IF(J39="Fail","",RSQ(H39:H42,C39:C42))</f>
        <v/>
      </c>
      <c r="M39" s="3">
        <f>IF(I39="Fail",0,IF(K39&gt;0.9,+SLOPE(G39:G42,C39:C42),"Miss"))</f>
        <v>4.1583678712508798E-4</v>
      </c>
      <c r="N39" s="3">
        <f>IF(J39="Fail",0,IF(L39&gt;0.9,+SLOPE(H39:H42,C39:C42),"Miss"))</f>
        <v>0</v>
      </c>
      <c r="O39" s="5">
        <f>(PI()*14.75*14.75*S39)/1000</f>
        <v>55.444932017630578</v>
      </c>
      <c r="P39" s="3">
        <v>7.62</v>
      </c>
      <c r="Q39" s="3">
        <v>76.2</v>
      </c>
      <c r="R39" s="3">
        <v>-2.7</v>
      </c>
      <c r="S39" s="3">
        <f>SUM(P39:R39)</f>
        <v>81.12</v>
      </c>
      <c r="T39" s="3">
        <f>IF(M39="Miss","Miss",(M39*O39*14400*12.01)/(PI()*0.1475*0.1475*16.04))</f>
        <v>3637.0727179519745</v>
      </c>
      <c r="U39" s="13">
        <f>IF(N39="Miss","Miss",(N39*O39*14400*28.02)/(PI()*0.1475*0.1475*44.02))</f>
        <v>0</v>
      </c>
    </row>
    <row r="40" spans="1:21" x14ac:dyDescent="0.25">
      <c r="A40" s="18">
        <v>45503</v>
      </c>
      <c r="B40" s="19">
        <v>21</v>
      </c>
      <c r="C40" s="19">
        <v>21</v>
      </c>
      <c r="D40" s="36">
        <v>7.5315401653958514</v>
      </c>
      <c r="E40" s="36">
        <v>0.66609343172686275</v>
      </c>
      <c r="F40" s="10">
        <v>32.5</v>
      </c>
      <c r="G40" s="4">
        <f t="shared" si="0"/>
        <v>4.7997184387574649E-3</v>
      </c>
      <c r="H40" s="4">
        <f t="shared" si="1"/>
        <v>1.1649647659307423E-3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8">
        <v>45503</v>
      </c>
      <c r="B41" s="19">
        <v>21</v>
      </c>
      <c r="C41" s="19">
        <v>42</v>
      </c>
      <c r="D41" s="36">
        <v>28.482051077011285</v>
      </c>
      <c r="E41" s="36">
        <v>0.62645817780746027</v>
      </c>
      <c r="F41" s="10">
        <v>33.6</v>
      </c>
      <c r="G41" s="4">
        <f t="shared" si="0"/>
        <v>1.8086021995059799E-2</v>
      </c>
      <c r="H41" s="4">
        <f t="shared" si="1"/>
        <v>1.0917156873363192E-3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8">
        <v>45503</v>
      </c>
      <c r="B42" s="19">
        <v>21</v>
      </c>
      <c r="C42" s="19">
        <v>63</v>
      </c>
      <c r="D42" s="36">
        <v>42.311744842369301</v>
      </c>
      <c r="E42" s="36">
        <v>0.62340841671292768</v>
      </c>
      <c r="F42" s="10">
        <v>34.9</v>
      </c>
      <c r="G42" s="4">
        <f t="shared" si="0"/>
        <v>2.6754453670589831E-2</v>
      </c>
      <c r="H42" s="4">
        <f t="shared" si="1"/>
        <v>1.0818162176557925E-3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8">
        <v>45503</v>
      </c>
      <c r="B43" s="19">
        <v>31</v>
      </c>
      <c r="C43" s="19">
        <v>0</v>
      </c>
      <c r="D43" s="36">
        <v>3.7461952056634997</v>
      </c>
      <c r="E43" s="36">
        <v>0.62850687228317681</v>
      </c>
      <c r="F43" s="10">
        <v>30.9</v>
      </c>
      <c r="G43" s="4">
        <f t="shared" si="0"/>
        <v>2.3999476088455872E-3</v>
      </c>
      <c r="H43" s="4">
        <f t="shared" si="1"/>
        <v>1.1050121732715419E-3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0.99923215384103081</v>
      </c>
      <c r="L43" s="3" t="str">
        <f>IF(J43="Fail","",RSQ(H43:H46,C43:C46))</f>
        <v/>
      </c>
      <c r="M43" s="3">
        <f>IF(I43="Fail",0,IF(K43&gt;0.9,+SLOPE(G43:G46,C43:C46),"Miss"))</f>
        <v>4.8203110796642042E-4</v>
      </c>
      <c r="N43" s="3">
        <f>IF(J43="Fail",0,IF(L43&gt;0.9,+SLOPE(H43:H46,C43:C46),"Miss"))</f>
        <v>0</v>
      </c>
      <c r="O43" s="5">
        <f>(PI()*14.75*14.75*S43)/1000</f>
        <v>55.991726218987885</v>
      </c>
      <c r="P43" s="3">
        <v>7.62</v>
      </c>
      <c r="Q43" s="3">
        <v>76.2</v>
      </c>
      <c r="R43" s="3">
        <v>-1.9</v>
      </c>
      <c r="S43" s="3">
        <f>SUM(P43:R43)</f>
        <v>81.92</v>
      </c>
      <c r="T43" s="3">
        <f>IF(M43="Miss","Miss",(M43*O43*14400*12.01)/(PI()*0.1475*0.1475*16.04))</f>
        <v>4257.6126307537206</v>
      </c>
      <c r="U43" s="13">
        <f>IF(N43="Miss","Miss",(N43*O43*14400*28.02)/(PI()*0.1475*0.1475*44.02))</f>
        <v>0</v>
      </c>
    </row>
    <row r="44" spans="1:21" x14ac:dyDescent="0.25">
      <c r="A44" s="18">
        <v>45503</v>
      </c>
      <c r="B44" s="19">
        <v>31</v>
      </c>
      <c r="C44" s="19">
        <v>21</v>
      </c>
      <c r="D44" s="36">
        <v>18.239978148252966</v>
      </c>
      <c r="E44" s="36">
        <v>0.62542219026008095</v>
      </c>
      <c r="F44" s="10">
        <v>30.5</v>
      </c>
      <c r="G44" s="4">
        <f t="shared" si="0"/>
        <v>1.1700580081981993E-2</v>
      </c>
      <c r="H44" s="4">
        <f t="shared" si="1"/>
        <v>1.1010373208305455E-3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8">
        <v>45503</v>
      </c>
      <c r="B45" s="19">
        <v>31</v>
      </c>
      <c r="C45" s="19">
        <v>42</v>
      </c>
      <c r="D45" s="36">
        <v>34.857600374537931</v>
      </c>
      <c r="E45" s="36">
        <v>0.62539890964103872</v>
      </c>
      <c r="F45" s="10">
        <v>32.200000000000003</v>
      </c>
      <c r="G45" s="4">
        <f t="shared" si="0"/>
        <v>2.2235962217337927E-2</v>
      </c>
      <c r="H45" s="4">
        <f t="shared" si="1"/>
        <v>1.0948666691421309E-3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8">
        <v>45503</v>
      </c>
      <c r="B46" s="19">
        <v>31</v>
      </c>
      <c r="C46" s="19">
        <v>63</v>
      </c>
      <c r="D46" s="36">
        <v>51.336320946203294</v>
      </c>
      <c r="E46" s="36">
        <v>0.62424651899844819</v>
      </c>
      <c r="F46" s="10">
        <v>33.299999999999997</v>
      </c>
      <c r="G46" s="4">
        <f t="shared" si="0"/>
        <v>3.2630331121376373E-2</v>
      </c>
      <c r="H46" s="4">
        <f t="shared" si="1"/>
        <v>1.0889264400851747E-3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8">
        <v>45503</v>
      </c>
      <c r="B47" s="19">
        <v>41</v>
      </c>
      <c r="C47" s="19">
        <v>0</v>
      </c>
      <c r="D47" s="36">
        <v>2.9824193528211489</v>
      </c>
      <c r="E47" s="36">
        <v>0.62336185547484324</v>
      </c>
      <c r="F47" s="10">
        <v>29.6</v>
      </c>
      <c r="G47" s="4">
        <f t="shared" si="0"/>
        <v>1.9188495389901731E-3</v>
      </c>
      <c r="H47" s="4">
        <f t="shared" si="1"/>
        <v>1.1006724880382364E-3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0.99581942688635983</v>
      </c>
      <c r="L47" s="5" t="str">
        <f>IF(J47="Fail","",RSQ(H47:H50,C47:C50))</f>
        <v/>
      </c>
      <c r="M47" s="3">
        <f>IF(I47="Fail",0,IF(K47&gt;0.9,+SLOPE(G47:G50,C47:C50),"Miss"))</f>
        <v>2.2967424491081537E-4</v>
      </c>
      <c r="N47" s="3">
        <f>IF(J47="Fail",0,IF(L47&gt;0.9,+SLOPE(H47:H50,C47:C50),"Miss"))</f>
        <v>0</v>
      </c>
      <c r="O47" s="5">
        <f>(PI()*14.75*14.75*S47)/1000</f>
        <v>55.069011004197435</v>
      </c>
      <c r="P47" s="3">
        <v>7.62</v>
      </c>
      <c r="Q47" s="3">
        <v>76.2</v>
      </c>
      <c r="R47" s="3">
        <v>-3.25</v>
      </c>
      <c r="S47" s="3">
        <f>SUM(P47:R47)</f>
        <v>80.570000000000007</v>
      </c>
      <c r="T47" s="3">
        <f>IF(M47="Miss","Miss",(M47*O47*14400*12.01)/(PI()*0.1475*0.1475*16.04))</f>
        <v>1995.2016552601262</v>
      </c>
      <c r="U47" s="5">
        <f>IF(N47="Miss","Miss",(N47*O47*14400*28.02)/(PI()*0.1475*0.1475*44.02))</f>
        <v>0</v>
      </c>
    </row>
    <row r="48" spans="1:21" x14ac:dyDescent="0.25">
      <c r="A48" s="18">
        <v>45503</v>
      </c>
      <c r="B48" s="19">
        <v>41</v>
      </c>
      <c r="C48" s="19">
        <v>21</v>
      </c>
      <c r="D48" s="36">
        <v>9.7385738438107445</v>
      </c>
      <c r="E48" s="36">
        <v>0.62212798266560487</v>
      </c>
      <c r="F48" s="10">
        <v>29.4</v>
      </c>
      <c r="G48" s="4">
        <f t="shared" si="0"/>
        <v>6.2698127339200311E-3</v>
      </c>
      <c r="H48" s="4">
        <f t="shared" si="1"/>
        <v>1.0992199908390985E-3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8">
        <v>45503</v>
      </c>
      <c r="B49" s="19">
        <v>41</v>
      </c>
      <c r="C49" s="19">
        <v>42</v>
      </c>
      <c r="D49" s="36">
        <v>16.914548507271988</v>
      </c>
      <c r="E49" s="36">
        <v>0.61847292547597421</v>
      </c>
      <c r="F49" s="10">
        <v>31.8</v>
      </c>
      <c r="G49" s="4">
        <f t="shared" si="0"/>
        <v>1.0804088607104684E-2</v>
      </c>
      <c r="H49" s="4">
        <f t="shared" si="1"/>
        <v>1.0841617830727637E-3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8">
        <v>45503</v>
      </c>
      <c r="B50" s="19">
        <v>41</v>
      </c>
      <c r="C50" s="19">
        <v>63</v>
      </c>
      <c r="D50" s="36">
        <v>25.926297281523695</v>
      </c>
      <c r="E50" s="36">
        <v>0.62466557014120838</v>
      </c>
      <c r="F50" s="10">
        <v>33.200000000000003</v>
      </c>
      <c r="G50" s="4">
        <f t="shared" si="0"/>
        <v>1.6484621391685696E-2</v>
      </c>
      <c r="H50" s="4">
        <f t="shared" si="1"/>
        <v>1.0900131170939096E-3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30" priority="4" operator="containsText" text="Fail">
      <formula>NOT(ISERROR(SEARCH("Fail",I3)))</formula>
    </cfRule>
    <cfRule type="containsText" priority="5" operator="containsText" text="Fail">
      <formula>NOT(ISERROR(SEARCH("Fail",I3)))</formula>
    </cfRule>
  </conditionalFormatting>
  <conditionalFormatting sqref="I35:J50">
    <cfRule type="containsText" dxfId="29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5143-4F2C-4A89-A8F9-AB0E4177FF27}">
  <sheetPr>
    <tabColor theme="9"/>
  </sheetPr>
  <dimension ref="A1:U50"/>
  <sheetViews>
    <sheetView workbookViewId="0">
      <selection activeCell="D47" sqref="D47:D50"/>
    </sheetView>
  </sheetViews>
  <sheetFormatPr defaultRowHeight="15" x14ac:dyDescent="0.25"/>
  <cols>
    <col min="6" max="6" width="14.85546875" customWidth="1"/>
    <col min="15" max="15" width="11.85546875" customWidth="1"/>
    <col min="17" max="17" width="12.5703125" customWidth="1"/>
    <col min="18" max="18" width="11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8">
        <v>45511</v>
      </c>
      <c r="B3" s="19">
        <v>12</v>
      </c>
      <c r="C3" s="19">
        <v>0</v>
      </c>
      <c r="D3" s="36">
        <v>11.144344833633342</v>
      </c>
      <c r="E3" s="36">
        <v>0.20245887041434507</v>
      </c>
      <c r="F3" s="10">
        <v>27</v>
      </c>
      <c r="G3" s="4">
        <f>(0.997*D3*16.04)/(0.0821*(F3+273.15)*1000)</f>
        <v>7.232235496465505E-3</v>
      </c>
      <c r="H3" s="4">
        <f>(0.997*E3*44.02)/(0.0821*(F3+273.15)*1000)</f>
        <v>3.6057905911894041E-4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0.99468206920939306</v>
      </c>
      <c r="L3" s="3" t="str">
        <f>IF(J3="Fail","",RSQ(H3:H6,C3:C6))</f>
        <v/>
      </c>
      <c r="M3" s="3">
        <f>IF(I3="Fail",0,IF(K3&gt;0.9,+SLOPE(G3:G6,C3:C6),"Miss"))</f>
        <v>1.8754565425619101E-4</v>
      </c>
      <c r="N3" s="3">
        <f>IF(J3="Fail",0,IF(L3&gt;0.9,+SLOPE(H3:H6,C3:C6),"Miss"))</f>
        <v>0</v>
      </c>
      <c r="O3" s="5">
        <f>(PI()*14.75*14.75*S3)/1000</f>
        <v>64.63107460043328</v>
      </c>
      <c r="P3" s="3">
        <v>7.62</v>
      </c>
      <c r="Q3" s="3">
        <v>91.44</v>
      </c>
      <c r="R3" s="3">
        <v>-4.5</v>
      </c>
      <c r="S3" s="3">
        <f>SUM(P3:R3)</f>
        <v>94.56</v>
      </c>
      <c r="T3" s="3">
        <f>IF(M3="Miss","Miss",(M3*O3*14400*12.01)/(PI()*0.1475*0.1475*16.04))</f>
        <v>1912.1220266476287</v>
      </c>
      <c r="U3" s="3">
        <f>IF(N3="Miss","Miss",(N3*O3*14400*28.02)/(PI()*0.1475*0.1475*44.02))</f>
        <v>0</v>
      </c>
    </row>
    <row r="4" spans="1:21" x14ac:dyDescent="0.25">
      <c r="A4" s="18">
        <v>45511</v>
      </c>
      <c r="B4" s="19">
        <v>12</v>
      </c>
      <c r="C4" s="19">
        <v>21</v>
      </c>
      <c r="D4" s="36">
        <v>18.447271781586846</v>
      </c>
      <c r="E4" s="36">
        <v>0.21244470370926705</v>
      </c>
      <c r="F4" s="10">
        <v>29.1</v>
      </c>
      <c r="G4" s="4">
        <f t="shared" ref="G4:G50" si="0">(0.997*D4*16.04)/(0.0821*(F4+273.15)*1000)</f>
        <v>1.1888366953835798E-2</v>
      </c>
      <c r="H4" s="4">
        <f t="shared" ref="H4:H50" si="1">(0.997*E4*44.02)/(0.0821*(F4+273.15)*1000)</f>
        <v>3.7573498838734215E-4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8">
        <v>45511</v>
      </c>
      <c r="B5" s="19">
        <v>12</v>
      </c>
      <c r="C5" s="19">
        <v>42</v>
      </c>
      <c r="D5" s="36">
        <v>24.461153898665469</v>
      </c>
      <c r="E5" s="36">
        <v>0.21319153321986428</v>
      </c>
      <c r="F5" s="10">
        <v>30.2</v>
      </c>
      <c r="G5" s="4">
        <f t="shared" si="0"/>
        <v>1.5706857581568964E-2</v>
      </c>
      <c r="H5" s="4">
        <f t="shared" si="1"/>
        <v>3.756885793760744E-4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8">
        <v>45511</v>
      </c>
      <c r="B6" s="19">
        <v>12</v>
      </c>
      <c r="C6" s="19">
        <v>63</v>
      </c>
      <c r="D6" s="36">
        <v>30.15734098228674</v>
      </c>
      <c r="E6" s="36">
        <v>0.20321774556221006</v>
      </c>
      <c r="F6" s="10">
        <v>34.6</v>
      </c>
      <c r="G6" s="4">
        <f t="shared" si="0"/>
        <v>1.9087601085154487E-2</v>
      </c>
      <c r="H6" s="4">
        <f t="shared" si="1"/>
        <v>3.5299260473376236E-4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8">
        <v>45511</v>
      </c>
      <c r="B7" s="19">
        <v>22</v>
      </c>
      <c r="C7" s="19">
        <v>0</v>
      </c>
      <c r="D7" s="36">
        <v>11.124973185251795</v>
      </c>
      <c r="E7" s="36">
        <v>0.20184454291369247</v>
      </c>
      <c r="F7" s="10">
        <v>27.8</v>
      </c>
      <c r="G7" s="4">
        <f t="shared" si="0"/>
        <v>7.2004724050561148E-3</v>
      </c>
      <c r="H7" s="4">
        <f t="shared" si="1"/>
        <v>3.5852934196900884E-4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0.9992782913884094</v>
      </c>
      <c r="L7" s="3" t="str">
        <f>IF(J7="Fail","",RSQ(H7:H10,C7:C10))</f>
        <v/>
      </c>
      <c r="M7" s="3">
        <f>IF(I7="Fail",0,IF(K7&gt;0.9,+SLOPE(G7:G10,C7:C10),"Miss"))</f>
        <v>3.1140918616373716E-4</v>
      </c>
      <c r="N7" s="3">
        <f>IF(J7="Fail",0,IF(L7&gt;0.9,+SLOPE(H7:H10,C7:C10),"Miss"))</f>
        <v>0</v>
      </c>
      <c r="O7" s="5">
        <f>(PI()*14.75*14.75*S7)/1000</f>
        <v>64.59689996284844</v>
      </c>
      <c r="P7" s="3">
        <v>7.62</v>
      </c>
      <c r="Q7" s="3">
        <v>91.44</v>
      </c>
      <c r="R7" s="3">
        <v>-4.5500000000000007</v>
      </c>
      <c r="S7" s="3">
        <f>SUM(P7:R7)</f>
        <v>94.51</v>
      </c>
      <c r="T7" s="3">
        <f>IF(M7="Miss","Miss",(M7*O7*14400*12.01)/(PI()*0.1475*0.1475*16.04))</f>
        <v>3173.2940561643377</v>
      </c>
      <c r="U7" s="13">
        <f>IF(N7="Miss","Miss",(N7*O7*14400*28.02)/(PI()*0.1475*0.1475*44.02))</f>
        <v>0</v>
      </c>
    </row>
    <row r="8" spans="1:21" x14ac:dyDescent="0.25">
      <c r="A8" s="18">
        <v>45511</v>
      </c>
      <c r="B8" s="19">
        <v>22</v>
      </c>
      <c r="C8" s="19">
        <v>21</v>
      </c>
      <c r="D8" s="36">
        <v>22.098366271784901</v>
      </c>
      <c r="E8" s="36">
        <v>0.20439821801444458</v>
      </c>
      <c r="F8" s="10">
        <v>28.7</v>
      </c>
      <c r="G8" s="4">
        <f t="shared" si="0"/>
        <v>1.42601913298537E-2</v>
      </c>
      <c r="H8" s="4">
        <f t="shared" si="1"/>
        <v>3.6198282448348317E-4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8">
        <v>45511</v>
      </c>
      <c r="B9" s="19">
        <v>22</v>
      </c>
      <c r="C9" s="19">
        <v>42</v>
      </c>
      <c r="D9" s="36">
        <v>31.626818880944018</v>
      </c>
      <c r="E9" s="36">
        <v>0.20767463135125852</v>
      </c>
      <c r="F9" s="10">
        <v>29</v>
      </c>
      <c r="G9" s="4">
        <f t="shared" si="0"/>
        <v>2.0388687904197386E-2</v>
      </c>
      <c r="H9" s="4">
        <f t="shared" si="1"/>
        <v>3.6742008138854464E-4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8">
        <v>45511</v>
      </c>
      <c r="B10" s="19">
        <v>22</v>
      </c>
      <c r="C10" s="19">
        <v>63</v>
      </c>
      <c r="D10" s="36">
        <v>41.980503711156999</v>
      </c>
      <c r="E10" s="36">
        <v>0.20026656443162405</v>
      </c>
      <c r="F10" s="10">
        <v>30.2</v>
      </c>
      <c r="G10" s="4">
        <f t="shared" si="0"/>
        <v>2.6956283245069823E-2</v>
      </c>
      <c r="H10" s="4">
        <f t="shared" si="1"/>
        <v>3.5291205026538819E-4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8">
        <v>45511</v>
      </c>
      <c r="B11" s="19">
        <v>32</v>
      </c>
      <c r="C11" s="19">
        <v>0</v>
      </c>
      <c r="D11" s="36">
        <v>11.053943807852793</v>
      </c>
      <c r="E11" s="36">
        <v>0.18736568691791911</v>
      </c>
      <c r="F11" s="10">
        <v>25.2</v>
      </c>
      <c r="G11" s="4">
        <f t="shared" si="0"/>
        <v>7.2168482848082201E-3</v>
      </c>
      <c r="H11" s="4">
        <f t="shared" si="1"/>
        <v>3.3571137502763046E-4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0.99745117056959542</v>
      </c>
      <c r="L11" s="3" t="str">
        <f>IF(J11="Fail","",RSQ(H11:H14,C11:C14))</f>
        <v/>
      </c>
      <c r="M11" s="3">
        <f>IF(I11="Fail",0,IF(K11&gt;0.9,+SLOPE(G11:G14,C11:C14),"Miss"))</f>
        <v>4.1706430745235446E-4</v>
      </c>
      <c r="N11" s="3">
        <f>IF(J11="Fail",0,IF(L11&gt;0.9,+SLOPE(H11:H14,C11:C14),"Miss"))</f>
        <v>0</v>
      </c>
      <c r="O11" s="5">
        <f>(PI()*14.75*14.75*S11)/1000</f>
        <v>64.357677499754629</v>
      </c>
      <c r="P11" s="3">
        <v>7.62</v>
      </c>
      <c r="Q11" s="3">
        <v>91.44</v>
      </c>
      <c r="R11" s="3">
        <v>-4.9000000000000004</v>
      </c>
      <c r="S11" s="3">
        <f>SUM(P11:R11)</f>
        <v>94.16</v>
      </c>
      <c r="T11" s="3">
        <f>IF(M11="Miss","Miss",(M11*O11*14400*12.01)/(PI()*0.1475*0.1475*16.04))</f>
        <v>4234.1926087343181</v>
      </c>
      <c r="U11" s="13">
        <f>IF(N11="Miss","Miss",(N11*O11*14400*28.02)/(PI()*0.1475*0.1475*44.02))</f>
        <v>0</v>
      </c>
    </row>
    <row r="12" spans="1:21" x14ac:dyDescent="0.25">
      <c r="A12" s="18">
        <v>45511</v>
      </c>
      <c r="B12" s="19">
        <v>32</v>
      </c>
      <c r="C12" s="19">
        <v>21</v>
      </c>
      <c r="D12" s="36">
        <v>26.553107431983094</v>
      </c>
      <c r="E12" s="36">
        <v>0.18482405745443475</v>
      </c>
      <c r="F12" s="10">
        <v>26.1</v>
      </c>
      <c r="G12" s="4">
        <f t="shared" si="0"/>
        <v>1.72837333968043E-2</v>
      </c>
      <c r="H12" s="4">
        <f t="shared" si="1"/>
        <v>3.3016146310220474E-4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8">
        <v>45511</v>
      </c>
      <c r="B13" s="19">
        <v>32</v>
      </c>
      <c r="C13" s="19">
        <v>42</v>
      </c>
      <c r="D13" s="36">
        <v>39.098371415761648</v>
      </c>
      <c r="E13" s="36">
        <v>0.20151931070746465</v>
      </c>
      <c r="F13" s="10">
        <v>27.4</v>
      </c>
      <c r="G13" s="4">
        <f t="shared" si="0"/>
        <v>2.5339515146968295E-2</v>
      </c>
      <c r="H13" s="4">
        <f t="shared" si="1"/>
        <v>3.5842803893919078E-4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8">
        <v>45511</v>
      </c>
      <c r="B14" s="19">
        <v>32</v>
      </c>
      <c r="C14" s="19">
        <v>63</v>
      </c>
      <c r="D14" s="36">
        <v>52.419608286138129</v>
      </c>
      <c r="E14" s="36">
        <v>0.18987117946960042</v>
      </c>
      <c r="F14" s="10">
        <v>29.6</v>
      </c>
      <c r="G14" s="4">
        <f t="shared" si="0"/>
        <v>3.3726089223085037E-2</v>
      </c>
      <c r="H14" s="4">
        <f t="shared" si="1"/>
        <v>3.3525629083346043E-4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8">
        <v>45511</v>
      </c>
      <c r="B15" s="19">
        <v>42</v>
      </c>
      <c r="C15" s="19">
        <v>0</v>
      </c>
      <c r="D15" s="36">
        <v>11.062983910430848</v>
      </c>
      <c r="E15" s="36">
        <v>0.18985913383233266</v>
      </c>
      <c r="F15" s="10">
        <v>33.700000000000003</v>
      </c>
      <c r="G15" s="4">
        <f t="shared" si="0"/>
        <v>7.0226741587801587E-3</v>
      </c>
      <c r="H15" s="4">
        <f t="shared" si="1"/>
        <v>3.3075575314069658E-4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0.97959614949530527</v>
      </c>
      <c r="L15" s="5" t="str">
        <f>IF(J15="Fail","",RSQ(H15:H18,C15:C18))</f>
        <v/>
      </c>
      <c r="M15" s="3">
        <f>IF(I15="Fail",0,IF(K15&gt;0.9,+SLOPE(G15:G18,C15:C18),"Miss"))</f>
        <v>2.6482809144480327E-4</v>
      </c>
      <c r="N15" s="3">
        <f>IF(J15="Fail",0,IF(L15&gt;0.9,+SLOPE(H15:H18,C15:C18),"Miss"))</f>
        <v>0</v>
      </c>
      <c r="O15" s="5">
        <f>(PI()*14.75*14.75*S15)/1000</f>
        <v>64.129846582522418</v>
      </c>
      <c r="P15" s="3">
        <v>7.62</v>
      </c>
      <c r="Q15" s="3">
        <v>91.44</v>
      </c>
      <c r="R15" s="3">
        <v>-5.2333333333333334</v>
      </c>
      <c r="S15" s="3">
        <f>SUM(P15:R15)</f>
        <v>93.826666666666668</v>
      </c>
      <c r="T15" s="3">
        <f>IF(M15="Miss","Miss",(M15*O15*14400*12.01)/(PI()*0.1475*0.1475*16.04))</f>
        <v>2679.1157274924617</v>
      </c>
      <c r="U15" s="5">
        <f>IF(N15="Miss","Miss",(N15*O15*14400*28.02)/(PI()*0.1475*0.1475*44.02))</f>
        <v>0</v>
      </c>
    </row>
    <row r="16" spans="1:21" x14ac:dyDescent="0.25">
      <c r="A16" s="18">
        <v>45511</v>
      </c>
      <c r="B16" s="19">
        <v>42</v>
      </c>
      <c r="C16" s="19">
        <v>21</v>
      </c>
      <c r="D16" s="36">
        <v>18.875661948653033</v>
      </c>
      <c r="E16" s="36">
        <v>0.1912925646671888</v>
      </c>
      <c r="F16" s="10">
        <v>32.299999999999997</v>
      </c>
      <c r="G16" s="4">
        <f t="shared" si="0"/>
        <v>1.2037004599289341E-2</v>
      </c>
      <c r="H16" s="4">
        <f t="shared" si="1"/>
        <v>3.3478038135702031E-4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8">
        <v>45511</v>
      </c>
      <c r="B17" s="19">
        <v>42</v>
      </c>
      <c r="C17" s="19">
        <v>42</v>
      </c>
      <c r="D17" s="36">
        <v>25.327896794822642</v>
      </c>
      <c r="E17" s="36">
        <v>0.18942549089069549</v>
      </c>
      <c r="F17" s="10">
        <v>31.1</v>
      </c>
      <c r="G17" s="4">
        <f t="shared" si="0"/>
        <v>1.6215296943130592E-2</v>
      </c>
      <c r="H17" s="4">
        <f t="shared" si="1"/>
        <v>3.328203507028982E-4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8">
        <v>45511</v>
      </c>
      <c r="B18" s="19">
        <v>42</v>
      </c>
      <c r="C18" s="19">
        <v>63</v>
      </c>
      <c r="D18" s="36">
        <v>38.171484163677007</v>
      </c>
      <c r="E18" s="36">
        <v>0.19152143177527503</v>
      </c>
      <c r="F18" s="10">
        <v>34.5</v>
      </c>
      <c r="G18" s="4">
        <f t="shared" si="0"/>
        <v>2.416787644530264E-2</v>
      </c>
      <c r="H18" s="4">
        <f t="shared" si="1"/>
        <v>3.3278404764843883E-4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8">
        <v>45511</v>
      </c>
      <c r="B19" s="19">
        <v>14</v>
      </c>
      <c r="C19" s="19">
        <v>0</v>
      </c>
      <c r="D19" s="36">
        <v>11.451154845619161</v>
      </c>
      <c r="E19" s="36">
        <v>0.19394260486608239</v>
      </c>
      <c r="F19" s="10">
        <v>27.4</v>
      </c>
      <c r="G19" s="4">
        <f t="shared" si="0"/>
        <v>7.4214526373820207E-3</v>
      </c>
      <c r="H19" s="4">
        <f t="shared" si="1"/>
        <v>3.4495189212818857E-4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0.99677752681414988</v>
      </c>
      <c r="L19" s="3" t="str">
        <f>IF(J19="Fail","",RSQ(H19:H22,C19:C22))</f>
        <v/>
      </c>
      <c r="M19" s="3">
        <f>IF(I19="Fail",0,IF(K19&gt;0.9,+SLOPE(G19:G22,C19:C22),"Miss"))</f>
        <v>2.8298637517824502E-4</v>
      </c>
      <c r="N19" s="3">
        <f>IF(J19="Fail",0,IF(L19&gt;0.9,+SLOPE(H19:H22,C19:C22),"Miss"))</f>
        <v>0</v>
      </c>
      <c r="O19" s="5">
        <f>(PI()*14.75*14.75*S19)/1000</f>
        <v>61.213610841950135</v>
      </c>
      <c r="P19" s="3">
        <v>7.62</v>
      </c>
      <c r="Q19" s="3">
        <v>91.44</v>
      </c>
      <c r="R19" s="3">
        <v>-9.5</v>
      </c>
      <c r="S19" s="3">
        <f>SUM(P19:R19)</f>
        <v>89.56</v>
      </c>
      <c r="T19" s="3">
        <f>IF(M19="Miss","Miss",(M19*O19*14400*12.01)/(PI()*0.1475*0.1475*16.04))</f>
        <v>2732.6294639028015</v>
      </c>
      <c r="U19" s="3">
        <f>IF(N19="Miss","Miss",(N19*O19*14400*28.02)/(PI()*0.1475*0.1475*44.02))</f>
        <v>0</v>
      </c>
    </row>
    <row r="20" spans="1:21" x14ac:dyDescent="0.25">
      <c r="A20" s="18">
        <v>45511</v>
      </c>
      <c r="B20" s="19">
        <v>14</v>
      </c>
      <c r="C20" s="19">
        <v>21</v>
      </c>
      <c r="D20" s="36">
        <v>19.216971943946941</v>
      </c>
      <c r="E20" s="36">
        <v>0.19250917403122625</v>
      </c>
      <c r="F20" s="10">
        <v>29.8</v>
      </c>
      <c r="G20" s="4">
        <f t="shared" si="0"/>
        <v>1.2355785618879483E-2</v>
      </c>
      <c r="H20" s="4">
        <f t="shared" si="1"/>
        <v>3.3968980539642827E-4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8">
        <v>45511</v>
      </c>
      <c r="B21" s="19">
        <v>14</v>
      </c>
      <c r="C21" s="19">
        <v>42</v>
      </c>
      <c r="D21" s="36">
        <v>29.703490934490521</v>
      </c>
      <c r="E21" s="36">
        <v>0.19255735658029705</v>
      </c>
      <c r="F21" s="10">
        <v>30.6</v>
      </c>
      <c r="G21" s="4">
        <f t="shared" si="0"/>
        <v>1.9047920586876797E-2</v>
      </c>
      <c r="H21" s="4">
        <f t="shared" si="1"/>
        <v>3.3887994514988478E-4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8">
        <v>45511</v>
      </c>
      <c r="B22" s="19">
        <v>14</v>
      </c>
      <c r="C22" s="19">
        <v>63</v>
      </c>
      <c r="D22" s="36">
        <v>39.395587849501368</v>
      </c>
      <c r="E22" s="36">
        <v>0.20108566776582748</v>
      </c>
      <c r="F22" s="10">
        <v>33.799999999999997</v>
      </c>
      <c r="G22" s="4">
        <f t="shared" si="0"/>
        <v>2.4999787243860067E-2</v>
      </c>
      <c r="H22" s="4">
        <f t="shared" si="1"/>
        <v>3.5019949813750709E-4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8">
        <v>45511</v>
      </c>
      <c r="B23" s="19">
        <v>24</v>
      </c>
      <c r="C23" s="19">
        <v>0</v>
      </c>
      <c r="D23" s="36">
        <v>8.939297772145359</v>
      </c>
      <c r="E23" s="36">
        <v>0.21034876282468751</v>
      </c>
      <c r="F23" s="10">
        <v>29.6</v>
      </c>
      <c r="G23" s="4">
        <f t="shared" si="0"/>
        <v>5.7514270730410107E-3</v>
      </c>
      <c r="H23" s="4">
        <f t="shared" si="1"/>
        <v>3.7141364056940954E-4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0.98067097490616906</v>
      </c>
      <c r="L23" s="3" t="str">
        <f>IF(J23="Fail","",RSQ(H23:H26,C23:C26))</f>
        <v/>
      </c>
      <c r="M23" s="3">
        <f>IF(I23="Fail",0,IF(K23&gt;0.9,+SLOPE(G23:G26,C23:C26),"Miss"))</f>
        <v>5.352335347969374E-4</v>
      </c>
      <c r="N23" s="3">
        <f>IF(J23="Fail",0,IF(L23&gt;0.9,+SLOPE(H23:H26,C23:C26),"Miss"))</f>
        <v>0</v>
      </c>
      <c r="O23" s="5">
        <f>(PI()*14.75*14.75*S23)/1000</f>
        <v>61.897103593646762</v>
      </c>
      <c r="P23" s="3">
        <v>7.62</v>
      </c>
      <c r="Q23" s="3">
        <v>91.44</v>
      </c>
      <c r="R23" s="3">
        <v>-8.5</v>
      </c>
      <c r="S23" s="3">
        <f>SUM(P23:R23)</f>
        <v>90.56</v>
      </c>
      <c r="T23" s="3">
        <f>IF(M23="Miss","Miss",(M23*O23*14400*12.01)/(PI()*0.1475*0.1475*16.04))</f>
        <v>5226.1379050501337</v>
      </c>
      <c r="U23" s="13">
        <f>IF(N23="Miss","Miss",(N23*O23*14400*28.02)/(PI()*0.1475*0.1475*44.02))</f>
        <v>0</v>
      </c>
    </row>
    <row r="24" spans="1:21" x14ac:dyDescent="0.25">
      <c r="A24" s="18">
        <v>45511</v>
      </c>
      <c r="B24" s="19">
        <v>24</v>
      </c>
      <c r="C24" s="19">
        <v>21</v>
      </c>
      <c r="D24" s="36">
        <v>32.766240789557621</v>
      </c>
      <c r="E24" s="36">
        <v>0.18798001441857171</v>
      </c>
      <c r="F24" s="10">
        <v>27</v>
      </c>
      <c r="G24" s="4">
        <f t="shared" si="0"/>
        <v>2.1263983954336707E-2</v>
      </c>
      <c r="H24" s="4">
        <f t="shared" si="1"/>
        <v>3.3479223011317769E-4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8">
        <v>45511</v>
      </c>
      <c r="B25" s="19">
        <v>24</v>
      </c>
      <c r="C25" s="19">
        <v>42</v>
      </c>
      <c r="D25" s="36">
        <v>48.022059611637829</v>
      </c>
      <c r="E25" s="36">
        <v>0.18969049491058487</v>
      </c>
      <c r="F25" s="10">
        <v>26.9</v>
      </c>
      <c r="G25" s="4">
        <f t="shared" si="0"/>
        <v>3.1174788556846647E-2</v>
      </c>
      <c r="H25" s="4">
        <f t="shared" si="1"/>
        <v>3.3795118837100252E-4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8">
        <v>45511</v>
      </c>
      <c r="B26" s="19">
        <v>24</v>
      </c>
      <c r="C26" s="19">
        <v>63</v>
      </c>
      <c r="D26" s="36">
        <v>61.955625062760518</v>
      </c>
      <c r="E26" s="36">
        <v>0.19362941829712221</v>
      </c>
      <c r="F26" s="10">
        <v>29.2</v>
      </c>
      <c r="G26" s="4">
        <f t="shared" si="0"/>
        <v>3.9914172974656652E-2</v>
      </c>
      <c r="H26" s="4">
        <f t="shared" si="1"/>
        <v>3.4234454114547713E-4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8">
        <v>45511</v>
      </c>
      <c r="B27" s="19">
        <v>34</v>
      </c>
      <c r="C27" s="19">
        <v>0</v>
      </c>
      <c r="D27" s="36">
        <v>11.893012920607758</v>
      </c>
      <c r="E27" s="36">
        <v>0.21597407542870262</v>
      </c>
      <c r="F27" s="10">
        <v>30.8</v>
      </c>
      <c r="G27" s="4">
        <f t="shared" si="0"/>
        <v>7.6215992262978682E-3</v>
      </c>
      <c r="H27" s="4">
        <f t="shared" si="1"/>
        <v>3.7984071535462633E-4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0.99841478056877597</v>
      </c>
      <c r="L27" s="3" t="str">
        <f>IF(J27="Fail","",RSQ(H27:H30,C27:C30))</f>
        <v/>
      </c>
      <c r="M27" s="3">
        <f>IF(I27="Fail",0,IF(K27&gt;0.9,+SLOPE(G27:G30,C27:C30),"Miss"))</f>
        <v>4.1157220030133077E-4</v>
      </c>
      <c r="N27" s="3">
        <f>IF(J27="Fail",0,IF(L27&gt;0.9,+SLOPE(H27:H30,C27:C30),"Miss"))</f>
        <v>0</v>
      </c>
      <c r="O27" s="5">
        <f>(PI()*14.75*14.75*S27)/1000</f>
        <v>62.922342721191697</v>
      </c>
      <c r="P27" s="3">
        <v>7.62</v>
      </c>
      <c r="Q27" s="3">
        <v>91.44</v>
      </c>
      <c r="R27" s="3">
        <v>-7</v>
      </c>
      <c r="S27" s="3">
        <f>SUM(P27:R27)</f>
        <v>92.06</v>
      </c>
      <c r="T27" s="3">
        <f>IF(M27="Miss","Miss",(M27*O27*14400*12.01)/(PI()*0.1475*0.1475*16.04))</f>
        <v>4085.245297117558</v>
      </c>
      <c r="U27" s="13">
        <f>IF(N27="Miss","Miss",(N27*O27*14400*28.02)/(PI()*0.1475*0.1475*44.02))</f>
        <v>0</v>
      </c>
    </row>
    <row r="28" spans="1:21" x14ac:dyDescent="0.25">
      <c r="A28" s="18">
        <v>45511</v>
      </c>
      <c r="B28" s="19">
        <v>34</v>
      </c>
      <c r="C28" s="19">
        <v>21</v>
      </c>
      <c r="D28" s="36">
        <v>26.704759765027195</v>
      </c>
      <c r="E28" s="36">
        <v>0.19541217261274157</v>
      </c>
      <c r="F28" s="10">
        <v>31.5</v>
      </c>
      <c r="G28" s="4">
        <f t="shared" si="0"/>
        <v>1.7074337360483877E-2</v>
      </c>
      <c r="H28" s="4">
        <f t="shared" si="1"/>
        <v>3.4288814511481476E-4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8">
        <v>45511</v>
      </c>
      <c r="B29" s="19">
        <v>34</v>
      </c>
      <c r="C29" s="19">
        <v>42</v>
      </c>
      <c r="D29" s="36">
        <v>40.034298770424343</v>
      </c>
      <c r="E29" s="36">
        <v>0.17368184298181377</v>
      </c>
      <c r="F29" s="10">
        <v>30.8</v>
      </c>
      <c r="G29" s="4">
        <f t="shared" si="0"/>
        <v>2.5655852101643166E-2</v>
      </c>
      <c r="H29" s="4">
        <f t="shared" si="1"/>
        <v>3.054599740796229E-4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8">
        <v>45511</v>
      </c>
      <c r="B30" s="19">
        <v>34</v>
      </c>
      <c r="C30" s="19">
        <v>63</v>
      </c>
      <c r="D30" s="36">
        <v>52.850950323433885</v>
      </c>
      <c r="E30" s="36">
        <v>0.17366979734454613</v>
      </c>
      <c r="F30" s="10">
        <v>33.5</v>
      </c>
      <c r="G30" s="4">
        <f t="shared" si="0"/>
        <v>3.3571148333671259E-2</v>
      </c>
      <c r="H30" s="4">
        <f t="shared" si="1"/>
        <v>3.0274945352321551E-4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8">
        <v>45511</v>
      </c>
      <c r="B31" s="19">
        <v>44</v>
      </c>
      <c r="C31" s="19">
        <v>0</v>
      </c>
      <c r="D31" s="36">
        <v>12.639836088688694</v>
      </c>
      <c r="E31" s="36">
        <v>0.19606263702519733</v>
      </c>
      <c r="F31" s="10">
        <v>30</v>
      </c>
      <c r="G31" s="4">
        <f t="shared" si="0"/>
        <v>8.1215745412100641E-3</v>
      </c>
      <c r="H31" s="4">
        <f t="shared" si="1"/>
        <v>3.4573178338785177E-4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0.99177886881479149</v>
      </c>
      <c r="L31" s="5" t="str">
        <f>IF(J31="Fail","",RSQ(H31:H34,C31:C34))</f>
        <v/>
      </c>
      <c r="M31" s="3">
        <f>IF(I31="Fail",0,IF(K31&gt;0.9,+SLOPE(G31:G34,C31:C34),"Miss"))</f>
        <v>4.2247650644138451E-4</v>
      </c>
      <c r="N31" s="3">
        <f>IF(J31="Fail",0,IF(L31&gt;0.9,+SLOPE(H31:H34,C31:C34),"Miss"))</f>
        <v>0</v>
      </c>
      <c r="O31" s="5">
        <f>(PI()*14.75*14.75*S31)/1000</f>
        <v>64.539942233540387</v>
      </c>
      <c r="P31" s="3">
        <v>7.62</v>
      </c>
      <c r="Q31" s="3">
        <v>91.44</v>
      </c>
      <c r="R31" s="3">
        <v>-4.6333333333333337</v>
      </c>
      <c r="S31" s="3">
        <f>SUM(P31:R31)</f>
        <v>94.426666666666662</v>
      </c>
      <c r="T31" s="3">
        <f>IF(M31="Miss","Miss",(M31*O31*14400*12.01)/(PI()*0.1475*0.1475*16.04))</f>
        <v>4301.2863692290239</v>
      </c>
      <c r="U31" s="5">
        <f>IF(N31="Miss","Miss",(N31*O31*14400*28.02)/(PI()*0.1475*0.1475*44.02))</f>
        <v>0</v>
      </c>
    </row>
    <row r="32" spans="1:21" x14ac:dyDescent="0.25">
      <c r="A32" s="18">
        <v>45511</v>
      </c>
      <c r="B32" s="19">
        <v>44</v>
      </c>
      <c r="C32" s="19">
        <v>21</v>
      </c>
      <c r="D32" s="36">
        <v>24.507092379113136</v>
      </c>
      <c r="E32" s="36">
        <v>0.20097725703041824</v>
      </c>
      <c r="F32" s="10">
        <v>32.200000000000003</v>
      </c>
      <c r="G32" s="4">
        <f t="shared" si="0"/>
        <v>1.5633284401206968E-2</v>
      </c>
      <c r="H32" s="4">
        <f t="shared" si="1"/>
        <v>3.518447131679756E-4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8">
        <v>45511</v>
      </c>
      <c r="B33" s="19">
        <v>44</v>
      </c>
      <c r="C33" s="19">
        <v>42</v>
      </c>
      <c r="D33" s="36">
        <v>37.321530029450507</v>
      </c>
      <c r="E33" s="36">
        <v>0.19146120358893659</v>
      </c>
      <c r="F33" s="10">
        <v>30.8</v>
      </c>
      <c r="G33" s="4">
        <f t="shared" si="0"/>
        <v>2.391738294539553E-2</v>
      </c>
      <c r="H33" s="4">
        <f t="shared" si="1"/>
        <v>3.3672912079620092E-4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8">
        <v>45511</v>
      </c>
      <c r="B34" s="19">
        <v>44</v>
      </c>
      <c r="C34" s="19">
        <v>63</v>
      </c>
      <c r="D34" s="36">
        <v>55.193074858707476</v>
      </c>
      <c r="E34" s="36">
        <v>0.20767463135125852</v>
      </c>
      <c r="F34" s="10">
        <v>34.6</v>
      </c>
      <c r="G34" s="4">
        <f t="shared" si="0"/>
        <v>3.4933563810710791E-2</v>
      </c>
      <c r="H34" s="4">
        <f t="shared" si="1"/>
        <v>3.6073428949325346E-4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8">
        <v>45511</v>
      </c>
      <c r="B35" s="19">
        <v>11</v>
      </c>
      <c r="C35" s="19">
        <v>0</v>
      </c>
      <c r="D35" s="36">
        <v>11.462777834648088</v>
      </c>
      <c r="E35" s="36">
        <v>0.19173825324609362</v>
      </c>
      <c r="F35" s="10">
        <v>27.8</v>
      </c>
      <c r="G35" s="4">
        <f t="shared" si="0"/>
        <v>7.4191114090136441E-3</v>
      </c>
      <c r="H35" s="4">
        <f t="shared" si="1"/>
        <v>3.4057789610890578E-4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0.9927877278080367</v>
      </c>
      <c r="L35" s="3" t="str">
        <f>IF(J35="Fail","",RSQ(H35:H38,C35:C38))</f>
        <v/>
      </c>
      <c r="M35" s="3">
        <f>IF(I35="Fail",0,IF(K35&gt;0.9,+SLOPE(G35:G38,C35:C38),"Miss"))</f>
        <v>5.0794406052004717E-4</v>
      </c>
      <c r="N35" s="3">
        <f>IF(J35="Fail",0,IF(L35&gt;0.9,+SLOPE(H35:H38,C35:C38),"Miss"))</f>
        <v>0</v>
      </c>
      <c r="O35" s="5">
        <f>(PI()*14.75*14.75*S35)/1000</f>
        <v>54.556391440424967</v>
      </c>
      <c r="P35" s="3">
        <v>7.62</v>
      </c>
      <c r="Q35" s="3">
        <v>76.2</v>
      </c>
      <c r="R35" s="3">
        <v>-4</v>
      </c>
      <c r="S35" s="3">
        <f>SUM(P35:R35)</f>
        <v>79.820000000000007</v>
      </c>
      <c r="T35" s="3">
        <f>IF(M35="Miss","Miss",(M35*O35*14400*12.01)/(PI()*0.1475*0.1475*16.04))</f>
        <v>4371.4825126171199</v>
      </c>
      <c r="U35" s="3">
        <f>IF(N35="Miss","Miss",(N35*O35*14400*28.02)/(PI()*0.1475*0.1475*44.02))</f>
        <v>0</v>
      </c>
    </row>
    <row r="36" spans="1:21" x14ac:dyDescent="0.25">
      <c r="A36" s="18">
        <v>45511</v>
      </c>
      <c r="B36" s="19">
        <v>11</v>
      </c>
      <c r="C36" s="19">
        <v>21</v>
      </c>
      <c r="D36" s="36">
        <v>24.194563118557529</v>
      </c>
      <c r="E36" s="36">
        <v>0.19399078741515319</v>
      </c>
      <c r="F36" s="10">
        <v>33.700000000000003</v>
      </c>
      <c r="G36" s="4">
        <f t="shared" si="0"/>
        <v>1.5358472413167621E-2</v>
      </c>
      <c r="H36" s="4">
        <f t="shared" si="1"/>
        <v>3.3795355376749756E-4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8">
        <v>45511</v>
      </c>
      <c r="B37" s="19">
        <v>11</v>
      </c>
      <c r="C37" s="19">
        <v>42</v>
      </c>
      <c r="D37" s="36">
        <v>43.661224823117799</v>
      </c>
      <c r="E37" s="36">
        <v>0.18887139157638144</v>
      </c>
      <c r="F37" s="10">
        <v>32.4</v>
      </c>
      <c r="G37" s="4">
        <f t="shared" si="0"/>
        <v>2.7833639106665583E-2</v>
      </c>
      <c r="H37" s="4">
        <f t="shared" si="1"/>
        <v>3.3043491593983635E-4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8">
        <v>45511</v>
      </c>
      <c r="B38" s="19">
        <v>11</v>
      </c>
      <c r="C38" s="19">
        <v>63</v>
      </c>
      <c r="D38" s="36">
        <v>61.129101398481218</v>
      </c>
      <c r="E38" s="36">
        <v>0.19749606786005336</v>
      </c>
      <c r="F38" s="10">
        <v>33.6</v>
      </c>
      <c r="G38" s="4">
        <f t="shared" si="0"/>
        <v>3.8816806747584295E-2</v>
      </c>
      <c r="H38" s="4">
        <f t="shared" si="1"/>
        <v>3.4417230568315024E-4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8">
        <v>45511</v>
      </c>
      <c r="B39" s="19">
        <v>21</v>
      </c>
      <c r="C39" s="19">
        <v>0</v>
      </c>
      <c r="D39" s="36">
        <v>11.173125568371638</v>
      </c>
      <c r="E39" s="36">
        <v>0.18363153936493259</v>
      </c>
      <c r="F39" s="10">
        <v>26.9</v>
      </c>
      <c r="G39" s="4">
        <f t="shared" si="0"/>
        <v>7.2533296141398694E-3</v>
      </c>
      <c r="H39" s="4">
        <f t="shared" si="1"/>
        <v>3.2715659780437734E-4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0.99518883872817498</v>
      </c>
      <c r="L39" s="3" t="str">
        <f>IF(J39="Fail","",RSQ(H39:H42,C39:C42))</f>
        <v/>
      </c>
      <c r="M39" s="3">
        <f>IF(I39="Fail",0,IF(K39&gt;0.9,+SLOPE(G39:G42,C39:C42),"Miss"))</f>
        <v>3.6818044551518802E-4</v>
      </c>
      <c r="N39" s="3">
        <f>IF(J39="Fail",0,IF(L39&gt;0.9,+SLOPE(H39:H42,C39:C42),"Miss"))</f>
        <v>0</v>
      </c>
      <c r="O39" s="5">
        <f>(PI()*14.75*14.75*S39)/1000</f>
        <v>53.531152312880018</v>
      </c>
      <c r="P39" s="3">
        <v>7.62</v>
      </c>
      <c r="Q39" s="3">
        <v>76.2</v>
      </c>
      <c r="R39" s="3">
        <v>-5.5</v>
      </c>
      <c r="S39" s="3">
        <f>SUM(P39:R39)</f>
        <v>78.320000000000007</v>
      </c>
      <c r="T39" s="3">
        <f>IF(M39="Miss","Miss",(M39*O39*14400*12.01)/(PI()*0.1475*0.1475*16.04))</f>
        <v>3109.0988723603959</v>
      </c>
      <c r="U39" s="13">
        <f>IF(N39="Miss","Miss",(N39*O39*14400*28.02)/(PI()*0.1475*0.1475*44.02))</f>
        <v>0</v>
      </c>
    </row>
    <row r="40" spans="1:21" x14ac:dyDescent="0.25">
      <c r="A40" s="18">
        <v>45511</v>
      </c>
      <c r="B40" s="19">
        <v>21</v>
      </c>
      <c r="C40" s="19">
        <v>21</v>
      </c>
      <c r="D40" s="36">
        <v>23.803255821250296</v>
      </c>
      <c r="E40" s="36">
        <v>0.19436420217045181</v>
      </c>
      <c r="F40" s="10">
        <v>33.1</v>
      </c>
      <c r="G40" s="4">
        <f t="shared" si="0"/>
        <v>1.5139677772859824E-2</v>
      </c>
      <c r="H40" s="4">
        <f t="shared" si="1"/>
        <v>3.3926747144615715E-4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8">
        <v>45511</v>
      </c>
      <c r="B41" s="19">
        <v>21</v>
      </c>
      <c r="C41" s="19">
        <v>42</v>
      </c>
      <c r="D41" s="36">
        <v>37.420417682141064</v>
      </c>
      <c r="E41" s="36">
        <v>0.18254743201083978</v>
      </c>
      <c r="F41" s="10">
        <v>31</v>
      </c>
      <c r="G41" s="4">
        <f t="shared" si="0"/>
        <v>2.3964985749213748E-2</v>
      </c>
      <c r="H41" s="4">
        <f t="shared" si="1"/>
        <v>3.2084106295097347E-4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8">
        <v>45511</v>
      </c>
      <c r="B42" s="19">
        <v>21</v>
      </c>
      <c r="C42" s="19">
        <v>63</v>
      </c>
      <c r="D42" s="36">
        <v>47.485003721745635</v>
      </c>
      <c r="E42" s="36">
        <v>0.18402904539476672</v>
      </c>
      <c r="F42" s="10">
        <v>34.299999999999997</v>
      </c>
      <c r="G42" s="4">
        <f t="shared" si="0"/>
        <v>3.0084191474751724E-2</v>
      </c>
      <c r="H42" s="4">
        <f t="shared" si="1"/>
        <v>3.1997342893233776E-4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8">
        <v>45511</v>
      </c>
      <c r="B43" s="19">
        <v>31</v>
      </c>
      <c r="C43" s="19">
        <v>0</v>
      </c>
      <c r="D43" s="36">
        <v>11.605205573224788</v>
      </c>
      <c r="E43" s="36">
        <v>0.18994345329320661</v>
      </c>
      <c r="F43" s="10">
        <v>33.200000000000003</v>
      </c>
      <c r="G43" s="4">
        <f t="shared" si="0"/>
        <v>7.3788947943455889E-3</v>
      </c>
      <c r="H43" s="4">
        <f t="shared" si="1"/>
        <v>3.3144271990035741E-4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0.98846098062926857</v>
      </c>
      <c r="L43" s="3" t="str">
        <f>IF(J43="Fail","",RSQ(H43:H46,C43:C46))</f>
        <v/>
      </c>
      <c r="M43" s="3">
        <f>IF(I43="Fail",0,IF(K43&gt;0.9,+SLOPE(G43:G46,C43:C46),"Miss"))</f>
        <v>5.3983474691088773E-4</v>
      </c>
      <c r="N43" s="3">
        <f>IF(J43="Fail",0,IF(L43&gt;0.9,+SLOPE(H43:H46,C43:C46),"Miss"))</f>
        <v>0</v>
      </c>
      <c r="O43" s="5">
        <f>(PI()*14.75*14.75*S43)/1000</f>
        <v>55.239884192121593</v>
      </c>
      <c r="P43" s="3">
        <v>7.62</v>
      </c>
      <c r="Q43" s="3">
        <v>76.2</v>
      </c>
      <c r="R43" s="3">
        <v>-3</v>
      </c>
      <c r="S43" s="3">
        <f>SUM(P43:R43)</f>
        <v>80.820000000000007</v>
      </c>
      <c r="T43" s="3">
        <f>IF(M43="Miss","Miss",(M43*O43*14400*12.01)/(PI()*0.1475*0.1475*16.04))</f>
        <v>4704.1462628215259</v>
      </c>
      <c r="U43" s="13">
        <f>IF(N43="Miss","Miss",(N43*O43*14400*28.02)/(PI()*0.1475*0.1475*44.02))</f>
        <v>0</v>
      </c>
    </row>
    <row r="44" spans="1:21" x14ac:dyDescent="0.25">
      <c r="A44" s="18">
        <v>45511</v>
      </c>
      <c r="B44" s="19">
        <v>31</v>
      </c>
      <c r="C44" s="19">
        <v>21</v>
      </c>
      <c r="D44" s="36">
        <v>24.525910551826637</v>
      </c>
      <c r="E44" s="36">
        <v>0.19714674437929014</v>
      </c>
      <c r="F44" s="10">
        <v>32.299999999999997</v>
      </c>
      <c r="G44" s="4">
        <f t="shared" si="0"/>
        <v>1.5640166629237763E-2</v>
      </c>
      <c r="H44" s="4">
        <f t="shared" si="1"/>
        <v>3.4502575874510434E-4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8">
        <v>45511</v>
      </c>
      <c r="B45" s="19">
        <v>31</v>
      </c>
      <c r="C45" s="19">
        <v>42</v>
      </c>
      <c r="D45" s="36">
        <v>43.294454947093861</v>
      </c>
      <c r="E45" s="36">
        <v>0.19215985055046303</v>
      </c>
      <c r="F45" s="10">
        <v>33.200000000000003</v>
      </c>
      <c r="G45" s="4">
        <f t="shared" si="0"/>
        <v>2.7527752629406405E-2</v>
      </c>
      <c r="H45" s="4">
        <f t="shared" si="1"/>
        <v>3.3531023269212909E-4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8">
        <v>45511</v>
      </c>
      <c r="B46" s="19">
        <v>31</v>
      </c>
      <c r="C46" s="19">
        <v>63</v>
      </c>
      <c r="D46" s="36">
        <v>65.122428343419926</v>
      </c>
      <c r="E46" s="36">
        <v>0.20330206502308401</v>
      </c>
      <c r="F46" s="10">
        <v>34.700000000000003</v>
      </c>
      <c r="G46" s="4">
        <f t="shared" si="0"/>
        <v>4.1204798411384851E-2</v>
      </c>
      <c r="H46" s="4">
        <f t="shared" si="1"/>
        <v>3.530243576321817E-4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8">
        <v>45511</v>
      </c>
      <c r="B47" s="19">
        <v>41</v>
      </c>
      <c r="C47" s="19">
        <v>0</v>
      </c>
      <c r="D47" s="36">
        <v>10.97645721432661</v>
      </c>
      <c r="E47" s="36">
        <v>0.19191893780510905</v>
      </c>
      <c r="F47" s="10">
        <v>30.3</v>
      </c>
      <c r="G47" s="4">
        <f t="shared" si="0"/>
        <v>7.0458178610070836E-3</v>
      </c>
      <c r="H47" s="4">
        <f t="shared" si="1"/>
        <v>3.3809031409815773E-4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0.99394975172226152</v>
      </c>
      <c r="L47" s="5" t="str">
        <f>IF(J47="Fail","",RSQ(H47:H50,C47:C50))</f>
        <v/>
      </c>
      <c r="M47" s="3">
        <f>IF(I47="Fail",0,IF(K47&gt;0.9,+SLOPE(G47:G50,C47:C50),"Miss"))</f>
        <v>3.0346966694106808E-4</v>
      </c>
      <c r="N47" s="3">
        <f>IF(J47="Fail",0,IF(L47&gt;0.9,+SLOPE(H47:H50,C47:C50),"Miss"))</f>
        <v>0</v>
      </c>
      <c r="O47" s="5">
        <f>(PI()*14.75*14.75*S47)/1000</f>
        <v>54.453867527670468</v>
      </c>
      <c r="P47" s="3">
        <v>7.62</v>
      </c>
      <c r="Q47" s="3">
        <v>76.2</v>
      </c>
      <c r="R47" s="3">
        <v>-4.1500000000000004</v>
      </c>
      <c r="S47" s="3">
        <f>SUM(P47:R47)</f>
        <v>79.67</v>
      </c>
      <c r="T47" s="3">
        <f>IF(M47="Miss","Miss",(M47*O47*14400*12.01)/(PI()*0.1475*0.1475*16.04))</f>
        <v>2606.821179046301</v>
      </c>
      <c r="U47" s="5">
        <f>IF(N47="Miss","Miss",(N47*O47*14400*28.02)/(PI()*0.1475*0.1475*44.02))</f>
        <v>0</v>
      </c>
    </row>
    <row r="48" spans="1:21" x14ac:dyDescent="0.25">
      <c r="A48" s="18">
        <v>45511</v>
      </c>
      <c r="B48" s="19">
        <v>41</v>
      </c>
      <c r="C48" s="19">
        <v>21</v>
      </c>
      <c r="D48" s="36">
        <v>20.263409940329122</v>
      </c>
      <c r="E48" s="36">
        <v>0.19964019129370369</v>
      </c>
      <c r="F48" s="10">
        <v>30.4</v>
      </c>
      <c r="G48" s="4">
        <f t="shared" si="0"/>
        <v>1.3002853170352631E-2</v>
      </c>
      <c r="H48" s="4">
        <f t="shared" si="1"/>
        <v>3.5157645238155603E-4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8">
        <v>45511</v>
      </c>
      <c r="B49" s="19">
        <v>41</v>
      </c>
      <c r="C49" s="19">
        <v>42</v>
      </c>
      <c r="D49" s="36">
        <v>28.91515709130627</v>
      </c>
      <c r="E49" s="36">
        <v>0.1931837297182174</v>
      </c>
      <c r="F49" s="10">
        <v>29.9</v>
      </c>
      <c r="G49" s="4">
        <f t="shared" si="0"/>
        <v>1.8585216855807569E-2</v>
      </c>
      <c r="H49" s="4">
        <f t="shared" si="1"/>
        <v>3.4076760160653907E-4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8">
        <v>45511</v>
      </c>
      <c r="B50" s="19">
        <v>41</v>
      </c>
      <c r="C50" s="19">
        <v>63</v>
      </c>
      <c r="D50" s="36">
        <v>41.388284746349733</v>
      </c>
      <c r="E50" s="36">
        <v>0.19589399810344954</v>
      </c>
      <c r="F50" s="10">
        <v>31.9</v>
      </c>
      <c r="G50" s="4">
        <f t="shared" si="0"/>
        <v>2.6427906651730202E-2</v>
      </c>
      <c r="H50" s="4">
        <f t="shared" si="1"/>
        <v>3.4328287609743926E-4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28" priority="4" operator="containsText" text="Fail">
      <formula>NOT(ISERROR(SEARCH("Fail",I3)))</formula>
    </cfRule>
    <cfRule type="containsText" priority="5" operator="containsText" text="Fail">
      <formula>NOT(ISERROR(SEARCH("Fail",I3)))</formula>
    </cfRule>
  </conditionalFormatting>
  <conditionalFormatting sqref="I35:J50">
    <cfRule type="containsText" dxfId="27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9C4E-7195-43D8-87DB-42AB026523E1}">
  <sheetPr>
    <tabColor theme="9"/>
  </sheetPr>
  <dimension ref="A1:U50"/>
  <sheetViews>
    <sheetView topLeftCell="A12" workbookViewId="0">
      <selection activeCell="D47" sqref="D47:D50"/>
    </sheetView>
  </sheetViews>
  <sheetFormatPr defaultRowHeight="15" x14ac:dyDescent="0.25"/>
  <cols>
    <col min="6" max="6" width="12.5703125" customWidth="1"/>
    <col min="15" max="15" width="12.7109375" customWidth="1"/>
    <col min="17" max="17" width="9.7109375" bestFit="1" customWidth="1"/>
    <col min="18" max="18" width="10.5703125" bestFit="1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8">
        <v>45520</v>
      </c>
      <c r="B3" s="19">
        <v>12</v>
      </c>
      <c r="C3" s="19">
        <v>0</v>
      </c>
      <c r="D3" s="36">
        <v>4.0648375636803369</v>
      </c>
      <c r="E3" s="36">
        <v>0.18835342917387032</v>
      </c>
      <c r="F3" s="10">
        <v>25.6</v>
      </c>
      <c r="G3" s="4">
        <f>(0.997*D3*16.04)/(0.0821*(F3+273.15)*1000)</f>
        <v>2.6502793119063208E-3</v>
      </c>
      <c r="H3" s="4">
        <f>(0.997*E3*44.02)/(0.0821*(F3+273.15)*1000)</f>
        <v>3.3702929882945362E-4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0.99264412829458859</v>
      </c>
      <c r="L3" s="3" t="str">
        <f>IF(J3="Fail","",RSQ(H3:H6,C3:C6))</f>
        <v/>
      </c>
      <c r="M3" s="3">
        <f>IF(I3="Fail",0,IF(K3&gt;0.9,+SLOPE(G3:G6,C3:C6),"Miss"))</f>
        <v>1.4379948370927967E-4</v>
      </c>
      <c r="N3" s="3">
        <f>IF(J3="Fail",0,IF(L3&gt;0.9,+SLOPE(H3:H6,C3:C6),"Miss"))</f>
        <v>0</v>
      </c>
      <c r="O3" s="5">
        <f>(PI()*14.75*14.75*S3)/1000</f>
        <v>65.65631372797823</v>
      </c>
      <c r="P3" s="3">
        <v>7.62</v>
      </c>
      <c r="Q3" s="3">
        <v>91.44</v>
      </c>
      <c r="R3" s="3">
        <v>-3</v>
      </c>
      <c r="S3" s="3">
        <f>SUM(P3:R3)</f>
        <v>96.06</v>
      </c>
      <c r="T3" s="3">
        <f>IF(M3="Miss","Miss",(M3*O3*14400*12.01)/(PI()*0.1475*0.1475*16.04))</f>
        <v>1489.3646601583125</v>
      </c>
      <c r="U3" s="3">
        <f>IF(N3="Miss","Miss",(N3*O3*14400*28.02)/(PI()*0.1475*0.1475*44.02))</f>
        <v>0</v>
      </c>
    </row>
    <row r="4" spans="1:21" x14ac:dyDescent="0.25">
      <c r="A4" s="18">
        <v>45520</v>
      </c>
      <c r="B4" s="19">
        <v>12</v>
      </c>
      <c r="C4" s="19">
        <v>21</v>
      </c>
      <c r="D4" s="36">
        <v>10.046433600123052</v>
      </c>
      <c r="E4" s="36">
        <v>0.19303918207100501</v>
      </c>
      <c r="F4" s="10">
        <v>30.8</v>
      </c>
      <c r="G4" s="4">
        <f t="shared" ref="G4:G50" si="0">(0.997*D4*16.04)/(0.0821*(F4+273.15)*1000)</f>
        <v>6.4382247849973642E-3</v>
      </c>
      <c r="H4" s="4">
        <f t="shared" ref="H4:H50" si="1">(0.997*E4*44.02)/(0.0821*(F4+273.15)*1000)</f>
        <v>3.3950436349259092E-4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8">
        <v>45520</v>
      </c>
      <c r="B5" s="19">
        <v>12</v>
      </c>
      <c r="C5" s="19">
        <v>42</v>
      </c>
      <c r="D5" s="36">
        <v>14.339006389584302</v>
      </c>
      <c r="E5" s="36">
        <v>0.19690583163393616</v>
      </c>
      <c r="F5" s="10">
        <v>35.6</v>
      </c>
      <c r="G5" s="4">
        <f t="shared" si="0"/>
        <v>9.0462473236041924E-3</v>
      </c>
      <c r="H5" s="4">
        <f t="shared" si="1"/>
        <v>3.4092091995641902E-4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8">
        <v>45520</v>
      </c>
      <c r="B6" s="19">
        <v>12</v>
      </c>
      <c r="C6" s="19">
        <v>63</v>
      </c>
      <c r="D6" s="36">
        <v>18.790426695774229</v>
      </c>
      <c r="E6" s="36">
        <v>0.19601445447612653</v>
      </c>
      <c r="F6" s="10">
        <v>35.799999999999997</v>
      </c>
      <c r="G6" s="4">
        <f t="shared" si="0"/>
        <v>1.1846902325353622E-2</v>
      </c>
      <c r="H6" s="4">
        <f t="shared" si="1"/>
        <v>3.3915790043566177E-4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8">
        <v>45520</v>
      </c>
      <c r="B7" s="19">
        <v>22</v>
      </c>
      <c r="C7" s="19">
        <v>0</v>
      </c>
      <c r="D7" s="36">
        <v>4.0104124563226593</v>
      </c>
      <c r="E7" s="36">
        <v>0.18076467769522042</v>
      </c>
      <c r="F7" s="10">
        <v>26</v>
      </c>
      <c r="G7" s="4">
        <f t="shared" si="0"/>
        <v>2.6112977737376159E-3</v>
      </c>
      <c r="H7" s="4">
        <f t="shared" si="1"/>
        <v>3.2301791042167884E-4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0.98215824086377579</v>
      </c>
      <c r="L7" s="3" t="str">
        <f>IF(J7="Fail","",RSQ(H7:H10,C7:C10))</f>
        <v/>
      </c>
      <c r="M7" s="3">
        <f>IF(I7="Fail",0,IF(K7&gt;0.9,+SLOPE(G7:G10,C7:C10),"Miss"))</f>
        <v>1.7860267653011376E-4</v>
      </c>
      <c r="N7" s="3">
        <f>IF(J7="Fail",0,IF(L7&gt;0.9,+SLOPE(H7:H10,C7:C10),"Miss"))</f>
        <v>0</v>
      </c>
      <c r="O7" s="5">
        <f>(PI()*14.75*14.75*S7)/1000</f>
        <v>65.861361553487214</v>
      </c>
      <c r="P7" s="3">
        <v>7.62</v>
      </c>
      <c r="Q7" s="3">
        <v>91.44</v>
      </c>
      <c r="R7" s="3">
        <v>-2.7</v>
      </c>
      <c r="S7" s="3">
        <f>SUM(P7:R7)</f>
        <v>96.36</v>
      </c>
      <c r="T7" s="3">
        <f>IF(M7="Miss","Miss",(M7*O7*14400*12.01)/(PI()*0.1475*0.1475*16.04))</f>
        <v>1855.6065198799508</v>
      </c>
      <c r="U7" s="13">
        <f>IF(N7="Miss","Miss",(N7*O7*14400*28.02)/(PI()*0.1475*0.1475*44.02))</f>
        <v>0</v>
      </c>
    </row>
    <row r="8" spans="1:21" x14ac:dyDescent="0.25">
      <c r="A8" s="18">
        <v>45520</v>
      </c>
      <c r="B8" s="19">
        <v>22</v>
      </c>
      <c r="C8" s="19">
        <v>21</v>
      </c>
      <c r="D8" s="36">
        <v>11.862018283197285</v>
      </c>
      <c r="E8" s="36">
        <v>0.18716091108436828</v>
      </c>
      <c r="F8" s="10">
        <v>29.3</v>
      </c>
      <c r="G8" s="4">
        <f t="shared" si="0"/>
        <v>7.63943720447434E-3</v>
      </c>
      <c r="H8" s="4">
        <f t="shared" si="1"/>
        <v>3.3079855302750198E-4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8">
        <v>45520</v>
      </c>
      <c r="B9" s="19">
        <v>22</v>
      </c>
      <c r="C9" s="19">
        <v>42</v>
      </c>
      <c r="D9" s="36">
        <v>17.383676039495292</v>
      </c>
      <c r="E9" s="36">
        <v>0.182896755491603</v>
      </c>
      <c r="F9" s="10">
        <v>30.6</v>
      </c>
      <c r="G9" s="4">
        <f t="shared" si="0"/>
        <v>1.1147608253810075E-2</v>
      </c>
      <c r="H9" s="4">
        <f t="shared" si="1"/>
        <v>3.2187834092560589E-4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8">
        <v>45520</v>
      </c>
      <c r="B10" s="19">
        <v>22</v>
      </c>
      <c r="C10" s="19">
        <v>63</v>
      </c>
      <c r="D10" s="36">
        <v>21.859080291300469</v>
      </c>
      <c r="E10" s="36">
        <v>0.18231856490275355</v>
      </c>
      <c r="F10" s="10">
        <v>32.200000000000003</v>
      </c>
      <c r="G10" s="4">
        <f t="shared" si="0"/>
        <v>1.3944094781067E-2</v>
      </c>
      <c r="H10" s="4">
        <f t="shared" si="1"/>
        <v>3.1917951374815204E-4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8">
        <v>45520</v>
      </c>
      <c r="B11" s="19">
        <v>32</v>
      </c>
      <c r="C11" s="19">
        <v>0</v>
      </c>
      <c r="D11" s="36">
        <v>3.8888323012422896</v>
      </c>
      <c r="E11" s="36">
        <v>0.18765478221234388</v>
      </c>
      <c r="F11" s="10">
        <v>23</v>
      </c>
      <c r="G11" s="4">
        <f t="shared" si="0"/>
        <v>2.5577838658064956E-3</v>
      </c>
      <c r="H11" s="4">
        <f t="shared" si="1"/>
        <v>3.3872709608668189E-4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0.99645253129781242</v>
      </c>
      <c r="L11" s="3" t="str">
        <f>IF(J11="Fail","",RSQ(H11:H14,C11:C14))</f>
        <v/>
      </c>
      <c r="M11" s="3">
        <f>IF(I11="Fail",0,IF(K11&gt;0.9,+SLOPE(G11:G14,C11:C14),"Miss"))</f>
        <v>2.3269359775771685E-4</v>
      </c>
      <c r="N11" s="3">
        <f>IF(J11="Fail",0,IF(L11&gt;0.9,+SLOPE(H11:H14,C11:C14),"Miss"))</f>
        <v>0</v>
      </c>
      <c r="O11" s="5">
        <f>(PI()*14.75*14.75*S11)/1000</f>
        <v>64.408939456131876</v>
      </c>
      <c r="P11" s="3">
        <v>7.62</v>
      </c>
      <c r="Q11" s="3">
        <v>91.44</v>
      </c>
      <c r="R11" s="3">
        <v>-4.8250000000000002</v>
      </c>
      <c r="S11" s="3">
        <f>SUM(P11:R11)</f>
        <v>94.234999999999999</v>
      </c>
      <c r="T11" s="3">
        <f>IF(M11="Miss","Miss",(M11*O11*14400*12.01)/(PI()*0.1475*0.1475*16.04))</f>
        <v>2364.2739922733717</v>
      </c>
      <c r="U11" s="13">
        <f>IF(N11="Miss","Miss",(N11*O11*14400*28.02)/(PI()*0.1475*0.1475*44.02))</f>
        <v>0</v>
      </c>
    </row>
    <row r="12" spans="1:21" x14ac:dyDescent="0.25">
      <c r="A12" s="18">
        <v>45520</v>
      </c>
      <c r="B12" s="19">
        <v>32</v>
      </c>
      <c r="C12" s="19">
        <v>21</v>
      </c>
      <c r="D12" s="36">
        <v>12.946830592563861</v>
      </c>
      <c r="E12" s="36">
        <v>0.18629362520109394</v>
      </c>
      <c r="F12" s="10">
        <v>30.2</v>
      </c>
      <c r="G12" s="4">
        <f t="shared" si="0"/>
        <v>8.3133455229679534E-3</v>
      </c>
      <c r="H12" s="4">
        <f t="shared" si="1"/>
        <v>3.2828877555113252E-4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8">
        <v>45520</v>
      </c>
      <c r="B13" s="19">
        <v>32</v>
      </c>
      <c r="C13" s="19">
        <v>42</v>
      </c>
      <c r="D13" s="36">
        <v>19.653110770365746</v>
      </c>
      <c r="E13" s="36">
        <v>0.17787372475097285</v>
      </c>
      <c r="F13" s="10">
        <v>28.4</v>
      </c>
      <c r="G13" s="4">
        <f t="shared" si="0"/>
        <v>1.2694872233064472E-2</v>
      </c>
      <c r="H13" s="4">
        <f t="shared" si="1"/>
        <v>3.1532216958007713E-4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8">
        <v>45520</v>
      </c>
      <c r="B14" s="19">
        <v>32</v>
      </c>
      <c r="C14" s="19">
        <v>63</v>
      </c>
      <c r="D14" s="36">
        <v>27.388302215061749</v>
      </c>
      <c r="E14" s="36">
        <v>0.18849797682108271</v>
      </c>
      <c r="F14" s="10">
        <v>33.700000000000003</v>
      </c>
      <c r="G14" s="4">
        <f t="shared" si="0"/>
        <v>1.7385826805481168E-2</v>
      </c>
      <c r="H14" s="4">
        <f t="shared" si="1"/>
        <v>3.2838446605373286E-4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8">
        <v>45520</v>
      </c>
      <c r="B15" s="19">
        <v>42</v>
      </c>
      <c r="C15" s="19">
        <v>0</v>
      </c>
      <c r="D15" s="36">
        <v>3.9722226352276113</v>
      </c>
      <c r="E15" s="36">
        <v>0.18261970583444598</v>
      </c>
      <c r="F15" s="10">
        <v>24.9</v>
      </c>
      <c r="G15" s="4">
        <f t="shared" si="0"/>
        <v>2.5959768832712563E-3</v>
      </c>
      <c r="H15" s="4">
        <f t="shared" si="1"/>
        <v>3.2753713970200602E-4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0.97601919871784593</v>
      </c>
      <c r="L15" s="5" t="str">
        <f>IF(J15="Fail","",RSQ(H15:H18,C15:C18))</f>
        <v/>
      </c>
      <c r="M15" s="3">
        <f>IF(I15="Fail",0,IF(K15&gt;0.9,+SLOPE(G15:G18,C15:C18),"Miss"))</f>
        <v>1.5858675211940295E-4</v>
      </c>
      <c r="N15" s="3">
        <f>IF(J15="Fail",0,IF(L15&gt;0.9,+SLOPE(H15:H18,C15:C18),"Miss"))</f>
        <v>0</v>
      </c>
      <c r="O15" s="5">
        <f>(PI()*14.75*14.75*S15)/1000</f>
        <v>63.742534023227655</v>
      </c>
      <c r="P15" s="3">
        <v>7.62</v>
      </c>
      <c r="Q15" s="3">
        <v>91.44</v>
      </c>
      <c r="R15" s="3">
        <v>-5.8</v>
      </c>
      <c r="S15" s="3">
        <f>SUM(P15:R15)</f>
        <v>93.26</v>
      </c>
      <c r="T15" s="3">
        <f>IF(M15="Miss","Miss",(M15*O15*14400*12.01)/(PI()*0.1475*0.1475*16.04))</f>
        <v>1594.6429290095116</v>
      </c>
      <c r="U15" s="5">
        <f>IF(N15="Miss","Miss",(N15*O15*14400*28.02)/(PI()*0.1475*0.1475*44.02))</f>
        <v>0</v>
      </c>
    </row>
    <row r="16" spans="1:21" x14ac:dyDescent="0.25">
      <c r="A16" s="18">
        <v>45520</v>
      </c>
      <c r="B16" s="19">
        <v>42</v>
      </c>
      <c r="C16" s="19">
        <v>21</v>
      </c>
      <c r="D16" s="36">
        <v>7.5985952122530271</v>
      </c>
      <c r="E16" s="36">
        <v>0.18047558240079564</v>
      </c>
      <c r="F16" s="10">
        <v>26.4</v>
      </c>
      <c r="G16" s="4">
        <f t="shared" si="0"/>
        <v>4.9410625399294618E-3</v>
      </c>
      <c r="H16" s="4">
        <f t="shared" si="1"/>
        <v>3.220706631148987E-4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8">
        <v>45520</v>
      </c>
      <c r="B17" s="19">
        <v>42</v>
      </c>
      <c r="C17" s="19">
        <v>42</v>
      </c>
      <c r="D17" s="36">
        <v>15.216449815323664</v>
      </c>
      <c r="E17" s="36">
        <v>0.18578770843585068</v>
      </c>
      <c r="F17" s="10">
        <v>28.2</v>
      </c>
      <c r="G17" s="4">
        <f t="shared" si="0"/>
        <v>9.8355467579278617E-3</v>
      </c>
      <c r="H17" s="4">
        <f t="shared" si="1"/>
        <v>3.2957011356205679E-4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8">
        <v>45520</v>
      </c>
      <c r="B18" s="19">
        <v>42</v>
      </c>
      <c r="C18" s="19">
        <v>63</v>
      </c>
      <c r="D18" s="36">
        <v>18.740798377539605</v>
      </c>
      <c r="E18" s="36">
        <v>0.18419768431651451</v>
      </c>
      <c r="F18" s="10">
        <v>29.4</v>
      </c>
      <c r="G18" s="4">
        <f t="shared" si="0"/>
        <v>1.2065554792296663E-2</v>
      </c>
      <c r="H18" s="4">
        <f t="shared" si="1"/>
        <v>3.2545357628739277E-4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8">
        <v>45520</v>
      </c>
      <c r="B19" s="19">
        <v>14</v>
      </c>
      <c r="C19" s="19">
        <v>0</v>
      </c>
      <c r="D19" s="36">
        <v>3.9967600565109032</v>
      </c>
      <c r="E19" s="36">
        <v>0.19853199266507549</v>
      </c>
      <c r="F19" s="10">
        <v>27.9</v>
      </c>
      <c r="G19" s="4">
        <f t="shared" si="0"/>
        <v>2.5859838600835192E-3</v>
      </c>
      <c r="H19" s="4">
        <f t="shared" si="1"/>
        <v>3.5252823733114666E-4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0.98795539863090609</v>
      </c>
      <c r="L19" s="3" t="str">
        <f>IF(J19="Fail","",RSQ(H19:H22,C19:C22))</f>
        <v/>
      </c>
      <c r="M19" s="3">
        <f>IF(I19="Fail",0,IF(K19&gt;0.9,+SLOPE(G19:G22,C19:C22),"Miss"))</f>
        <v>1.5442370935377843E-4</v>
      </c>
      <c r="N19" s="3">
        <f>IF(J19="Fail",0,IF(L19&gt;0.9,+SLOPE(H19:H22,C19:C22),"Miss"))</f>
        <v>0</v>
      </c>
      <c r="O19" s="5">
        <f>(PI()*14.75*14.75*S19)/1000</f>
        <v>61.623706492968104</v>
      </c>
      <c r="P19" s="3">
        <v>7.62</v>
      </c>
      <c r="Q19" s="3">
        <v>91.44</v>
      </c>
      <c r="R19" s="3">
        <v>-8.9</v>
      </c>
      <c r="S19" s="3">
        <f>SUM(P19:R19)</f>
        <v>90.16</v>
      </c>
      <c r="T19" s="3">
        <f>IF(M19="Miss","Miss",(M19*O19*14400*12.01)/(PI()*0.1475*0.1475*16.04))</f>
        <v>1501.1670347765987</v>
      </c>
      <c r="U19" s="3">
        <f>IF(N19="Miss","Miss",(N19*O19*14400*28.02)/(PI()*0.1475*0.1475*44.02))</f>
        <v>0</v>
      </c>
    </row>
    <row r="20" spans="1:21" x14ac:dyDescent="0.25">
      <c r="A20" s="18">
        <v>45520</v>
      </c>
      <c r="B20" s="19">
        <v>14</v>
      </c>
      <c r="C20" s="19">
        <v>21</v>
      </c>
      <c r="D20" s="36">
        <v>7.8043036688761109</v>
      </c>
      <c r="E20" s="36">
        <v>0.19032891368577287</v>
      </c>
      <c r="F20" s="10">
        <v>30.2</v>
      </c>
      <c r="G20" s="4">
        <f t="shared" si="0"/>
        <v>5.0112552644967778E-3</v>
      </c>
      <c r="H20" s="4">
        <f t="shared" si="1"/>
        <v>3.3539980747292187E-4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8">
        <v>45520</v>
      </c>
      <c r="B21" s="19">
        <v>14</v>
      </c>
      <c r="C21" s="19">
        <v>42</v>
      </c>
      <c r="D21" s="36">
        <v>12.984097954212169</v>
      </c>
      <c r="E21" s="36">
        <v>0.19565308535809556</v>
      </c>
      <c r="F21" s="10">
        <v>32.299999999999997</v>
      </c>
      <c r="G21" s="4">
        <f t="shared" si="0"/>
        <v>8.2799558085764526E-3</v>
      </c>
      <c r="H21" s="4">
        <f t="shared" si="1"/>
        <v>3.4241171183950269E-4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8">
        <v>45520</v>
      </c>
      <c r="B22" s="19">
        <v>14</v>
      </c>
      <c r="C22" s="19">
        <v>63</v>
      </c>
      <c r="D22" s="36">
        <v>19.348145677273408</v>
      </c>
      <c r="E22" s="36">
        <v>0.19947155237195591</v>
      </c>
      <c r="F22" s="10">
        <v>33.1</v>
      </c>
      <c r="G22" s="4">
        <f t="shared" si="0"/>
        <v>1.230607666682145E-2</v>
      </c>
      <c r="H22" s="4">
        <f t="shared" si="1"/>
        <v>3.481824762119768E-4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8">
        <v>45520</v>
      </c>
      <c r="B23" s="19">
        <v>24</v>
      </c>
      <c r="C23" s="19">
        <v>0</v>
      </c>
      <c r="D23" s="36">
        <v>3.8694606528607434</v>
      </c>
      <c r="E23" s="36">
        <v>0.19321986663002055</v>
      </c>
      <c r="F23" s="10">
        <v>26.1</v>
      </c>
      <c r="G23" s="4">
        <f t="shared" si="0"/>
        <v>2.5186779545400507E-3</v>
      </c>
      <c r="H23" s="4">
        <f t="shared" si="1"/>
        <v>3.4515936261548489E-4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0.99471082579362147</v>
      </c>
      <c r="L23" s="3" t="str">
        <f>IF(J23="Fail","",RSQ(H23:H26,C23:C26))</f>
        <v/>
      </c>
      <c r="M23" s="3">
        <f>IF(I23="Fail",0,IF(K23&gt;0.9,+SLOPE(G23:G26,C23:C26),"Miss"))</f>
        <v>2.5889883646930097E-4</v>
      </c>
      <c r="N23" s="3">
        <f>IF(J23="Fail",0,IF(L23&gt;0.9,+SLOPE(H23:H26,C23:C26),"Miss"))</f>
        <v>0</v>
      </c>
      <c r="O23" s="5">
        <f>(PI()*14.75*14.75*S23)/1000</f>
        <v>61.965452868816421</v>
      </c>
      <c r="P23" s="3">
        <v>7.62</v>
      </c>
      <c r="Q23" s="3">
        <v>91.44</v>
      </c>
      <c r="R23" s="3">
        <v>-8.3999999999999986</v>
      </c>
      <c r="S23" s="3">
        <f>SUM(P23:R23)</f>
        <v>90.66</v>
      </c>
      <c r="T23" s="3">
        <f>IF(M23="Miss","Miss",(M23*O23*14400*12.01)/(PI()*0.1475*0.1475*16.04))</f>
        <v>2530.7366171685044</v>
      </c>
      <c r="U23" s="13">
        <f>IF(N23="Miss","Miss",(N23*O23*14400*28.02)/(PI()*0.1475*0.1475*44.02))</f>
        <v>0</v>
      </c>
    </row>
    <row r="24" spans="1:21" x14ac:dyDescent="0.25">
      <c r="A24" s="18">
        <v>45520</v>
      </c>
      <c r="B24" s="19">
        <v>24</v>
      </c>
      <c r="C24" s="19">
        <v>21</v>
      </c>
      <c r="D24" s="36">
        <v>11.216481162368432</v>
      </c>
      <c r="E24" s="36">
        <v>0.1970865161929517</v>
      </c>
      <c r="F24" s="10">
        <v>27.1</v>
      </c>
      <c r="G24" s="4">
        <f t="shared" si="0"/>
        <v>7.2766247684727383E-3</v>
      </c>
      <c r="H24" s="4">
        <f t="shared" si="1"/>
        <v>3.5089399505630381E-4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8">
        <v>45520</v>
      </c>
      <c r="B25" s="19">
        <v>24</v>
      </c>
      <c r="C25" s="19">
        <v>42</v>
      </c>
      <c r="D25" s="36">
        <v>19.281359613329411</v>
      </c>
      <c r="E25" s="36">
        <v>0.20363934286657959</v>
      </c>
      <c r="F25" s="10">
        <v>28.8</v>
      </c>
      <c r="G25" s="4">
        <f t="shared" si="0"/>
        <v>1.2438241530466515E-2</v>
      </c>
      <c r="H25" s="4">
        <f t="shared" si="1"/>
        <v>3.6051944380882249E-4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8">
        <v>45520</v>
      </c>
      <c r="B26" s="19">
        <v>24</v>
      </c>
      <c r="C26" s="19">
        <v>63</v>
      </c>
      <c r="D26" s="36">
        <v>29.525087277490947</v>
      </c>
      <c r="E26" s="36">
        <v>0.19707447055568394</v>
      </c>
      <c r="F26" s="10">
        <v>30.8</v>
      </c>
      <c r="G26" s="4">
        <f t="shared" si="0"/>
        <v>1.8921057586726527E-2</v>
      </c>
      <c r="H26" s="4">
        <f t="shared" si="1"/>
        <v>3.4660135817419894E-4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8">
        <v>45520</v>
      </c>
      <c r="B27" s="19">
        <v>34</v>
      </c>
      <c r="C27" s="19">
        <v>0</v>
      </c>
      <c r="D27" s="36">
        <v>3.9493456409484522</v>
      </c>
      <c r="E27" s="36">
        <v>0.19631559540781895</v>
      </c>
      <c r="F27" s="10">
        <v>24.9</v>
      </c>
      <c r="G27" s="4">
        <f t="shared" si="0"/>
        <v>2.5810260223147878E-3</v>
      </c>
      <c r="H27" s="4">
        <f t="shared" si="1"/>
        <v>3.5210136992042405E-4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0.99987143453201732</v>
      </c>
      <c r="L27" s="3" t="str">
        <f>IF(J27="Fail","",RSQ(H27:H30,C27:C30))</f>
        <v/>
      </c>
      <c r="M27" s="3">
        <f>IF(I27="Fail",0,IF(K27&gt;0.9,+SLOPE(G27:G30,C27:C30),"Miss"))</f>
        <v>1.9826872080470066E-4</v>
      </c>
      <c r="N27" s="3">
        <f>IF(J27="Fail",0,IF(L27&gt;0.9,+SLOPE(H27:H30,C27:C30),"Miss"))</f>
        <v>0</v>
      </c>
      <c r="O27" s="5">
        <f>(PI()*14.75*14.75*S27)/1000</f>
        <v>63.657097429265583</v>
      </c>
      <c r="P27" s="3">
        <v>7.62</v>
      </c>
      <c r="Q27" s="3">
        <v>91.44</v>
      </c>
      <c r="R27" s="3">
        <v>-5.9250000000000007</v>
      </c>
      <c r="S27" s="3">
        <f>SUM(P27:R27)</f>
        <v>93.135000000000005</v>
      </c>
      <c r="T27" s="3">
        <f>IF(M27="Miss","Miss",(M27*O27*14400*12.01)/(PI()*0.1475*0.1475*16.04))</f>
        <v>1990.9862422641791</v>
      </c>
      <c r="U27" s="13">
        <f>IF(N27="Miss","Miss",(N27*O27*14400*28.02)/(PI()*0.1475*0.1475*44.02))</f>
        <v>0</v>
      </c>
    </row>
    <row r="28" spans="1:21" x14ac:dyDescent="0.25">
      <c r="A28" s="18">
        <v>45520</v>
      </c>
      <c r="B28" s="19">
        <v>34</v>
      </c>
      <c r="C28" s="19">
        <v>21</v>
      </c>
      <c r="D28" s="36">
        <v>10.257861305315926</v>
      </c>
      <c r="E28" s="36">
        <v>0.20385616433739806</v>
      </c>
      <c r="F28" s="10">
        <v>28.4</v>
      </c>
      <c r="G28" s="4">
        <f t="shared" si="0"/>
        <v>6.6260369758786115E-3</v>
      </c>
      <c r="H28" s="4">
        <f t="shared" si="1"/>
        <v>3.6138203161335407E-4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8">
        <v>45520</v>
      </c>
      <c r="B29" s="19">
        <v>34</v>
      </c>
      <c r="C29" s="19">
        <v>42</v>
      </c>
      <c r="D29" s="36">
        <v>16.75345174548233</v>
      </c>
      <c r="E29" s="36">
        <v>0.19543626388727697</v>
      </c>
      <c r="F29" s="10">
        <v>28.7</v>
      </c>
      <c r="G29" s="4">
        <f t="shared" si="0"/>
        <v>1.0811090032075605E-2</v>
      </c>
      <c r="H29" s="4">
        <f t="shared" si="1"/>
        <v>3.4611148519610109E-4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8">
        <v>45520</v>
      </c>
      <c r="B30" s="19">
        <v>34</v>
      </c>
      <c r="C30" s="19">
        <v>63</v>
      </c>
      <c r="D30" s="36">
        <v>23.592750575504162</v>
      </c>
      <c r="E30" s="36">
        <v>0.19031686804850523</v>
      </c>
      <c r="F30" s="10">
        <v>31.9</v>
      </c>
      <c r="G30" s="4">
        <f t="shared" si="0"/>
        <v>1.5064818793244835E-2</v>
      </c>
      <c r="H30" s="4">
        <f t="shared" si="1"/>
        <v>3.3350956367252414E-4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8">
        <v>45520</v>
      </c>
      <c r="B31" s="19">
        <v>44</v>
      </c>
      <c r="C31" s="19">
        <v>0</v>
      </c>
      <c r="D31" s="36">
        <v>4.0635461204548999</v>
      </c>
      <c r="E31" s="36">
        <v>0.19031686804850523</v>
      </c>
      <c r="F31" s="10">
        <v>26.3</v>
      </c>
      <c r="G31" s="4">
        <f t="shared" si="0"/>
        <v>2.6432439144025632E-3</v>
      </c>
      <c r="H31" s="4">
        <f t="shared" si="1"/>
        <v>3.397465099292151E-4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0.99770166998822785</v>
      </c>
      <c r="L31" s="5" t="str">
        <f>IF(J31="Fail","",RSQ(H31:H34,C31:C34))</f>
        <v/>
      </c>
      <c r="M31" s="3">
        <f>IF(I31="Fail",0,IF(K31&gt;0.9,+SLOPE(G31:G34,C31:C34),"Miss"))</f>
        <v>2.4941766122542667E-4</v>
      </c>
      <c r="N31" s="3">
        <f>IF(J31="Fail",0,IF(L31&gt;0.9,+SLOPE(H31:H34,C31:C34),"Miss"))</f>
        <v>0</v>
      </c>
      <c r="O31" s="5">
        <f>(PI()*14.75*14.75*S31)/1000</f>
        <v>64.545638006471194</v>
      </c>
      <c r="P31" s="3">
        <v>7.62</v>
      </c>
      <c r="Q31" s="3">
        <v>91.44</v>
      </c>
      <c r="R31" s="3">
        <v>-4.625</v>
      </c>
      <c r="S31" s="3">
        <f>SUM(P31:R31)</f>
        <v>94.435000000000002</v>
      </c>
      <c r="T31" s="3">
        <f>IF(M31="Miss","Miss",(M31*O31*14400*12.01)/(PI()*0.1475*0.1475*16.04))</f>
        <v>2539.5766350127742</v>
      </c>
      <c r="U31" s="5">
        <f>IF(N31="Miss","Miss",(N31*O31*14400*28.02)/(PI()*0.1475*0.1475*44.02))</f>
        <v>0</v>
      </c>
    </row>
    <row r="32" spans="1:21" x14ac:dyDescent="0.25">
      <c r="A32" s="18">
        <v>45520</v>
      </c>
      <c r="B32" s="19">
        <v>44</v>
      </c>
      <c r="C32" s="19">
        <v>21</v>
      </c>
      <c r="D32" s="36">
        <v>11.712210869046661</v>
      </c>
      <c r="E32" s="36">
        <v>0.19082278481374848</v>
      </c>
      <c r="F32" s="10">
        <v>29.2</v>
      </c>
      <c r="G32" s="4">
        <f t="shared" si="0"/>
        <v>7.5454522502069127E-3</v>
      </c>
      <c r="H32" s="4">
        <f t="shared" si="1"/>
        <v>3.373823011073713E-4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8">
        <v>45520</v>
      </c>
      <c r="B33" s="19">
        <v>44</v>
      </c>
      <c r="C33" s="19">
        <v>42</v>
      </c>
      <c r="D33" s="36">
        <v>19.5815279172987</v>
      </c>
      <c r="E33" s="36">
        <v>0.19118415393177945</v>
      </c>
      <c r="F33" s="10">
        <v>31.9</v>
      </c>
      <c r="G33" s="4">
        <f t="shared" si="0"/>
        <v>1.2503509025999443E-2</v>
      </c>
      <c r="H33" s="4">
        <f t="shared" si="1"/>
        <v>3.3502938763492983E-4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8">
        <v>45520</v>
      </c>
      <c r="B34" s="19">
        <v>44</v>
      </c>
      <c r="C34" s="19">
        <v>63</v>
      </c>
      <c r="D34" s="36">
        <v>29.178058033627252</v>
      </c>
      <c r="E34" s="36">
        <v>0.18601657554393691</v>
      </c>
      <c r="F34" s="10">
        <v>34.9</v>
      </c>
      <c r="G34" s="4">
        <f t="shared" si="0"/>
        <v>1.8449794608251583E-2</v>
      </c>
      <c r="H34" s="4">
        <f t="shared" si="1"/>
        <v>3.2279921602163984E-4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8">
        <v>45520</v>
      </c>
      <c r="B35" s="19">
        <v>11</v>
      </c>
      <c r="C35" s="19">
        <v>0</v>
      </c>
      <c r="D35" s="36">
        <v>4.2334631505444609</v>
      </c>
      <c r="E35" s="36">
        <v>0.18732955000611606</v>
      </c>
      <c r="F35" s="10">
        <v>24.2</v>
      </c>
      <c r="G35" s="4">
        <f t="shared" si="0"/>
        <v>2.7732192502685194E-3</v>
      </c>
      <c r="H35" s="4">
        <f t="shared" si="1"/>
        <v>3.367754200224362E-4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0.99085301414331228</v>
      </c>
      <c r="L35" s="3" t="str">
        <f>IF(J35="Fail","",RSQ(H35:H38,C35:C38))</f>
        <v/>
      </c>
      <c r="M35" s="3">
        <f>IF(I35="Fail",0,IF(K35&gt;0.9,+SLOPE(G35:G38,C35:C38),"Miss"))</f>
        <v>4.9095512538608233E-4</v>
      </c>
      <c r="N35" s="3">
        <f>IF(J35="Fail",0,IF(L35&gt;0.9,+SLOPE(H35:H38,C35:C38),"Miss"))</f>
        <v>0</v>
      </c>
      <c r="O35" s="5">
        <f>(PI()*14.75*14.75*S35)/1000</f>
        <v>53.2919298497862</v>
      </c>
      <c r="P35" s="3">
        <v>7.62</v>
      </c>
      <c r="Q35" s="3">
        <v>76.2</v>
      </c>
      <c r="R35" s="3">
        <v>-5.85</v>
      </c>
      <c r="S35" s="3">
        <f>SUM(P35:R35)</f>
        <v>77.970000000000013</v>
      </c>
      <c r="T35" s="3">
        <f>IF(M35="Miss","Miss",(M35*O35*14400*12.01)/(PI()*0.1475*0.1475*16.04))</f>
        <v>4127.3421057830219</v>
      </c>
      <c r="U35" s="3">
        <f>IF(N35="Miss","Miss",(N35*O35*14400*28.02)/(PI()*0.1475*0.1475*44.02))</f>
        <v>0</v>
      </c>
    </row>
    <row r="36" spans="1:21" x14ac:dyDescent="0.25">
      <c r="A36" s="18">
        <v>45520</v>
      </c>
      <c r="B36" s="19">
        <v>11</v>
      </c>
      <c r="C36" s="19">
        <v>21</v>
      </c>
      <c r="D36" s="36">
        <v>19.526918318051674</v>
      </c>
      <c r="E36" s="36">
        <v>0.18969049491058487</v>
      </c>
      <c r="F36" s="10">
        <v>28.3</v>
      </c>
      <c r="G36" s="4">
        <f t="shared" si="0"/>
        <v>1.2617542798604317E-2</v>
      </c>
      <c r="H36" s="4">
        <f t="shared" si="1"/>
        <v>3.3638166883635529E-4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8">
        <v>45520</v>
      </c>
      <c r="B37" s="19">
        <v>11</v>
      </c>
      <c r="C37" s="19">
        <v>42</v>
      </c>
      <c r="D37" s="36">
        <v>32.674917304330336</v>
      </c>
      <c r="E37" s="36">
        <v>0.18781137549682392</v>
      </c>
      <c r="F37" s="10">
        <v>29.2</v>
      </c>
      <c r="G37" s="4">
        <f t="shared" si="0"/>
        <v>2.1050426008881469E-2</v>
      </c>
      <c r="H37" s="4">
        <f t="shared" si="1"/>
        <v>3.3205800922099179E-4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8">
        <v>45520</v>
      </c>
      <c r="B38" s="19">
        <v>11</v>
      </c>
      <c r="C38" s="19">
        <v>63</v>
      </c>
      <c r="D38" s="36">
        <v>53.815104937166829</v>
      </c>
      <c r="E38" s="36">
        <v>0.19179848143243206</v>
      </c>
      <c r="F38" s="10">
        <v>32.200000000000003</v>
      </c>
      <c r="G38" s="4">
        <f t="shared" si="0"/>
        <v>3.4329116957201901E-2</v>
      </c>
      <c r="H38" s="4">
        <f t="shared" si="1"/>
        <v>3.3577571254957286E-4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8">
        <v>45520</v>
      </c>
      <c r="B39" s="19">
        <v>21</v>
      </c>
      <c r="C39" s="19">
        <v>0</v>
      </c>
      <c r="D39" s="36">
        <v>4.1013669577712513</v>
      </c>
      <c r="E39" s="36">
        <v>0.1829690293152092</v>
      </c>
      <c r="F39" s="10">
        <v>25.6</v>
      </c>
      <c r="G39" s="4">
        <f t="shared" si="0"/>
        <v>2.6740965237675414E-3</v>
      </c>
      <c r="H39" s="4">
        <f t="shared" si="1"/>
        <v>3.2739474894660114E-4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0.99335325446711464</v>
      </c>
      <c r="L39" s="3" t="str">
        <f>IF(J39="Fail","",RSQ(H39:H42,C39:C42))</f>
        <v/>
      </c>
      <c r="M39" s="3">
        <f>IF(I39="Fail",0,IF(K39&gt;0.9,+SLOPE(G39:G42,C39:C42),"Miss"))</f>
        <v>1.9888722144409895E-4</v>
      </c>
      <c r="N39" s="3">
        <f>IF(J39="Fail",0,IF(L39&gt;0.9,+SLOPE(H39:H42,C39:C42),"Miss"))</f>
        <v>0</v>
      </c>
      <c r="O39" s="5">
        <f>(PI()*14.75*14.75*S39)/1000</f>
        <v>53.531152312880018</v>
      </c>
      <c r="P39" s="3">
        <v>7.62</v>
      </c>
      <c r="Q39" s="3">
        <v>76.2</v>
      </c>
      <c r="R39" s="3">
        <v>-5.5</v>
      </c>
      <c r="S39" s="3">
        <f>SUM(P39:R39)</f>
        <v>78.320000000000007</v>
      </c>
      <c r="T39" s="3">
        <f>IF(M39="Miss","Miss",(M39*O39*14400*12.01)/(PI()*0.1475*0.1475*16.04))</f>
        <v>1679.5026554261476</v>
      </c>
      <c r="U39" s="13">
        <f>IF(N39="Miss","Miss",(N39*O39*14400*28.02)/(PI()*0.1475*0.1475*44.02))</f>
        <v>0</v>
      </c>
    </row>
    <row r="40" spans="1:21" x14ac:dyDescent="0.25">
      <c r="A40" s="18">
        <v>45520</v>
      </c>
      <c r="B40" s="19">
        <v>21</v>
      </c>
      <c r="C40" s="19">
        <v>21</v>
      </c>
      <c r="D40" s="36">
        <v>10.131853344891203</v>
      </c>
      <c r="E40" s="36">
        <v>0.19536399006367078</v>
      </c>
      <c r="F40" s="10">
        <v>29.2</v>
      </c>
      <c r="G40" s="4">
        <f t="shared" si="0"/>
        <v>6.5273257521360293E-3</v>
      </c>
      <c r="H40" s="4">
        <f t="shared" si="1"/>
        <v>3.4541133327203167E-4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8">
        <v>45520</v>
      </c>
      <c r="B41" s="19">
        <v>21</v>
      </c>
      <c r="C41" s="19">
        <v>42</v>
      </c>
      <c r="D41" s="36">
        <v>18.176437688023896</v>
      </c>
      <c r="E41" s="36">
        <v>0.19649627996683439</v>
      </c>
      <c r="F41" s="10">
        <v>30.9</v>
      </c>
      <c r="G41" s="4">
        <f t="shared" si="0"/>
        <v>1.1644480805686593E-2</v>
      </c>
      <c r="H41" s="4">
        <f t="shared" si="1"/>
        <v>3.4547081494455906E-4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8">
        <v>45520</v>
      </c>
      <c r="B42" s="19">
        <v>21</v>
      </c>
      <c r="C42" s="19">
        <v>63</v>
      </c>
      <c r="D42" s="36">
        <v>23.633154299271389</v>
      </c>
      <c r="E42" s="36">
        <v>0.18539020240601656</v>
      </c>
      <c r="F42" s="10">
        <v>36</v>
      </c>
      <c r="G42" s="4">
        <f t="shared" si="0"/>
        <v>1.4890483673670947E-2</v>
      </c>
      <c r="H42" s="4">
        <f t="shared" si="1"/>
        <v>3.205675567455345E-4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8">
        <v>45520</v>
      </c>
      <c r="B43" s="19">
        <v>31</v>
      </c>
      <c r="C43" s="19">
        <v>0</v>
      </c>
      <c r="D43" s="36">
        <v>4.1166797845871406</v>
      </c>
      <c r="E43" s="36">
        <v>0.18478792054263171</v>
      </c>
      <c r="F43" s="10">
        <v>23.8</v>
      </c>
      <c r="G43" s="4">
        <f t="shared" si="0"/>
        <v>2.7003504001417329E-3</v>
      </c>
      <c r="H43" s="4">
        <f t="shared" si="1"/>
        <v>3.3265364619468817E-4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0.99730070175696339</v>
      </c>
      <c r="L43" s="3" t="str">
        <f>IF(J43="Fail","",RSQ(H43:H46,C43:C46))</f>
        <v/>
      </c>
      <c r="M43" s="3">
        <f>IF(I43="Fail",0,IF(K43&gt;0.9,+SLOPE(G43:G46,C43:C46),"Miss"))</f>
        <v>4.5118318657344476E-4</v>
      </c>
      <c r="N43" s="3">
        <f>IF(J43="Fail",0,IF(L43&gt;0.9,+SLOPE(H43:H46,C43:C46),"Miss"))</f>
        <v>0</v>
      </c>
      <c r="O43" s="5">
        <f>(PI()*14.75*14.75*S43)/1000</f>
        <v>56.333472594836195</v>
      </c>
      <c r="P43" s="3">
        <v>7.62</v>
      </c>
      <c r="Q43" s="3">
        <v>76.2</v>
      </c>
      <c r="R43" s="3">
        <v>-1.4</v>
      </c>
      <c r="S43" s="3">
        <f>SUM(P43:R43)</f>
        <v>82.42</v>
      </c>
      <c r="T43" s="3">
        <f>IF(M43="Miss","Miss",(M43*O43*14400*12.01)/(PI()*0.1475*0.1475*16.04))</f>
        <v>4009.4670885573696</v>
      </c>
      <c r="U43" s="13">
        <f>IF(N43="Miss","Miss",(N43*O43*14400*28.02)/(PI()*0.1475*0.1475*44.02))</f>
        <v>0</v>
      </c>
    </row>
    <row r="44" spans="1:21" x14ac:dyDescent="0.25">
      <c r="A44" s="18">
        <v>45520</v>
      </c>
      <c r="B44" s="19">
        <v>31</v>
      </c>
      <c r="C44" s="19">
        <v>21</v>
      </c>
      <c r="D44" s="36">
        <v>19.293167094247686</v>
      </c>
      <c r="E44" s="36">
        <v>0.18608884936754311</v>
      </c>
      <c r="F44" s="10">
        <v>28.1</v>
      </c>
      <c r="G44" s="4">
        <f t="shared" si="0"/>
        <v>1.2474778273279022E-2</v>
      </c>
      <c r="H44" s="4">
        <f t="shared" si="1"/>
        <v>3.3021388775804307E-4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8">
        <v>45520</v>
      </c>
      <c r="B45" s="19">
        <v>31</v>
      </c>
      <c r="C45" s="19">
        <v>42</v>
      </c>
      <c r="D45" s="36">
        <v>32.191364062349074</v>
      </c>
      <c r="E45" s="36">
        <v>0.18428200377738835</v>
      </c>
      <c r="F45" s="10">
        <v>30.2</v>
      </c>
      <c r="G45" s="4">
        <f t="shared" si="0"/>
        <v>2.0670536344213088E-2</v>
      </c>
      <c r="H45" s="4">
        <f t="shared" si="1"/>
        <v>3.2474387307071826E-4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8">
        <v>45520</v>
      </c>
      <c r="B46" s="19">
        <v>31</v>
      </c>
      <c r="C46" s="19">
        <v>63</v>
      </c>
      <c r="D46" s="36">
        <v>49.266088421511782</v>
      </c>
      <c r="E46" s="36">
        <v>0.17954806833118286</v>
      </c>
      <c r="F46" s="10">
        <v>31</v>
      </c>
      <c r="G46" s="4">
        <f t="shared" si="0"/>
        <v>3.1551254103304845E-2</v>
      </c>
      <c r="H46" s="4">
        <f t="shared" si="1"/>
        <v>3.1556945205753434E-4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8">
        <v>45520</v>
      </c>
      <c r="B47" s="19">
        <v>41</v>
      </c>
      <c r="C47" s="19">
        <v>0</v>
      </c>
      <c r="D47" s="36">
        <v>3.8633724205122575</v>
      </c>
      <c r="E47" s="36">
        <v>0.17890964955599487</v>
      </c>
      <c r="F47" s="10">
        <v>23.7</v>
      </c>
      <c r="G47" s="4">
        <f t="shared" si="0"/>
        <v>2.5350462496957623E-3</v>
      </c>
      <c r="H47" s="4">
        <f t="shared" si="1"/>
        <v>3.2218012907902154E-4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0.9987364427559049</v>
      </c>
      <c r="L47" s="5" t="str">
        <f>IF(J47="Fail","",RSQ(H47:H50,C47:C50))</f>
        <v/>
      </c>
      <c r="M47" s="3">
        <f>IF(I47="Fail",0,IF(K47&gt;0.9,+SLOPE(G47:G50,C47:C50),"Miss"))</f>
        <v>2.7502635817494868E-4</v>
      </c>
      <c r="N47" s="3">
        <f>IF(J47="Fail",0,IF(L47&gt;0.9,+SLOPE(H47:H50,C47:C50),"Miss"))</f>
        <v>0</v>
      </c>
      <c r="O47" s="5">
        <f>(PI()*14.75*14.75*S47)/1000</f>
        <v>55.308233467291252</v>
      </c>
      <c r="P47" s="3">
        <v>7.62</v>
      </c>
      <c r="Q47" s="3">
        <v>76.2</v>
      </c>
      <c r="R47" s="3">
        <v>-2.9</v>
      </c>
      <c r="S47" s="3">
        <f>SUM(P47:R47)</f>
        <v>80.92</v>
      </c>
      <c r="T47" s="3">
        <f>IF(M47="Miss","Miss",(M47*O47*14400*12.01)/(PI()*0.1475*0.1475*16.04))</f>
        <v>2399.5584194924054</v>
      </c>
      <c r="U47" s="5">
        <f>IF(N47="Miss","Miss",(N47*O47*14400*28.02)/(PI()*0.1475*0.1475*44.02))</f>
        <v>0</v>
      </c>
    </row>
    <row r="48" spans="1:21" x14ac:dyDescent="0.25">
      <c r="A48" s="18">
        <v>45520</v>
      </c>
      <c r="B48" s="19">
        <v>41</v>
      </c>
      <c r="C48" s="19">
        <v>21</v>
      </c>
      <c r="D48" s="36">
        <v>12.676180990890261</v>
      </c>
      <c r="E48" s="36">
        <v>0.1771509865149109</v>
      </c>
      <c r="F48" s="10">
        <v>26.6</v>
      </c>
      <c r="G48" s="4">
        <f t="shared" si="0"/>
        <v>8.2373136876994785E-3</v>
      </c>
      <c r="H48" s="4">
        <f t="shared" si="1"/>
        <v>3.1592676670701912E-4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8">
        <v>45520</v>
      </c>
      <c r="B49" s="19">
        <v>41</v>
      </c>
      <c r="C49" s="19">
        <v>42</v>
      </c>
      <c r="D49" s="36">
        <v>21.230700916180986</v>
      </c>
      <c r="E49" s="36">
        <v>0.18383631519848354</v>
      </c>
      <c r="F49" s="10">
        <v>30.8</v>
      </c>
      <c r="G49" s="4">
        <f t="shared" si="0"/>
        <v>1.3605626661360554E-2</v>
      </c>
      <c r="H49" s="4">
        <f t="shared" si="1"/>
        <v>3.2331897860677424E-4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8">
        <v>45520</v>
      </c>
      <c r="B50" s="19">
        <v>41</v>
      </c>
      <c r="C50" s="19">
        <v>63</v>
      </c>
      <c r="D50" s="36">
        <v>31.122602547355775</v>
      </c>
      <c r="E50" s="36">
        <v>0.1791626079386166</v>
      </c>
      <c r="F50" s="10">
        <v>30</v>
      </c>
      <c r="G50" s="4">
        <f t="shared" si="0"/>
        <v>1.9997453664055146E-2</v>
      </c>
      <c r="H50" s="4">
        <f t="shared" si="1"/>
        <v>3.1593070917982095E-4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26" priority="4" operator="containsText" text="Fail">
      <formula>NOT(ISERROR(SEARCH("Fail",I3)))</formula>
    </cfRule>
    <cfRule type="containsText" priority="5" operator="containsText" text="Fail">
      <formula>NOT(ISERROR(SEARCH("Fail",I3)))</formula>
    </cfRule>
  </conditionalFormatting>
  <conditionalFormatting sqref="I35:J50">
    <cfRule type="containsText" dxfId="25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13CA-09DD-42E6-9AE1-014B570BDB1D}">
  <sheetPr>
    <tabColor theme="9"/>
  </sheetPr>
  <dimension ref="A1:U50"/>
  <sheetViews>
    <sheetView workbookViewId="0">
      <selection activeCell="F11" sqref="F11"/>
    </sheetView>
  </sheetViews>
  <sheetFormatPr defaultRowHeight="15" x14ac:dyDescent="0.25"/>
  <cols>
    <col min="6" max="6" width="15.140625" customWidth="1"/>
    <col min="15" max="15" width="11.42578125" customWidth="1"/>
    <col min="17" max="17" width="9.7109375" customWidth="1"/>
    <col min="18" max="18" width="10.71093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8">
        <v>45525</v>
      </c>
      <c r="B3" s="19">
        <v>12</v>
      </c>
      <c r="C3" s="19">
        <v>0</v>
      </c>
      <c r="D3" s="36">
        <v>3.7082147415705413</v>
      </c>
      <c r="E3" s="36">
        <v>0.18172832867663635</v>
      </c>
      <c r="F3" s="3">
        <v>26.5</v>
      </c>
      <c r="G3" s="4">
        <f>(0.997*D3*16.04)/(0.0821*(F3+273.15)*1000)</f>
        <v>2.4104990195190005E-3</v>
      </c>
      <c r="H3" s="4">
        <f>(0.997*E3*44.02)/(0.0821*(F3+273.15)*1000)</f>
        <v>3.2419804368842401E-4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0.99865381921698482</v>
      </c>
      <c r="L3" s="3" t="str">
        <f>IF(J3="Fail","",RSQ(H3:H6,C3:C6))</f>
        <v/>
      </c>
      <c r="M3" s="3">
        <f>IF(I3="Fail",0,IF(K3&gt;0.9,+SLOPE(G3:G6,C3:C6),"Miss"))</f>
        <v>1.1000049725998436E-4</v>
      </c>
      <c r="N3" s="3">
        <f>IF(J3="Fail",0,IF(L3&gt;0.9,+SLOPE(H3:H6,C3:C6),"Miss"))</f>
        <v>0</v>
      </c>
      <c r="O3" s="5">
        <f>(PI()*14.75*14.75*S3)/1000</f>
        <v>65.246218076960247</v>
      </c>
      <c r="P3" s="3">
        <v>7.62</v>
      </c>
      <c r="Q3" s="3">
        <v>91.44</v>
      </c>
      <c r="R3" s="3">
        <v>-3.6</v>
      </c>
      <c r="S3" s="3">
        <f>SUM(P3:R3)</f>
        <v>95.460000000000008</v>
      </c>
      <c r="T3" s="3">
        <f>IF(M3="Miss","Miss",(M3*O3*14400*12.01)/(PI()*0.1475*0.1475*16.04))</f>
        <v>1132.1845235545888</v>
      </c>
      <c r="U3" s="3">
        <f>IF(N3="Miss","Miss",(N3*O3*14400*28.02)/(PI()*0.1475*0.1475*44.02))</f>
        <v>0</v>
      </c>
    </row>
    <row r="4" spans="1:21" x14ac:dyDescent="0.25">
      <c r="A4" s="18">
        <v>45525</v>
      </c>
      <c r="B4" s="19">
        <v>12</v>
      </c>
      <c r="C4" s="19">
        <v>21</v>
      </c>
      <c r="D4" s="36">
        <v>7.7522769560799585</v>
      </c>
      <c r="E4" s="36">
        <v>0.18019853274363862</v>
      </c>
      <c r="F4" s="3">
        <v>32.200000000000003</v>
      </c>
      <c r="G4" s="4">
        <f t="shared" ref="G4:G50" si="0">(0.997*D4*16.04)/(0.0821*(F4+273.15)*1000)</f>
        <v>4.945243953730377E-3</v>
      </c>
      <c r="H4" s="4">
        <f t="shared" ref="H4:H50" si="1">(0.997*E4*44.02)/(0.0821*(F4+273.15)*1000)</f>
        <v>3.1546803853970204E-4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8">
        <v>45525</v>
      </c>
      <c r="B5" s="19">
        <v>12</v>
      </c>
      <c r="C5" s="19">
        <v>42</v>
      </c>
      <c r="D5" s="36">
        <v>11.16353199012554</v>
      </c>
      <c r="E5" s="36">
        <v>0.18418563867924675</v>
      </c>
      <c r="F5" s="3">
        <v>29.1</v>
      </c>
      <c r="G5" s="4">
        <f t="shared" si="0"/>
        <v>7.1943519004239931E-3</v>
      </c>
      <c r="H5" s="4">
        <f t="shared" si="1"/>
        <v>3.2575530291858816E-4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8">
        <v>45525</v>
      </c>
      <c r="B6" s="19">
        <v>12</v>
      </c>
      <c r="C6" s="19">
        <v>63</v>
      </c>
      <c r="D6" s="36">
        <v>14.760754848633962</v>
      </c>
      <c r="E6" s="36">
        <v>0.17723530597578485</v>
      </c>
      <c r="F6" s="3">
        <v>34</v>
      </c>
      <c r="G6" s="4">
        <f t="shared" si="0"/>
        <v>9.3608311788200334E-3</v>
      </c>
      <c r="H6" s="4">
        <f t="shared" si="1"/>
        <v>3.0846206319609545E-4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8">
        <v>45525</v>
      </c>
      <c r="B7" s="19">
        <v>22</v>
      </c>
      <c r="C7" s="19">
        <v>0</v>
      </c>
      <c r="D7" s="36">
        <v>3.7624553570388701</v>
      </c>
      <c r="E7" s="36">
        <v>0.17313978930476737</v>
      </c>
      <c r="F7" s="3">
        <v>25.2</v>
      </c>
      <c r="G7" s="4">
        <f t="shared" si="0"/>
        <v>2.4564146482112343E-3</v>
      </c>
      <c r="H7" s="4">
        <f t="shared" si="1"/>
        <v>3.102222060806736E-4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0.99723061956130754</v>
      </c>
      <c r="L7" s="3" t="str">
        <f>IF(J7="Fail","",RSQ(H7:H10,C7:C10))</f>
        <v/>
      </c>
      <c r="M7" s="3">
        <f>IF(I7="Fail",0,IF(K7&gt;0.9,+SLOPE(G7:G10,C7:C10),"Miss"))</f>
        <v>1.1542994616776247E-4</v>
      </c>
      <c r="N7" s="3">
        <f>IF(J7="Fail",0,IF(L7&gt;0.9,+SLOPE(H7:H10,C7:C10),"Miss"))</f>
        <v>0</v>
      </c>
      <c r="O7" s="5">
        <f>(PI()*14.75*14.75*S7)/1000</f>
        <v>65.382916627299565</v>
      </c>
      <c r="P7" s="3">
        <v>7.62</v>
      </c>
      <c r="Q7" s="3">
        <v>91.44</v>
      </c>
      <c r="R7" s="3">
        <v>-3.4</v>
      </c>
      <c r="S7" s="3">
        <f>SUM(P7:R7)</f>
        <v>95.66</v>
      </c>
      <c r="T7" s="3">
        <f>IF(M7="Miss","Miss",(M7*O7*14400*12.01)/(PI()*0.1475*0.1475*16.04))</f>
        <v>1190.5564856085964</v>
      </c>
      <c r="U7" s="13">
        <f>IF(N7="Miss","Miss",(N7*O7*14400*28.02)/(PI()*0.1475*0.1475*44.02))</f>
        <v>0</v>
      </c>
    </row>
    <row r="8" spans="1:21" x14ac:dyDescent="0.25">
      <c r="A8" s="18">
        <v>45525</v>
      </c>
      <c r="B8" s="19">
        <v>22</v>
      </c>
      <c r="C8" s="19">
        <v>21</v>
      </c>
      <c r="D8" s="36">
        <v>7.7520924641906106</v>
      </c>
      <c r="E8" s="36">
        <v>0.17912647102681345</v>
      </c>
      <c r="F8" s="3">
        <v>24</v>
      </c>
      <c r="G8" s="4">
        <f t="shared" si="0"/>
        <v>5.081589449598245E-3</v>
      </c>
      <c r="H8" s="4">
        <f t="shared" si="1"/>
        <v>3.2224491634541661E-4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8">
        <v>45525</v>
      </c>
      <c r="B9" s="19">
        <v>22</v>
      </c>
      <c r="C9" s="19">
        <v>42</v>
      </c>
      <c r="D9" s="36">
        <v>11.671069177722044</v>
      </c>
      <c r="E9" s="36">
        <v>0.1804153542144572</v>
      </c>
      <c r="F9" s="3">
        <v>25.4</v>
      </c>
      <c r="G9" s="4">
        <f t="shared" si="0"/>
        <v>7.6146497662710252E-3</v>
      </c>
      <c r="H9" s="4">
        <f t="shared" si="1"/>
        <v>3.2304160490045556E-4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8">
        <v>45525</v>
      </c>
      <c r="B10" s="19">
        <v>22</v>
      </c>
      <c r="C10" s="19">
        <v>63</v>
      </c>
      <c r="D10" s="36">
        <v>14.924952630153733</v>
      </c>
      <c r="E10" s="36">
        <v>0.17903010592867186</v>
      </c>
      <c r="F10" s="3">
        <v>26.8</v>
      </c>
      <c r="G10" s="4">
        <f t="shared" si="0"/>
        <v>9.6921574410636802E-3</v>
      </c>
      <c r="H10" s="4">
        <f t="shared" si="1"/>
        <v>3.1906505518646921E-4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8">
        <v>45525</v>
      </c>
      <c r="B11" s="19">
        <v>32</v>
      </c>
      <c r="C11" s="19">
        <v>0</v>
      </c>
      <c r="D11" s="36">
        <v>3.7984312754617413</v>
      </c>
      <c r="E11" s="36">
        <v>0.17742803617206804</v>
      </c>
      <c r="F11" s="3">
        <v>27.2</v>
      </c>
      <c r="G11" s="4">
        <f t="shared" si="0"/>
        <v>2.4633890240286496E-3</v>
      </c>
      <c r="H11" s="4">
        <f t="shared" si="1"/>
        <v>3.1578874609089036E-4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0.99176413959397069</v>
      </c>
      <c r="L11" s="3" t="str">
        <f>IF(J11="Fail","",RSQ(H11:H14,C11:C14))</f>
        <v/>
      </c>
      <c r="M11" s="3">
        <f>IF(I11="Fail",0,IF(K11&gt;0.9,+SLOPE(G11:G14,C11:C14),"Miss"))</f>
        <v>1.2636617855367856E-4</v>
      </c>
      <c r="N11" s="3">
        <f>IF(J11="Fail",0,IF(L11&gt;0.9,+SLOPE(H11:H14,C11:C14),"Miss"))</f>
        <v>0</v>
      </c>
      <c r="O11" s="5">
        <f>(PI()*14.75*14.75*S11)/1000</f>
        <v>64.408939456131876</v>
      </c>
      <c r="P11" s="3">
        <v>7.62</v>
      </c>
      <c r="Q11" s="3">
        <v>91.44</v>
      </c>
      <c r="R11" s="3">
        <v>-4.8249999999999993</v>
      </c>
      <c r="S11" s="3">
        <f>SUM(P11:R11)</f>
        <v>94.234999999999999</v>
      </c>
      <c r="T11" s="3">
        <f>IF(M11="Miss","Miss",(M11*O11*14400*12.01)/(PI()*0.1475*0.1475*16.04))</f>
        <v>1283.9385025475092</v>
      </c>
      <c r="U11" s="13">
        <f>IF(N11="Miss","Miss",(N11*O11*14400*28.02)/(PI()*0.1475*0.1475*44.02))</f>
        <v>0</v>
      </c>
    </row>
    <row r="12" spans="1:21" x14ac:dyDescent="0.25">
      <c r="A12" s="18">
        <v>45525</v>
      </c>
      <c r="B12" s="19">
        <v>32</v>
      </c>
      <c r="C12" s="19">
        <v>21</v>
      </c>
      <c r="D12" s="36">
        <v>8.5157043942022206</v>
      </c>
      <c r="E12" s="36">
        <v>0.18426995814012059</v>
      </c>
      <c r="F12" s="3">
        <v>23.8</v>
      </c>
      <c r="G12" s="4">
        <f t="shared" si="0"/>
        <v>5.5859058687215525E-3</v>
      </c>
      <c r="H12" s="4">
        <f t="shared" si="1"/>
        <v>3.3172121467383377E-4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8">
        <v>45525</v>
      </c>
      <c r="B13" s="19">
        <v>32</v>
      </c>
      <c r="C13" s="19">
        <v>42</v>
      </c>
      <c r="D13" s="36">
        <v>11.648561167221581</v>
      </c>
      <c r="E13" s="36">
        <v>0.18017444146910322</v>
      </c>
      <c r="F13" s="3">
        <v>28.8</v>
      </c>
      <c r="G13" s="4">
        <f t="shared" si="0"/>
        <v>7.5143879988708176E-3</v>
      </c>
      <c r="H13" s="4">
        <f t="shared" si="1"/>
        <v>3.1897760281796072E-4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8">
        <v>45525</v>
      </c>
      <c r="B14" s="19">
        <v>32</v>
      </c>
      <c r="C14" s="19">
        <v>63</v>
      </c>
      <c r="D14" s="36">
        <v>16.424871690553438</v>
      </c>
      <c r="E14" s="36">
        <v>0.18274016220712297</v>
      </c>
      <c r="F14" s="3">
        <v>26.8</v>
      </c>
      <c r="G14" s="4">
        <f t="shared" si="0"/>
        <v>1.0666194146069726E-2</v>
      </c>
      <c r="H14" s="4">
        <f t="shared" si="1"/>
        <v>3.2567706775881572E-4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8">
        <v>45525</v>
      </c>
      <c r="B15" s="19">
        <v>42</v>
      </c>
      <c r="C15" s="19">
        <v>0</v>
      </c>
      <c r="D15" s="36">
        <v>3.8002761943552219</v>
      </c>
      <c r="E15" s="36">
        <v>0.17800622676091749</v>
      </c>
      <c r="F15" s="3">
        <v>25.6</v>
      </c>
      <c r="G15" s="4">
        <f t="shared" si="0"/>
        <v>2.4777849593356554E-3</v>
      </c>
      <c r="H15" s="4">
        <f t="shared" si="1"/>
        <v>3.1851458216419575E-4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0.98640661230351123</v>
      </c>
      <c r="L15" s="5" t="str">
        <f>IF(J15="Fail","",RSQ(H15:H18,C15:C18))</f>
        <v/>
      </c>
      <c r="M15" s="3">
        <f>IF(I15="Fail",0,IF(K15&gt;0.9,+SLOPE(G15:G18,C15:C18),"Miss"))</f>
        <v>9.8171062114713552E-5</v>
      </c>
      <c r="N15" s="3">
        <f>IF(J15="Fail",0,IF(L15&gt;0.9,+SLOPE(H15:H18,C15:C18),"Miss"))</f>
        <v>0</v>
      </c>
      <c r="O15" s="5">
        <f>(PI()*14.75*14.75*S15)/1000</f>
        <v>64.477288731301542</v>
      </c>
      <c r="P15" s="3">
        <v>7.62</v>
      </c>
      <c r="Q15" s="3">
        <v>91.44</v>
      </c>
      <c r="R15" s="3">
        <v>-4.7249999999999996</v>
      </c>
      <c r="S15" s="3">
        <f>SUM(P15:R15)</f>
        <v>94.335000000000008</v>
      </c>
      <c r="T15" s="3">
        <f>IF(M15="Miss","Miss",(M15*O15*14400*12.01)/(PI()*0.1475*0.1475*16.04))</f>
        <v>998.52163457246456</v>
      </c>
      <c r="U15" s="5">
        <f>IF(N15="Miss","Miss",(N15*O15*14400*28.02)/(PI()*0.1475*0.1475*44.02))</f>
        <v>0</v>
      </c>
    </row>
    <row r="16" spans="1:21" x14ac:dyDescent="0.25">
      <c r="A16" s="18">
        <v>45525</v>
      </c>
      <c r="B16" s="19">
        <v>42</v>
      </c>
      <c r="C16" s="19">
        <v>21</v>
      </c>
      <c r="D16" s="36">
        <v>6.1787456318303775</v>
      </c>
      <c r="E16" s="36">
        <v>0.18487224000350555</v>
      </c>
      <c r="F16" s="3">
        <v>29.1</v>
      </c>
      <c r="G16" s="4">
        <f t="shared" si="0"/>
        <v>3.9819002102483734E-3</v>
      </c>
      <c r="H16" s="4">
        <f t="shared" si="1"/>
        <v>3.2696964310261151E-4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8">
        <v>45525</v>
      </c>
      <c r="B17" s="19">
        <v>42</v>
      </c>
      <c r="C17" s="19">
        <v>42</v>
      </c>
      <c r="D17" s="36">
        <v>9.4818884187179968</v>
      </c>
      <c r="E17" s="36">
        <v>0.18177651122570715</v>
      </c>
      <c r="F17" s="3">
        <v>31.2</v>
      </c>
      <c r="G17" s="4">
        <f t="shared" si="0"/>
        <v>6.06845169586381E-3</v>
      </c>
      <c r="H17" s="4">
        <f t="shared" si="1"/>
        <v>3.1927616423744315E-4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8">
        <v>45525</v>
      </c>
      <c r="B18" s="19">
        <v>42</v>
      </c>
      <c r="C18" s="19">
        <v>63</v>
      </c>
      <c r="D18" s="36">
        <v>13.606573588872514</v>
      </c>
      <c r="E18" s="36">
        <v>0.17622347244529812</v>
      </c>
      <c r="F18" s="3">
        <v>33.1</v>
      </c>
      <c r="G18" s="4">
        <f t="shared" si="0"/>
        <v>8.6542421454937919E-3</v>
      </c>
      <c r="H18" s="4">
        <f t="shared" si="1"/>
        <v>3.0760238376378819E-4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8">
        <v>45525</v>
      </c>
      <c r="B19" s="19">
        <v>14</v>
      </c>
      <c r="C19" s="19">
        <v>0</v>
      </c>
      <c r="D19" s="36">
        <v>3.8873563661275052</v>
      </c>
      <c r="E19" s="36">
        <v>0.1804876280380634</v>
      </c>
      <c r="F19" s="3">
        <v>27.4</v>
      </c>
      <c r="G19" s="4">
        <f t="shared" si="0"/>
        <v>2.5193818042621064E-3</v>
      </c>
      <c r="H19" s="4">
        <f t="shared" si="1"/>
        <v>3.2102048356238679E-4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0.93483987119057732</v>
      </c>
      <c r="L19" s="3" t="str">
        <f>IF(J19="Fail","",RSQ(H19:H22,C19:C22))</f>
        <v/>
      </c>
      <c r="M19" s="3">
        <f>IF(I19="Fail",0,IF(K19&gt;0.9,+SLOPE(G19:G22,C19:C22),"Miss"))</f>
        <v>7.3230950224510908E-5</v>
      </c>
      <c r="N19" s="3">
        <f>IF(J19="Fail",0,IF(L19&gt;0.9,+SLOPE(H19:H22,C19:C22),"Miss"))</f>
        <v>0</v>
      </c>
      <c r="O19" s="5">
        <f>(PI()*14.75*14.75*S19)/1000</f>
        <v>60.598467365423161</v>
      </c>
      <c r="P19" s="3">
        <v>7.62</v>
      </c>
      <c r="Q19" s="3">
        <v>91.44</v>
      </c>
      <c r="R19" s="3">
        <v>-10.4</v>
      </c>
      <c r="S19" s="3">
        <f>SUM(P19:R19)</f>
        <v>88.66</v>
      </c>
      <c r="T19" s="3">
        <f>IF(M19="Miss","Miss",(M19*O19*14400*12.01)/(PI()*0.1475*0.1475*16.04))</f>
        <v>700.04108938650995</v>
      </c>
      <c r="U19" s="3">
        <f>IF(N19="Miss","Miss",(N19*O19*14400*28.02)/(PI()*0.1475*0.1475*44.02))</f>
        <v>0</v>
      </c>
    </row>
    <row r="20" spans="1:21" x14ac:dyDescent="0.25">
      <c r="A20" s="18">
        <v>45525</v>
      </c>
      <c r="B20" s="19">
        <v>14</v>
      </c>
      <c r="C20" s="19">
        <v>21</v>
      </c>
      <c r="D20" s="36">
        <v>7.818694036245259</v>
      </c>
      <c r="E20" s="36">
        <v>0.17886146700692407</v>
      </c>
      <c r="F20" s="3">
        <v>28.3</v>
      </c>
      <c r="G20" s="4">
        <f t="shared" si="0"/>
        <v>5.0521390536220614E-3</v>
      </c>
      <c r="H20" s="4">
        <f t="shared" si="1"/>
        <v>3.1717835303591966E-4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8">
        <v>45525</v>
      </c>
      <c r="B21" s="19">
        <v>14</v>
      </c>
      <c r="C21" s="19">
        <v>42</v>
      </c>
      <c r="D21" s="36">
        <v>10.032412216532599</v>
      </c>
      <c r="E21" s="36">
        <v>0.17293501347121654</v>
      </c>
      <c r="F21" s="3">
        <v>29.8</v>
      </c>
      <c r="G21" s="4">
        <f t="shared" si="0"/>
        <v>6.450461339552997E-3</v>
      </c>
      <c r="H21" s="4">
        <f t="shared" si="1"/>
        <v>3.0515044993511604E-4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8">
        <v>45525</v>
      </c>
      <c r="B22" s="19">
        <v>14</v>
      </c>
      <c r="C22" s="19">
        <v>63</v>
      </c>
      <c r="D22" s="36">
        <v>11.239911632315636</v>
      </c>
      <c r="E22" s="36">
        <v>0.18121036627412523</v>
      </c>
      <c r="F22" s="3">
        <v>31.8</v>
      </c>
      <c r="G22" s="4">
        <f t="shared" si="0"/>
        <v>7.1794408913342248E-3</v>
      </c>
      <c r="H22" s="4">
        <f t="shared" si="1"/>
        <v>3.1765554435520091E-4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8">
        <v>45525</v>
      </c>
      <c r="B23" s="19">
        <v>24</v>
      </c>
      <c r="C23" s="19">
        <v>0</v>
      </c>
      <c r="D23" s="36">
        <v>3.7050783794516242</v>
      </c>
      <c r="E23" s="36">
        <v>0.1771268952403755</v>
      </c>
      <c r="F23" s="3">
        <v>27.2</v>
      </c>
      <c r="G23" s="4">
        <f t="shared" si="0"/>
        <v>2.4028470574335966E-3</v>
      </c>
      <c r="H23" s="4">
        <f t="shared" si="1"/>
        <v>3.1525277151061827E-4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0.99855285161526486</v>
      </c>
      <c r="L23" s="3" t="str">
        <f>IF(J23="Fail","",RSQ(H23:H26,C23:C26))</f>
        <v/>
      </c>
      <c r="M23" s="3">
        <f>IF(I23="Fail",0,IF(K23&gt;0.9,+SLOPE(G23:G26,C23:C26),"Miss"))</f>
        <v>2.2561112288196059E-4</v>
      </c>
      <c r="N23" s="3">
        <f>IF(J23="Fail",0,IF(L23&gt;0.9,+SLOPE(H23:H26,C23:C26),"Miss"))</f>
        <v>0</v>
      </c>
      <c r="O23" s="5">
        <f>(PI()*14.75*14.75*S23)/1000</f>
        <v>62.238849969495071</v>
      </c>
      <c r="P23" s="3">
        <v>7.62</v>
      </c>
      <c r="Q23" s="3">
        <v>91.44</v>
      </c>
      <c r="R23" s="3">
        <v>-8</v>
      </c>
      <c r="S23" s="3">
        <f>SUM(P23:R23)</f>
        <v>91.06</v>
      </c>
      <c r="T23" s="3">
        <f>IF(M23="Miss","Miss",(M23*O23*14400*12.01)/(PI()*0.1475*0.1475*16.04))</f>
        <v>2215.0793507797011</v>
      </c>
      <c r="U23" s="13">
        <f>IF(N23="Miss","Miss",(N23*O23*14400*28.02)/(PI()*0.1475*0.1475*44.02))</f>
        <v>0</v>
      </c>
    </row>
    <row r="24" spans="1:21" x14ac:dyDescent="0.25">
      <c r="A24" s="18">
        <v>45525</v>
      </c>
      <c r="B24" s="19">
        <v>24</v>
      </c>
      <c r="C24" s="19">
        <v>21</v>
      </c>
      <c r="D24" s="36">
        <v>11.72660123641581</v>
      </c>
      <c r="E24" s="36">
        <v>0.16478011704098472</v>
      </c>
      <c r="F24" s="3">
        <v>24.2</v>
      </c>
      <c r="G24" s="4">
        <f t="shared" si="0"/>
        <v>7.6817572593890476E-3</v>
      </c>
      <c r="H24" s="4">
        <f t="shared" si="1"/>
        <v>2.9623672894112021E-4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8">
        <v>45525</v>
      </c>
      <c r="B25" s="19">
        <v>24</v>
      </c>
      <c r="C25" s="19">
        <v>42</v>
      </c>
      <c r="D25" s="36">
        <v>18.440814565459661</v>
      </c>
      <c r="E25" s="36">
        <v>0.1707908900375662</v>
      </c>
      <c r="F25" s="3">
        <v>24.8</v>
      </c>
      <c r="G25" s="4">
        <f t="shared" si="0"/>
        <v>1.2055717873723917E-2</v>
      </c>
      <c r="H25" s="4">
        <f t="shared" si="1"/>
        <v>3.064244049529398E-4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8">
        <v>45525</v>
      </c>
      <c r="B26" s="19">
        <v>24</v>
      </c>
      <c r="C26" s="19">
        <v>63</v>
      </c>
      <c r="D26" s="36">
        <v>25.765696048245584</v>
      </c>
      <c r="E26" s="36">
        <v>0.17892169519326262</v>
      </c>
      <c r="F26" s="3">
        <v>26.7</v>
      </c>
      <c r="G26" s="4">
        <f t="shared" si="0"/>
        <v>1.6737638787725884E-2</v>
      </c>
      <c r="H26" s="4">
        <f t="shared" si="1"/>
        <v>3.1897819081445715E-4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8">
        <v>45525</v>
      </c>
      <c r="B27" s="19">
        <v>34</v>
      </c>
      <c r="C27" s="19">
        <v>0</v>
      </c>
      <c r="D27" s="36">
        <v>3.6751906933772389</v>
      </c>
      <c r="E27" s="36">
        <v>0.1765366590142583</v>
      </c>
      <c r="F27" s="3">
        <v>24.3</v>
      </c>
      <c r="G27" s="4">
        <f t="shared" si="0"/>
        <v>2.4067017290331848E-3</v>
      </c>
      <c r="H27" s="4">
        <f t="shared" si="1"/>
        <v>3.1726558813734151E-4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0.99941565158514134</v>
      </c>
      <c r="L27" s="3" t="str">
        <f>IF(J27="Fail","",RSQ(H27:H30,C27:C30))</f>
        <v/>
      </c>
      <c r="M27" s="3">
        <f>IF(I27="Fail",0,IF(K27&gt;0.9,+SLOPE(G27:G30,C27:C30),"Miss"))</f>
        <v>1.6966689197891967E-4</v>
      </c>
      <c r="N27" s="3">
        <f>IF(J27="Fail",0,IF(L27&gt;0.9,+SLOPE(H27:H30,C27:C30),"Miss"))</f>
        <v>0</v>
      </c>
      <c r="O27" s="5">
        <f>(PI()*14.75*14.75*S27)/1000</f>
        <v>63.315351053417267</v>
      </c>
      <c r="P27" s="3">
        <v>7.62</v>
      </c>
      <c r="Q27" s="3">
        <v>91.44</v>
      </c>
      <c r="R27" s="3">
        <v>-6.4250000000000007</v>
      </c>
      <c r="S27" s="3">
        <f>SUM(P27:R27)</f>
        <v>92.635000000000005</v>
      </c>
      <c r="T27" s="3">
        <f>IF(M27="Miss","Miss",(M27*O27*14400*12.01)/(PI()*0.1475*0.1475*16.04))</f>
        <v>1694.6239725515436</v>
      </c>
      <c r="U27" s="13">
        <f>IF(N27="Miss","Miss",(N27*O27*14400*28.02)/(PI()*0.1475*0.1475*44.02))</f>
        <v>0</v>
      </c>
    </row>
    <row r="28" spans="1:21" x14ac:dyDescent="0.25">
      <c r="A28" s="18">
        <v>45525</v>
      </c>
      <c r="B28" s="19">
        <v>34</v>
      </c>
      <c r="C28" s="19">
        <v>21</v>
      </c>
      <c r="D28" s="36">
        <v>9.5567921257933079</v>
      </c>
      <c r="E28" s="36">
        <v>0.18078876896975582</v>
      </c>
      <c r="F28" s="3">
        <v>26.1</v>
      </c>
      <c r="G28" s="4">
        <f t="shared" si="0"/>
        <v>6.220629643969096E-3</v>
      </c>
      <c r="H28" s="4">
        <f t="shared" si="1"/>
        <v>3.2295300350830406E-4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8">
        <v>45525</v>
      </c>
      <c r="B29" s="19">
        <v>34</v>
      </c>
      <c r="C29" s="19">
        <v>42</v>
      </c>
      <c r="D29" s="36">
        <v>14.786214729363994</v>
      </c>
      <c r="E29" s="36">
        <v>0.18634180775016473</v>
      </c>
      <c r="F29" s="3">
        <v>27.8</v>
      </c>
      <c r="G29" s="4">
        <f t="shared" si="0"/>
        <v>9.570156202727961E-3</v>
      </c>
      <c r="H29" s="4">
        <f t="shared" si="1"/>
        <v>3.3099238032186613E-4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8">
        <v>45525</v>
      </c>
      <c r="B30" s="19">
        <v>34</v>
      </c>
      <c r="C30" s="19">
        <v>63</v>
      </c>
      <c r="D30" s="36">
        <v>20.471701283403078</v>
      </c>
      <c r="E30" s="36">
        <v>0.17971670725293065</v>
      </c>
      <c r="F30" s="3">
        <v>29.7</v>
      </c>
      <c r="G30" s="4">
        <f t="shared" si="0"/>
        <v>1.3166875314637939E-2</v>
      </c>
      <c r="H30" s="4">
        <f t="shared" si="1"/>
        <v>3.172217190814017E-4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8">
        <v>45525</v>
      </c>
      <c r="B31" s="19">
        <v>44</v>
      </c>
      <c r="C31" s="19">
        <v>0</v>
      </c>
      <c r="D31" s="36">
        <v>3.861343009729429</v>
      </c>
      <c r="E31" s="36">
        <v>0.17934329249763203</v>
      </c>
      <c r="F31" s="3">
        <v>26</v>
      </c>
      <c r="G31" s="4">
        <f t="shared" si="0"/>
        <v>2.5142342626248123E-3</v>
      </c>
      <c r="H31" s="4">
        <f t="shared" si="1"/>
        <v>3.204779624501872E-4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0.99683333045221856</v>
      </c>
      <c r="L31" s="5" t="str">
        <f>IF(J31="Fail","",RSQ(H31:H34,C31:C34))</f>
        <v/>
      </c>
      <c r="M31" s="3">
        <f>IF(I31="Fail",0,IF(K31&gt;0.9,+SLOPE(G31:G34,C31:C34),"Miss"))</f>
        <v>1.8511485564188265E-4</v>
      </c>
      <c r="N31" s="3">
        <f>IF(J31="Fail",0,IF(L31&gt;0.9,+SLOPE(H31:H34,C31:C34),"Miss"))</f>
        <v>0</v>
      </c>
      <c r="O31" s="5">
        <f>(PI()*14.75*14.75*S31)/1000</f>
        <v>64.836122425942264</v>
      </c>
      <c r="P31" s="3">
        <v>7.62</v>
      </c>
      <c r="Q31" s="3">
        <v>91.44</v>
      </c>
      <c r="R31" s="3">
        <v>-4.2</v>
      </c>
      <c r="S31" s="3">
        <f>SUM(P31:R31)</f>
        <v>94.86</v>
      </c>
      <c r="T31" s="3">
        <f>IF(M31="Miss","Miss",(M31*O31*14400*12.01)/(PI()*0.1475*0.1475*16.04))</f>
        <v>1893.3265654234094</v>
      </c>
      <c r="U31" s="5">
        <f>IF(N31="Miss","Miss",(N31*O31*14400*28.02)/(PI()*0.1475*0.1475*44.02))</f>
        <v>0</v>
      </c>
    </row>
    <row r="32" spans="1:21" x14ac:dyDescent="0.25">
      <c r="A32" s="18">
        <v>45525</v>
      </c>
      <c r="B32" s="19">
        <v>44</v>
      </c>
      <c r="C32" s="19">
        <v>21</v>
      </c>
      <c r="D32" s="36">
        <v>10.869082934726039</v>
      </c>
      <c r="E32" s="36">
        <v>0.17546459729743313</v>
      </c>
      <c r="F32" s="3">
        <v>26.9</v>
      </c>
      <c r="G32" s="4">
        <f t="shared" si="0"/>
        <v>7.0559523068602107E-3</v>
      </c>
      <c r="H32" s="4">
        <f t="shared" si="1"/>
        <v>3.1260643397898599E-4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8">
        <v>45525</v>
      </c>
      <c r="B33" s="19">
        <v>44</v>
      </c>
      <c r="C33" s="19">
        <v>42</v>
      </c>
      <c r="D33" s="36">
        <v>16.365834285962059</v>
      </c>
      <c r="E33" s="36">
        <v>0.18054785622440184</v>
      </c>
      <c r="F33" s="3">
        <v>28.9</v>
      </c>
      <c r="G33" s="4">
        <f t="shared" si="0"/>
        <v>1.055396560373747E-2</v>
      </c>
      <c r="H33" s="4">
        <f t="shared" si="1"/>
        <v>3.1953286650459272E-4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8">
        <v>45525</v>
      </c>
      <c r="B34" s="19">
        <v>44</v>
      </c>
      <c r="C34" s="19">
        <v>63</v>
      </c>
      <c r="D34" s="36">
        <v>22.28728596647731</v>
      </c>
      <c r="E34" s="36">
        <v>0.17964443342932446</v>
      </c>
      <c r="F34" s="3">
        <v>30.3</v>
      </c>
      <c r="G34" s="4">
        <f t="shared" si="0"/>
        <v>1.4306269725264179E-2</v>
      </c>
      <c r="H34" s="4">
        <f t="shared" si="1"/>
        <v>3.1646716899706105E-4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8">
        <v>45525</v>
      </c>
      <c r="B35" s="19">
        <v>11</v>
      </c>
      <c r="C35" s="19">
        <v>0</v>
      </c>
      <c r="D35" s="36">
        <v>3.677589087938764</v>
      </c>
      <c r="E35" s="36">
        <v>0.16968269140893799</v>
      </c>
      <c r="F35" s="3">
        <v>25.4</v>
      </c>
      <c r="G35" s="4">
        <f t="shared" si="0"/>
        <v>2.3993991006725835E-3</v>
      </c>
      <c r="H35" s="4">
        <f t="shared" si="1"/>
        <v>3.0382430140294363E-4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0.99880524242170166</v>
      </c>
      <c r="L35" s="3" t="str">
        <f>IF(J35="Fail","",RSQ(H35:H38,C35:C38))</f>
        <v/>
      </c>
      <c r="M35" s="3">
        <f>IF(I35="Fail",0,IF(K35&gt;0.9,+SLOPE(G35:G38,C35:C38),"Miss"))</f>
        <v>2.6090878828984222E-4</v>
      </c>
      <c r="N35" s="3">
        <f>IF(J35="Fail",0,IF(L35&gt;0.9,+SLOPE(H35:H38,C35:C38),"Miss"))</f>
        <v>0</v>
      </c>
      <c r="O35" s="5">
        <f>(PI()*14.75*14.75*S35)/1000</f>
        <v>65.314567352129913</v>
      </c>
      <c r="P35" s="3">
        <v>7.62</v>
      </c>
      <c r="Q35" s="3">
        <v>91.44</v>
      </c>
      <c r="R35" s="3">
        <v>-3.5</v>
      </c>
      <c r="S35" s="3">
        <f>SUM(P35:R35)</f>
        <v>95.56</v>
      </c>
      <c r="T35" s="3">
        <f>IF(M35="Miss","Miss",(M35*O35*14400*12.01)/(PI()*0.1475*0.1475*16.04))</f>
        <v>2688.227283104598</v>
      </c>
      <c r="U35" s="3">
        <f>IF(N35="Miss","Miss",(N35*O35*14400*28.02)/(PI()*0.1475*0.1475*44.02))</f>
        <v>0</v>
      </c>
    </row>
    <row r="36" spans="1:21" x14ac:dyDescent="0.25">
      <c r="A36" s="18">
        <v>45525</v>
      </c>
      <c r="B36" s="19">
        <v>11</v>
      </c>
      <c r="C36" s="19">
        <v>21</v>
      </c>
      <c r="D36" s="36">
        <v>11.959983476441103</v>
      </c>
      <c r="E36" s="36">
        <v>0.17353729533460149</v>
      </c>
      <c r="F36" s="3">
        <v>27.7</v>
      </c>
      <c r="G36" s="4">
        <f t="shared" si="0"/>
        <v>7.7434933363682689E-3</v>
      </c>
      <c r="H36" s="4">
        <f t="shared" si="1"/>
        <v>3.0835063565967359E-4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8">
        <v>45525</v>
      </c>
      <c r="B37" s="19">
        <v>11</v>
      </c>
      <c r="C37" s="19">
        <v>42</v>
      </c>
      <c r="D37" s="36">
        <v>20.058254959374082</v>
      </c>
      <c r="E37" s="36">
        <v>0.18386040647301893</v>
      </c>
      <c r="F37" s="3">
        <v>29.7</v>
      </c>
      <c r="G37" s="4">
        <f t="shared" si="0"/>
        <v>1.2900957200533832E-2</v>
      </c>
      <c r="H37" s="4">
        <f t="shared" si="1"/>
        <v>3.2453584924795715E-4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8">
        <v>45525</v>
      </c>
      <c r="B38" s="19">
        <v>11</v>
      </c>
      <c r="C38" s="19">
        <v>63</v>
      </c>
      <c r="D38" s="36">
        <v>29.521766423482685</v>
      </c>
      <c r="E38" s="36">
        <v>0.18106581862691284</v>
      </c>
      <c r="F38" s="3">
        <v>30.4</v>
      </c>
      <c r="G38" s="4">
        <f t="shared" si="0"/>
        <v>1.8943859659573018E-2</v>
      </c>
      <c r="H38" s="4">
        <f t="shared" si="1"/>
        <v>3.1886604469718297E-4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8">
        <v>45525</v>
      </c>
      <c r="B39" s="19">
        <v>21</v>
      </c>
      <c r="C39" s="19">
        <v>0</v>
      </c>
      <c r="D39" s="36">
        <v>3.7840409080925927</v>
      </c>
      <c r="E39" s="36">
        <v>0.1849083769153087</v>
      </c>
      <c r="F39" s="3">
        <v>27.7</v>
      </c>
      <c r="G39" s="4">
        <f t="shared" si="0"/>
        <v>2.4499779296584066E-3</v>
      </c>
      <c r="H39" s="4">
        <f t="shared" si="1"/>
        <v>3.2855540044403038E-4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0.99553496010640641</v>
      </c>
      <c r="L39" s="3" t="str">
        <f>IF(J39="Fail","",RSQ(H39:H42,C39:C42))</f>
        <v/>
      </c>
      <c r="M39" s="3">
        <f>IF(I39="Fail",0,IF(K39&gt;0.9,+SLOPE(G39:G42,C39:C42),"Miss"))</f>
        <v>1.6537528933922453E-4</v>
      </c>
      <c r="N39" s="3">
        <f>IF(J39="Fail",0,IF(L39&gt;0.9,+SLOPE(H39:H42,C39:C42),"Miss"))</f>
        <v>0</v>
      </c>
      <c r="O39" s="5">
        <f>(PI()*14.75*14.75*S39)/1000</f>
        <v>64.289328224584963</v>
      </c>
      <c r="P39" s="3">
        <v>7.62</v>
      </c>
      <c r="Q39" s="3">
        <v>91.44</v>
      </c>
      <c r="R39" s="3">
        <v>-5</v>
      </c>
      <c r="S39" s="3">
        <f>SUM(P39:R39)</f>
        <v>94.06</v>
      </c>
      <c r="T39" s="3">
        <f>IF(M39="Miss","Miss",(M39*O39*14400*12.01)/(PI()*0.1475*0.1475*16.04))</f>
        <v>1677.1686156818935</v>
      </c>
      <c r="U39" s="13">
        <f>IF(N39="Miss","Miss",(N39*O39*14400*28.02)/(PI()*0.1475*0.1475*44.02))</f>
        <v>0</v>
      </c>
    </row>
    <row r="40" spans="1:21" x14ac:dyDescent="0.25">
      <c r="A40" s="18">
        <v>45525</v>
      </c>
      <c r="B40" s="19">
        <v>21</v>
      </c>
      <c r="C40" s="19">
        <v>21</v>
      </c>
      <c r="D40" s="36">
        <v>10.269668786234201</v>
      </c>
      <c r="E40" s="36">
        <v>0.18025876092997706</v>
      </c>
      <c r="F40" s="3">
        <v>29.6</v>
      </c>
      <c r="G40" s="4">
        <f t="shared" si="0"/>
        <v>6.6073703543423189E-3</v>
      </c>
      <c r="H40" s="4">
        <f t="shared" si="1"/>
        <v>3.1828360548682056E-4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8">
        <v>45525</v>
      </c>
      <c r="B41" s="19">
        <v>21</v>
      </c>
      <c r="C41" s="19">
        <v>42</v>
      </c>
      <c r="D41" s="36">
        <v>14.860195976992564</v>
      </c>
      <c r="E41" s="36">
        <v>0.18642612721103868</v>
      </c>
      <c r="F41" s="3">
        <v>30.8</v>
      </c>
      <c r="G41" s="4">
        <f t="shared" si="0"/>
        <v>9.5231089814618204E-3</v>
      </c>
      <c r="H41" s="4">
        <f t="shared" si="1"/>
        <v>3.2787376623825412E-4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8">
        <v>45525</v>
      </c>
      <c r="B42" s="19">
        <v>21</v>
      </c>
      <c r="C42" s="19">
        <v>63</v>
      </c>
      <c r="D42" s="36">
        <v>20.531292163662499</v>
      </c>
      <c r="E42" s="36">
        <v>0.18648635539737712</v>
      </c>
      <c r="F42" s="3">
        <v>33.200000000000003</v>
      </c>
      <c r="G42" s="4">
        <f t="shared" si="0"/>
        <v>1.3054335307697625E-2</v>
      </c>
      <c r="H42" s="4">
        <f t="shared" si="1"/>
        <v>3.2541024070884363E-4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8">
        <v>45525</v>
      </c>
      <c r="B43" s="19">
        <v>31</v>
      </c>
      <c r="C43" s="19">
        <v>0</v>
      </c>
      <c r="D43" s="36">
        <v>3.7818270054204164</v>
      </c>
      <c r="E43" s="36">
        <v>0.18400495412023132</v>
      </c>
      <c r="F43" s="3">
        <v>25.1</v>
      </c>
      <c r="G43" s="4">
        <f t="shared" si="0"/>
        <v>2.4698897711862701E-3</v>
      </c>
      <c r="H43" s="4">
        <f t="shared" si="1"/>
        <v>3.2980034309482804E-4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0.99987961299105488</v>
      </c>
      <c r="L43" s="3" t="str">
        <f>IF(J43="Fail","",RSQ(H43:H46,C43:C46))</f>
        <v/>
      </c>
      <c r="M43" s="3">
        <f>IF(I43="Fail",0,IF(K43&gt;0.9,+SLOPE(G43:G46,C43:C46),"Miss"))</f>
        <v>2.5344712030526907E-4</v>
      </c>
      <c r="N43" s="3">
        <f>IF(J43="Fail",0,IF(L43&gt;0.9,+SLOPE(H43:H46,C43:C46),"Miss"))</f>
        <v>0</v>
      </c>
      <c r="O43" s="5">
        <f>(PI()*14.75*14.75*S43)/1000</f>
        <v>66.339806479674849</v>
      </c>
      <c r="P43" s="3">
        <v>7.62</v>
      </c>
      <c r="Q43" s="3">
        <v>91.44</v>
      </c>
      <c r="R43" s="3">
        <v>-2</v>
      </c>
      <c r="S43" s="3">
        <f>SUM(P43:R43)</f>
        <v>97.06</v>
      </c>
      <c r="T43" s="3">
        <f>IF(M43="Miss","Miss",(M43*O43*14400*12.01)/(PI()*0.1475*0.1475*16.04))</f>
        <v>2652.3374879125108</v>
      </c>
      <c r="U43" s="13">
        <f>IF(N43="Miss","Miss",(N43*O43*14400*28.02)/(PI()*0.1475*0.1475*44.02))</f>
        <v>0</v>
      </c>
    </row>
    <row r="44" spans="1:21" x14ac:dyDescent="0.25">
      <c r="A44" s="18">
        <v>45525</v>
      </c>
      <c r="B44" s="19">
        <v>31</v>
      </c>
      <c r="C44" s="19">
        <v>21</v>
      </c>
      <c r="D44" s="36">
        <v>12.243916494147763</v>
      </c>
      <c r="E44" s="36">
        <v>0.18455905343454537</v>
      </c>
      <c r="F44" s="3">
        <v>26.2</v>
      </c>
      <c r="G44" s="4">
        <f t="shared" si="0"/>
        <v>7.967048511907009E-3</v>
      </c>
      <c r="H44" s="4">
        <f t="shared" si="1"/>
        <v>3.295779370769075E-4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8">
        <v>45525</v>
      </c>
      <c r="B45" s="19">
        <v>31</v>
      </c>
      <c r="C45" s="19">
        <v>42</v>
      </c>
      <c r="D45" s="36">
        <v>20.311377831559614</v>
      </c>
      <c r="E45" s="36">
        <v>0.19241280893308466</v>
      </c>
      <c r="F45" s="3">
        <v>27.4</v>
      </c>
      <c r="G45" s="4">
        <f t="shared" si="0"/>
        <v>1.3163731571978438E-2</v>
      </c>
      <c r="H45" s="4">
        <f t="shared" si="1"/>
        <v>3.4223095310593538E-4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8">
        <v>45525</v>
      </c>
      <c r="B46" s="19">
        <v>31</v>
      </c>
      <c r="C46" s="19">
        <v>63</v>
      </c>
      <c r="D46" s="36">
        <v>28.863683854178163</v>
      </c>
      <c r="E46" s="36">
        <v>0.2059280139474422</v>
      </c>
      <c r="F46" s="3">
        <v>31.1</v>
      </c>
      <c r="G46" s="4">
        <f t="shared" si="0"/>
        <v>1.8478960505864631E-2</v>
      </c>
      <c r="H46" s="4">
        <f t="shared" si="1"/>
        <v>3.6181526308456062E-4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8">
        <v>45525</v>
      </c>
      <c r="B47" s="19">
        <v>41</v>
      </c>
      <c r="C47" s="19">
        <v>0</v>
      </c>
      <c r="D47" s="36">
        <v>3.7641157840430028</v>
      </c>
      <c r="E47" s="36">
        <v>0.19977269330364833</v>
      </c>
      <c r="F47" s="3">
        <v>23.1</v>
      </c>
      <c r="G47" s="4">
        <f t="shared" si="0"/>
        <v>2.474918944151533E-3</v>
      </c>
      <c r="H47" s="4">
        <f t="shared" si="1"/>
        <v>3.6047886347713941E-4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0.98347288009196465</v>
      </c>
      <c r="L47" s="5" t="str">
        <f>IF(J47="Fail","",RSQ(H47:H50,C47:C50))</f>
        <v/>
      </c>
      <c r="M47" s="3">
        <f>IF(I47="Fail",0,IF(K47&gt;0.9,+SLOPE(G47:G50,C47:C50),"Miss"))</f>
        <v>1.4376359871920603E-4</v>
      </c>
      <c r="N47" s="3">
        <f>IF(J47="Fail",0,IF(L47&gt;0.9,+SLOPE(H47:H50,C47:C50),"Miss"))</f>
        <v>0</v>
      </c>
      <c r="O47" s="5">
        <f>(PI()*14.75*14.75*S47)/1000</f>
        <v>65.775924959525128</v>
      </c>
      <c r="P47" s="3">
        <v>7.62</v>
      </c>
      <c r="Q47" s="3">
        <v>91.44</v>
      </c>
      <c r="R47" s="3">
        <v>-2.8250000000000002</v>
      </c>
      <c r="S47" s="3">
        <f>SUM(P47:R47)</f>
        <v>96.234999999999999</v>
      </c>
      <c r="T47" s="3">
        <f>IF(M47="Miss","Miss",(M47*O47*14400*12.01)/(PI()*0.1475*0.1475*16.04))</f>
        <v>1491.7056057349312</v>
      </c>
      <c r="U47" s="5">
        <f>IF(N47="Miss","Miss",(N47*O47*14400*28.02)/(PI()*0.1475*0.1475*44.02))</f>
        <v>0</v>
      </c>
    </row>
    <row r="48" spans="1:21" x14ac:dyDescent="0.25">
      <c r="A48" s="18">
        <v>45525</v>
      </c>
      <c r="B48" s="19">
        <v>41</v>
      </c>
      <c r="C48" s="19">
        <v>21</v>
      </c>
      <c r="D48" s="36">
        <v>10.177607333449521</v>
      </c>
      <c r="E48" s="36">
        <v>0.19788152825261973</v>
      </c>
      <c r="F48" s="3">
        <v>25.9</v>
      </c>
      <c r="G48" s="4">
        <f t="shared" si="0"/>
        <v>6.6291561590853679E-3</v>
      </c>
      <c r="H48" s="4">
        <f t="shared" si="1"/>
        <v>3.5372315373262918E-4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8">
        <v>45525</v>
      </c>
      <c r="B49" s="19">
        <v>41</v>
      </c>
      <c r="C49" s="19">
        <v>42</v>
      </c>
      <c r="D49" s="36">
        <v>13.365627181383951</v>
      </c>
      <c r="E49" s="36">
        <v>0.19858017521414628</v>
      </c>
      <c r="F49" s="3">
        <v>27.2</v>
      </c>
      <c r="G49" s="4">
        <f t="shared" si="0"/>
        <v>8.6679834147789965E-3</v>
      </c>
      <c r="H49" s="4">
        <f t="shared" si="1"/>
        <v>3.5343560060919344E-4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8">
        <v>45525</v>
      </c>
      <c r="B50" s="19">
        <v>41</v>
      </c>
      <c r="C50" s="19">
        <v>63</v>
      </c>
      <c r="D50" s="36">
        <v>18.395245068790693</v>
      </c>
      <c r="E50" s="36">
        <v>0.20585574012383601</v>
      </c>
      <c r="F50" s="3">
        <v>29</v>
      </c>
      <c r="G50" s="4">
        <f t="shared" si="0"/>
        <v>1.1858761769264746E-2</v>
      </c>
      <c r="H50" s="4">
        <f t="shared" si="1"/>
        <v>3.6420208042969794E-4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24" priority="4" operator="containsText" text="Fail">
      <formula>NOT(ISERROR(SEARCH("Fail",I3)))</formula>
    </cfRule>
    <cfRule type="containsText" priority="5" operator="containsText" text="Fail">
      <formula>NOT(ISERROR(SEARCH("Fail",I3)))</formula>
    </cfRule>
  </conditionalFormatting>
  <conditionalFormatting sqref="I35:J50">
    <cfRule type="containsText" dxfId="23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F259-6246-44ED-AB11-8A57AB043EFC}">
  <sheetPr>
    <tabColor theme="9"/>
  </sheetPr>
  <dimension ref="A1:U50"/>
  <sheetViews>
    <sheetView topLeftCell="A27" workbookViewId="0">
      <selection activeCell="Q70" sqref="Q70"/>
    </sheetView>
  </sheetViews>
  <sheetFormatPr defaultRowHeight="15" x14ac:dyDescent="0.25"/>
  <cols>
    <col min="6" max="6" width="15.140625" customWidth="1"/>
    <col min="15" max="15" width="11.42578125" customWidth="1"/>
    <col min="17" max="17" width="9.7109375" customWidth="1"/>
    <col min="18" max="18" width="10.71093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8">
        <v>45531</v>
      </c>
      <c r="B3" s="19">
        <v>12</v>
      </c>
      <c r="C3" s="19">
        <v>0</v>
      </c>
      <c r="D3" s="36">
        <v>4.3220192574315277</v>
      </c>
      <c r="E3" s="36">
        <v>0.20655438708536256</v>
      </c>
      <c r="F3" s="10">
        <v>24.1</v>
      </c>
      <c r="G3" s="4">
        <f>(0.997*D3*16.04)/(0.0821*(F3+273.15)*1000)</f>
        <v>2.832182268543012E-3</v>
      </c>
      <c r="H3" s="4">
        <f>(0.997*E3*44.02)/(0.0821*(F3+273.15)*1000)</f>
        <v>3.7146217702628E-4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0.98502195291965489</v>
      </c>
      <c r="L3" s="3" t="str">
        <f>IF(J3="Fail","",RSQ(H3:H6,C3:C6))</f>
        <v/>
      </c>
      <c r="M3" s="3">
        <f>IF(I3="Fail",0,IF(K3&gt;0.9,+SLOPE(G3:G6,C3:C6),"Miss"))</f>
        <v>1.0802476058256314E-4</v>
      </c>
      <c r="N3" s="3">
        <f>IF(J3="Fail",0,IF(L3&gt;0.9,+SLOPE(H3:H6,C3:C6),"Miss"))</f>
        <v>0</v>
      </c>
      <c r="O3" s="5">
        <f>(PI()*14.75*14.75*S3)/1000</f>
        <v>65.041170251451248</v>
      </c>
      <c r="P3" s="3">
        <v>7.62</v>
      </c>
      <c r="Q3" s="3">
        <v>91.44</v>
      </c>
      <c r="R3" s="3">
        <v>-3.9</v>
      </c>
      <c r="S3" s="3">
        <f>SUM(P3:R3)</f>
        <v>95.16</v>
      </c>
      <c r="T3" s="3">
        <f>IF(M3="Miss","Miss",(M3*O3*14400*12.01)/(PI()*0.1475*0.1475*16.04))</f>
        <v>1108.3549912214442</v>
      </c>
      <c r="U3" s="3">
        <f>IF(N3="Miss","Miss",(N3*O3*14400*28.02)/(PI()*0.1475*0.1475*44.02))</f>
        <v>0</v>
      </c>
    </row>
    <row r="4" spans="1:21" x14ac:dyDescent="0.25">
      <c r="A4" s="18">
        <v>45531</v>
      </c>
      <c r="B4" s="19">
        <v>12</v>
      </c>
      <c r="C4" s="19">
        <v>21</v>
      </c>
      <c r="D4" s="36">
        <v>6.7617400021702387</v>
      </c>
      <c r="E4" s="36">
        <v>0.21988890754070456</v>
      </c>
      <c r="F4" s="10">
        <v>28.2</v>
      </c>
      <c r="G4" s="4">
        <f t="shared" ref="G4:G50" si="0">(0.997*D4*16.04)/(0.0821*(F4+273.15)*1000)</f>
        <v>4.3706259188869808E-3</v>
      </c>
      <c r="H4" s="4">
        <f t="shared" ref="H4:H50" si="1">(0.997*E4*44.02)/(0.0821*(F4+273.15)*1000)</f>
        <v>3.9006246882176737E-4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8">
        <v>45531</v>
      </c>
      <c r="B5" s="19">
        <v>12</v>
      </c>
      <c r="C5" s="19">
        <v>42</v>
      </c>
      <c r="D5" s="36">
        <v>11.612216265020015</v>
      </c>
      <c r="E5" s="36">
        <v>0.20325388247401321</v>
      </c>
      <c r="F5" s="10">
        <v>31.1</v>
      </c>
      <c r="G5" s="4">
        <f t="shared" si="0"/>
        <v>7.4343138883778328E-3</v>
      </c>
      <c r="H5" s="4">
        <f t="shared" si="1"/>
        <v>3.5711681742855409E-4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8">
        <v>45531</v>
      </c>
      <c r="B6" s="19">
        <v>12</v>
      </c>
      <c r="C6" s="19">
        <v>63</v>
      </c>
      <c r="D6" s="36">
        <v>14.760201372965918</v>
      </c>
      <c r="E6" s="36">
        <v>0.20284433080691144</v>
      </c>
      <c r="F6" s="10">
        <v>33.6</v>
      </c>
      <c r="G6" s="4">
        <f t="shared" si="0"/>
        <v>9.3726861861588139E-3</v>
      </c>
      <c r="H6" s="4">
        <f t="shared" si="1"/>
        <v>3.53492612713892E-4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8">
        <v>45531</v>
      </c>
      <c r="B7" s="19">
        <v>22</v>
      </c>
      <c r="C7" s="19">
        <v>0</v>
      </c>
      <c r="D7" s="36">
        <v>4.388620829486177</v>
      </c>
      <c r="E7" s="36">
        <v>0.21134855071790648</v>
      </c>
      <c r="F7" s="10">
        <v>26.3</v>
      </c>
      <c r="G7" s="4">
        <f t="shared" si="0"/>
        <v>2.8546975858763156E-3</v>
      </c>
      <c r="H7" s="4">
        <f t="shared" si="1"/>
        <v>3.7729147826616097E-4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0.98431942372222314</v>
      </c>
      <c r="L7" s="3" t="str">
        <f>IF(J7="Fail","",RSQ(H7:H10,C7:C10))</f>
        <v/>
      </c>
      <c r="M7" s="3">
        <f>IF(I7="Fail",0,IF(K7&gt;0.9,+SLOPE(G7:G10,C7:C10),"Miss"))</f>
        <v>8.4648317722183652E-5</v>
      </c>
      <c r="N7" s="3">
        <f>IF(J7="Fail",0,IF(L7&gt;0.9,+SLOPE(H7:H10,C7:C10),"Miss"))</f>
        <v>0</v>
      </c>
      <c r="O7" s="5">
        <f>(PI()*14.75*14.75*S7)/1000</f>
        <v>65.451265902469231</v>
      </c>
      <c r="P7" s="3">
        <v>7.62</v>
      </c>
      <c r="Q7" s="3">
        <v>91.44</v>
      </c>
      <c r="R7" s="3">
        <v>-3.3</v>
      </c>
      <c r="S7" s="3">
        <f>SUM(P7:R7)</f>
        <v>95.76</v>
      </c>
      <c r="T7" s="3">
        <f>IF(M7="Miss","Miss",(M7*O7*14400*12.01)/(PI()*0.1475*0.1475*16.04))</f>
        <v>873.98424619421269</v>
      </c>
      <c r="U7" s="13">
        <f>IF(N7="Miss","Miss",(N7*O7*14400*28.02)/(PI()*0.1475*0.1475*44.02))</f>
        <v>0</v>
      </c>
    </row>
    <row r="8" spans="1:21" x14ac:dyDescent="0.25">
      <c r="A8" s="18">
        <v>45531</v>
      </c>
      <c r="B8" s="19">
        <v>22</v>
      </c>
      <c r="C8" s="19">
        <v>21</v>
      </c>
      <c r="D8" s="36">
        <v>7.9827073258756824</v>
      </c>
      <c r="E8" s="36">
        <v>0.20268773752243141</v>
      </c>
      <c r="F8" s="10">
        <v>28.3</v>
      </c>
      <c r="G8" s="4">
        <f t="shared" si="0"/>
        <v>5.1581181265994225E-3</v>
      </c>
      <c r="H8" s="4">
        <f t="shared" si="1"/>
        <v>3.5942991994722298E-4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8">
        <v>45531</v>
      </c>
      <c r="B9" s="19">
        <v>22</v>
      </c>
      <c r="C9" s="19">
        <v>42</v>
      </c>
      <c r="D9" s="36">
        <v>10.743259466190665</v>
      </c>
      <c r="E9" s="36">
        <v>0.2014349912465907</v>
      </c>
      <c r="F9" s="10">
        <v>30.2</v>
      </c>
      <c r="G9" s="4">
        <f t="shared" si="0"/>
        <v>6.8984009133970384E-3</v>
      </c>
      <c r="H9" s="4">
        <f t="shared" si="1"/>
        <v>3.5497106547856288E-4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8">
        <v>45531</v>
      </c>
      <c r="B10" s="19">
        <v>22</v>
      </c>
      <c r="C10" s="19">
        <v>63</v>
      </c>
      <c r="D10" s="36">
        <v>12.841854707524817</v>
      </c>
      <c r="E10" s="36">
        <v>0.20329001938581626</v>
      </c>
      <c r="F10" s="10">
        <v>31.9</v>
      </c>
      <c r="G10" s="4">
        <f t="shared" si="0"/>
        <v>8.1999855641632993E-3</v>
      </c>
      <c r="H10" s="4">
        <f t="shared" si="1"/>
        <v>3.5624359711017777E-4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8">
        <v>45531</v>
      </c>
      <c r="B11" s="19">
        <v>32</v>
      </c>
      <c r="C11" s="19">
        <v>0</v>
      </c>
      <c r="D11" s="36">
        <v>4.2838294363364806</v>
      </c>
      <c r="E11" s="36">
        <v>0.19430397398411337</v>
      </c>
      <c r="F11" s="10">
        <v>29.9</v>
      </c>
      <c r="G11" s="4">
        <f t="shared" si="0"/>
        <v>2.7534313161847899E-3</v>
      </c>
      <c r="H11" s="4">
        <f t="shared" si="1"/>
        <v>3.4274366321514178E-4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0.99676679828613468</v>
      </c>
      <c r="L11" s="3" t="str">
        <f>IF(J11="Fail","",RSQ(H11:H14,C11:C14))</f>
        <v/>
      </c>
      <c r="M11" s="3">
        <f>IF(I11="Fail",0,IF(K11&gt;0.9,+SLOPE(G11:G14,C11:C14),"Miss"))</f>
        <v>8.6218169889658528E-5</v>
      </c>
      <c r="N11" s="3">
        <f>IF(J11="Fail",0,IF(L11&gt;0.9,+SLOPE(H11:H14,C11:C14),"Miss"))</f>
        <v>0</v>
      </c>
      <c r="O11" s="5">
        <f>(PI()*14.75*14.75*S11)/1000</f>
        <v>64.989908295074017</v>
      </c>
      <c r="P11" s="3">
        <v>7.62</v>
      </c>
      <c r="Q11" s="3">
        <v>91.44</v>
      </c>
      <c r="R11" s="3">
        <v>-3.9749999999999996</v>
      </c>
      <c r="S11" s="3">
        <f>SUM(P11:R11)</f>
        <v>95.085000000000008</v>
      </c>
      <c r="T11" s="3">
        <f>IF(M11="Miss","Miss",(M11*O11*14400*12.01)/(PI()*0.1475*0.1475*16.04))</f>
        <v>883.91793594916714</v>
      </c>
      <c r="U11" s="13">
        <f>IF(N11="Miss","Miss",(N11*O11*14400*28.02)/(PI()*0.1475*0.1475*44.02))</f>
        <v>0</v>
      </c>
    </row>
    <row r="12" spans="1:21" x14ac:dyDescent="0.25">
      <c r="A12" s="18">
        <v>45531</v>
      </c>
      <c r="B12" s="19">
        <v>32</v>
      </c>
      <c r="C12" s="19">
        <v>21</v>
      </c>
      <c r="D12" s="36">
        <v>7.3925177718512467</v>
      </c>
      <c r="E12" s="36">
        <v>0.20415730526909059</v>
      </c>
      <c r="F12" s="10">
        <v>28.5</v>
      </c>
      <c r="G12" s="4">
        <f t="shared" si="0"/>
        <v>4.7735932721357146E-3</v>
      </c>
      <c r="H12" s="4">
        <f t="shared" si="1"/>
        <v>3.6179589457381611E-4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8">
        <v>45531</v>
      </c>
      <c r="B13" s="19">
        <v>32</v>
      </c>
      <c r="C13" s="19">
        <v>42</v>
      </c>
      <c r="D13" s="36">
        <v>10.184987009023443</v>
      </c>
      <c r="E13" s="36">
        <v>0.20149521943292925</v>
      </c>
      <c r="F13" s="10">
        <v>26.8</v>
      </c>
      <c r="G13" s="4">
        <f t="shared" si="0"/>
        <v>6.6140576839892233E-3</v>
      </c>
      <c r="H13" s="4">
        <f t="shared" si="1"/>
        <v>3.5910207936642438E-4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8">
        <v>45531</v>
      </c>
      <c r="B14" s="19">
        <v>32</v>
      </c>
      <c r="C14" s="19">
        <v>63</v>
      </c>
      <c r="D14" s="36">
        <v>12.714924287653353</v>
      </c>
      <c r="E14" s="36">
        <v>0.19213575927592763</v>
      </c>
      <c r="F14" s="10">
        <v>29.8</v>
      </c>
      <c r="G14" s="4">
        <f t="shared" si="0"/>
        <v>8.1752150711763838E-3</v>
      </c>
      <c r="H14" s="4">
        <f t="shared" si="1"/>
        <v>3.3903090076916638E-4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8">
        <v>45531</v>
      </c>
      <c r="B15" s="19">
        <v>42</v>
      </c>
      <c r="C15" s="19">
        <v>0</v>
      </c>
      <c r="D15" s="36">
        <v>4.1771931242933036</v>
      </c>
      <c r="E15" s="36">
        <v>0.19792971080169053</v>
      </c>
      <c r="F15" s="10">
        <v>27.8</v>
      </c>
      <c r="G15" s="4">
        <f t="shared" si="0"/>
        <v>2.7036257365489836E-3</v>
      </c>
      <c r="H15" s="4">
        <f t="shared" si="1"/>
        <v>3.5157556377528592E-4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0.9920615035110093</v>
      </c>
      <c r="L15" s="5" t="str">
        <f>IF(J15="Fail","",RSQ(H15:H18,C15:C18))</f>
        <v/>
      </c>
      <c r="M15" s="3">
        <f>IF(I15="Fail",0,IF(K15&gt;0.9,+SLOPE(G15:G18,C15:C18),"Miss"))</f>
        <v>7.6515444504474985E-5</v>
      </c>
      <c r="N15" s="3">
        <f>IF(J15="Fail",0,IF(L15&gt;0.9,+SLOPE(H15:H18,C15:C18),"Miss"))</f>
        <v>0</v>
      </c>
      <c r="O15" s="5">
        <f>(PI()*14.75*14.75*S15)/1000</f>
        <v>64.101367717868385</v>
      </c>
      <c r="P15" s="3">
        <v>7.62</v>
      </c>
      <c r="Q15" s="3">
        <v>91.44</v>
      </c>
      <c r="R15" s="3">
        <v>-5.2750000000000004</v>
      </c>
      <c r="S15" s="3">
        <f>SUM(P15:R15)</f>
        <v>93.784999999999997</v>
      </c>
      <c r="T15" s="3">
        <f>IF(M15="Miss","Miss",(M15*O15*14400*12.01)/(PI()*0.1475*0.1475*16.04))</f>
        <v>773.71964496228713</v>
      </c>
      <c r="U15" s="5">
        <f>IF(N15="Miss","Miss",(N15*O15*14400*28.02)/(PI()*0.1475*0.1475*44.02))</f>
        <v>0</v>
      </c>
    </row>
    <row r="16" spans="1:21" x14ac:dyDescent="0.25">
      <c r="A16" s="18">
        <v>45531</v>
      </c>
      <c r="B16" s="19">
        <v>42</v>
      </c>
      <c r="C16" s="19">
        <v>21</v>
      </c>
      <c r="D16" s="36">
        <v>6.1698900211416712</v>
      </c>
      <c r="E16" s="36">
        <v>0.20703621257607052</v>
      </c>
      <c r="F16" s="10">
        <v>29.3</v>
      </c>
      <c r="G16" s="4">
        <f t="shared" si="0"/>
        <v>3.9735638783992867E-3</v>
      </c>
      <c r="H16" s="4">
        <f t="shared" si="1"/>
        <v>3.6592726092034137E-4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8">
        <v>45531</v>
      </c>
      <c r="B17" s="19">
        <v>42</v>
      </c>
      <c r="C17" s="19">
        <v>42</v>
      </c>
      <c r="D17" s="36">
        <v>9.4021879225196354</v>
      </c>
      <c r="E17" s="36">
        <v>0.20109771340309524</v>
      </c>
      <c r="F17" s="10">
        <v>31.8</v>
      </c>
      <c r="G17" s="4">
        <f t="shared" si="0"/>
        <v>6.0056034822259059E-3</v>
      </c>
      <c r="H17" s="4">
        <f t="shared" si="1"/>
        <v>3.5251738039650829E-4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8">
        <v>45531</v>
      </c>
      <c r="B18" s="19">
        <v>42</v>
      </c>
      <c r="C18" s="19">
        <v>63</v>
      </c>
      <c r="D18" s="36">
        <v>11.606866000228921</v>
      </c>
      <c r="E18" s="36">
        <v>0.19155756868707818</v>
      </c>
      <c r="F18" s="10">
        <v>33.1</v>
      </c>
      <c r="G18" s="4">
        <f t="shared" si="0"/>
        <v>7.3823603172533591E-3</v>
      </c>
      <c r="H18" s="4">
        <f t="shared" si="1"/>
        <v>3.3436842401588375E-4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8">
        <v>45531</v>
      </c>
      <c r="B19" s="19">
        <v>14</v>
      </c>
      <c r="C19" s="19">
        <v>0</v>
      </c>
      <c r="D19" s="36">
        <v>4.293976490250623</v>
      </c>
      <c r="E19" s="36">
        <v>0.19743583967371492</v>
      </c>
      <c r="F19" s="10">
        <v>26.3</v>
      </c>
      <c r="G19" s="4">
        <f t="shared" si="0"/>
        <v>2.7931336054756138E-3</v>
      </c>
      <c r="H19" s="4">
        <f t="shared" si="1"/>
        <v>3.5245503013948715E-4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0.99889998951116554</v>
      </c>
      <c r="L19" s="3" t="str">
        <f>IF(J19="Fail","",RSQ(H19:H22,C19:C22))</f>
        <v/>
      </c>
      <c r="M19" s="3">
        <f>IF(I19="Fail",0,IF(K19&gt;0.9,+SLOPE(G19:G22,C19:C22),"Miss"))</f>
        <v>6.7151888047125007E-5</v>
      </c>
      <c r="N19" s="3">
        <f>IF(J19="Fail",0,IF(L19&gt;0.9,+SLOPE(H19:H22,C19:C22),"Miss"))</f>
        <v>0</v>
      </c>
      <c r="O19" s="5">
        <f>(PI()*14.75*14.75*S19)/1000</f>
        <v>63.195739821870362</v>
      </c>
      <c r="P19" s="3">
        <v>7.62</v>
      </c>
      <c r="Q19" s="3">
        <v>91.44</v>
      </c>
      <c r="R19" s="3">
        <v>-6.6</v>
      </c>
      <c r="S19" s="3">
        <f>SUM(P19:R19)</f>
        <v>92.460000000000008</v>
      </c>
      <c r="T19" s="3">
        <f>IF(M19="Miss","Miss",(M19*O19*14400*12.01)/(PI()*0.1475*0.1475*16.04))</f>
        <v>669.44245701307796</v>
      </c>
      <c r="U19" s="3">
        <f>IF(N19="Miss","Miss",(N19*O19*14400*28.02)/(PI()*0.1475*0.1475*44.02))</f>
        <v>0</v>
      </c>
    </row>
    <row r="20" spans="1:21" x14ac:dyDescent="0.25">
      <c r="A20" s="18">
        <v>45531</v>
      </c>
      <c r="B20" s="19">
        <v>14</v>
      </c>
      <c r="C20" s="19">
        <v>21</v>
      </c>
      <c r="D20" s="36">
        <v>6.5739272588139164</v>
      </c>
      <c r="E20" s="36">
        <v>0.20201318183544026</v>
      </c>
      <c r="F20" s="10">
        <v>30.2</v>
      </c>
      <c r="G20" s="4">
        <f t="shared" si="0"/>
        <v>4.2212129335164996E-3</v>
      </c>
      <c r="H20" s="4">
        <f t="shared" si="1"/>
        <v>3.5598995960467011E-4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8">
        <v>45531</v>
      </c>
      <c r="B21" s="19">
        <v>14</v>
      </c>
      <c r="C21" s="19">
        <v>42</v>
      </c>
      <c r="D21" s="36">
        <v>9.0042389171958757</v>
      </c>
      <c r="E21" s="36">
        <v>0.20859009978360354</v>
      </c>
      <c r="F21" s="10">
        <v>33.299999999999997</v>
      </c>
      <c r="G21" s="4">
        <f t="shared" si="0"/>
        <v>5.7232636065209586E-3</v>
      </c>
      <c r="H21" s="4">
        <f t="shared" si="1"/>
        <v>3.6386150003494915E-4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8">
        <v>45531</v>
      </c>
      <c r="B22" s="19">
        <v>14</v>
      </c>
      <c r="C22" s="19">
        <v>63</v>
      </c>
      <c r="D22" s="36">
        <v>11.045088197164086</v>
      </c>
      <c r="E22" s="36">
        <v>0.20543414281946659</v>
      </c>
      <c r="F22" s="10">
        <v>34.5</v>
      </c>
      <c r="G22" s="4">
        <f t="shared" si="0"/>
        <v>6.9930822111062109E-3</v>
      </c>
      <c r="H22" s="4">
        <f t="shared" si="1"/>
        <v>3.5695851340996162E-4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8">
        <v>45531</v>
      </c>
      <c r="B23" s="19">
        <v>24</v>
      </c>
      <c r="C23" s="19">
        <v>0</v>
      </c>
      <c r="D23" s="36">
        <v>4.2948989496973642</v>
      </c>
      <c r="E23" s="36">
        <v>0.19308736462007581</v>
      </c>
      <c r="F23" s="10">
        <v>28.6</v>
      </c>
      <c r="G23" s="4">
        <f t="shared" si="0"/>
        <v>2.7724392370403776E-3</v>
      </c>
      <c r="H23" s="4">
        <f t="shared" si="1"/>
        <v>3.4206498120299109E-4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0.99931859752785712</v>
      </c>
      <c r="L23" s="3" t="str">
        <f>IF(J23="Fail","",RSQ(H23:H26,C23:C26))</f>
        <v/>
      </c>
      <c r="M23" s="3">
        <f>IF(I23="Fail",0,IF(K23&gt;0.9,+SLOPE(G23:G26,C23:C26),"Miss"))</f>
        <v>9.6799727070008223E-5</v>
      </c>
      <c r="N23" s="3">
        <f>IF(J23="Fail",0,IF(L23&gt;0.9,+SLOPE(H23:H26,C23:C26),"Miss"))</f>
        <v>0</v>
      </c>
      <c r="O23" s="5">
        <f>(PI()*14.75*14.75*S23)/1000</f>
        <v>63.742534023227655</v>
      </c>
      <c r="P23" s="3">
        <v>7.62</v>
      </c>
      <c r="Q23" s="3">
        <v>91.44</v>
      </c>
      <c r="R23" s="3">
        <v>-5.8000000000000007</v>
      </c>
      <c r="S23" s="3">
        <f>SUM(P23:R23)</f>
        <v>93.26</v>
      </c>
      <c r="T23" s="3">
        <f>IF(M23="Miss","Miss",(M23*O23*14400*12.01)/(PI()*0.1475*0.1475*16.04))</f>
        <v>973.35368963239682</v>
      </c>
      <c r="U23" s="13">
        <f>IF(N23="Miss","Miss",(N23*O23*14400*28.02)/(PI()*0.1475*0.1475*44.02))</f>
        <v>0</v>
      </c>
    </row>
    <row r="24" spans="1:21" x14ac:dyDescent="0.25">
      <c r="A24" s="18">
        <v>45531</v>
      </c>
      <c r="B24" s="19">
        <v>24</v>
      </c>
      <c r="C24" s="19">
        <v>21</v>
      </c>
      <c r="D24" s="36">
        <v>7.4700043653774308</v>
      </c>
      <c r="E24" s="36">
        <v>0.20171204090374784</v>
      </c>
      <c r="F24" s="10">
        <v>28.2</v>
      </c>
      <c r="G24" s="4">
        <f t="shared" si="0"/>
        <v>4.8284309486964373E-3</v>
      </c>
      <c r="H24" s="4">
        <f t="shared" si="1"/>
        <v>3.5781839814465568E-4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8">
        <v>45531</v>
      </c>
      <c r="B25" s="19">
        <v>24</v>
      </c>
      <c r="C25" s="19">
        <v>42</v>
      </c>
      <c r="D25" s="36">
        <v>10.433497583975276</v>
      </c>
      <c r="E25" s="36">
        <v>0.19721901820289633</v>
      </c>
      <c r="F25" s="10">
        <v>28.9</v>
      </c>
      <c r="G25" s="4">
        <f t="shared" si="0"/>
        <v>6.7283324946290687E-3</v>
      </c>
      <c r="H25" s="4">
        <f t="shared" si="1"/>
        <v>3.4903742162005117E-4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8">
        <v>45531</v>
      </c>
      <c r="B26" s="19">
        <v>24</v>
      </c>
      <c r="C26" s="19">
        <v>63</v>
      </c>
      <c r="D26" s="36">
        <v>13.902314087497452</v>
      </c>
      <c r="E26" s="36">
        <v>0.21036080846195526</v>
      </c>
      <c r="F26" s="10">
        <v>30.6</v>
      </c>
      <c r="G26" s="4">
        <f t="shared" si="0"/>
        <v>8.915119616630076E-3</v>
      </c>
      <c r="H26" s="4">
        <f t="shared" si="1"/>
        <v>3.7021207862056348E-4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8">
        <v>45531</v>
      </c>
      <c r="B27" s="19">
        <v>34</v>
      </c>
      <c r="C27" s="19">
        <v>0</v>
      </c>
      <c r="D27" s="36">
        <v>4.3174069601978271</v>
      </c>
      <c r="E27" s="36">
        <v>0.18960617544971103</v>
      </c>
      <c r="F27" s="10">
        <v>26</v>
      </c>
      <c r="G27" s="4">
        <f t="shared" si="0"/>
        <v>2.8111909451382423E-3</v>
      </c>
      <c r="H27" s="4">
        <f t="shared" si="1"/>
        <v>3.3881724780366912E-4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0.98216839069700168</v>
      </c>
      <c r="L27" s="3" t="str">
        <f>IF(J27="Fail","",RSQ(H27:H30,C27:C30))</f>
        <v/>
      </c>
      <c r="M27" s="3">
        <f>IF(I27="Fail",0,IF(K27&gt;0.9,+SLOPE(G27:G30,C27:C30),"Miss"))</f>
        <v>1.2637205183590924E-4</v>
      </c>
      <c r="N27" s="3">
        <f>IF(J27="Fail",0,IF(L27&gt;0.9,+SLOPE(H27:H30,C27:C30),"Miss"))</f>
        <v>0</v>
      </c>
      <c r="O27" s="5">
        <f>(PI()*14.75*14.75*S27)/1000</f>
        <v>64.169716993038051</v>
      </c>
      <c r="P27" s="3">
        <v>7.62</v>
      </c>
      <c r="Q27" s="3">
        <v>91.44</v>
      </c>
      <c r="R27" s="3">
        <v>-5.1749999999999998</v>
      </c>
      <c r="S27" s="3">
        <f>SUM(P27:R27)</f>
        <v>93.885000000000005</v>
      </c>
      <c r="T27" s="3">
        <f>IF(M27="Miss","Miss",(M27*O27*14400*12.01)/(PI()*0.1475*0.1475*16.04))</f>
        <v>1279.2292558225874</v>
      </c>
      <c r="U27" s="13">
        <f>IF(N27="Miss","Miss",(N27*O27*14400*28.02)/(PI()*0.1475*0.1475*44.02))</f>
        <v>0</v>
      </c>
    </row>
    <row r="28" spans="1:21" x14ac:dyDescent="0.25">
      <c r="A28" s="18">
        <v>45531</v>
      </c>
      <c r="B28" s="19">
        <v>34</v>
      </c>
      <c r="C28" s="19">
        <v>21</v>
      </c>
      <c r="D28" s="36">
        <v>8.7049930726733269</v>
      </c>
      <c r="E28" s="36">
        <v>0.20574732938842677</v>
      </c>
      <c r="F28" s="10">
        <v>28</v>
      </c>
      <c r="G28" s="4">
        <f t="shared" si="0"/>
        <v>5.6304347188405922E-3</v>
      </c>
      <c r="H28" s="4">
        <f t="shared" si="1"/>
        <v>3.6521901316409347E-4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8">
        <v>45531</v>
      </c>
      <c r="B29" s="19">
        <v>34</v>
      </c>
      <c r="C29" s="19">
        <v>42</v>
      </c>
      <c r="D29" s="36">
        <v>13.969284643330795</v>
      </c>
      <c r="E29" s="36">
        <v>0.19920654835206653</v>
      </c>
      <c r="F29" s="10">
        <v>30.4</v>
      </c>
      <c r="G29" s="4">
        <f t="shared" si="0"/>
        <v>8.9639679425614956E-3</v>
      </c>
      <c r="H29" s="4">
        <f t="shared" si="1"/>
        <v>3.5081278527608427E-4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8">
        <v>45531</v>
      </c>
      <c r="B30" s="19">
        <v>34</v>
      </c>
      <c r="C30" s="19">
        <v>63</v>
      </c>
      <c r="D30" s="36">
        <v>16.548481256416636</v>
      </c>
      <c r="E30" s="36">
        <v>0.1893532170670893</v>
      </c>
      <c r="F30" s="10">
        <v>32.5</v>
      </c>
      <c r="G30" s="4">
        <f t="shared" si="0"/>
        <v>1.0546056832411587E-2</v>
      </c>
      <c r="H30" s="4">
        <f t="shared" si="1"/>
        <v>3.3116949618751E-4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8">
        <v>45531</v>
      </c>
      <c r="B31" s="19">
        <v>44</v>
      </c>
      <c r="C31" s="19">
        <v>0</v>
      </c>
      <c r="D31" s="36">
        <v>4.3484015976083006</v>
      </c>
      <c r="E31" s="36">
        <v>0.19778516315447814</v>
      </c>
      <c r="F31" s="10">
        <v>28.1</v>
      </c>
      <c r="G31" s="4">
        <f t="shared" si="0"/>
        <v>2.8116350990143668E-3</v>
      </c>
      <c r="H31" s="4">
        <f t="shared" si="1"/>
        <v>3.5096894783363862E-4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0.9859647758311072</v>
      </c>
      <c r="L31" s="5" t="str">
        <f>IF(J31="Fail","",RSQ(H31:H34,C31:C34))</f>
        <v/>
      </c>
      <c r="M31" s="3">
        <f>IF(I31="Fail",0,IF(K31&gt;0.9,+SLOPE(G31:G34,C31:C34),"Miss"))</f>
        <v>1.746078621503607E-4</v>
      </c>
      <c r="N31" s="3">
        <f>IF(J31="Fail",0,IF(L31&gt;0.9,+SLOPE(H31:H34,C31:C34),"Miss"))</f>
        <v>0</v>
      </c>
      <c r="O31" s="5">
        <f>(PI()*14.75*14.75*S31)/1000</f>
        <v>64.93864633869677</v>
      </c>
      <c r="P31" s="3">
        <v>7.62</v>
      </c>
      <c r="Q31" s="3">
        <v>91.44</v>
      </c>
      <c r="R31" s="3">
        <v>-4.05</v>
      </c>
      <c r="S31" s="3">
        <f>SUM(P31:R31)</f>
        <v>95.01</v>
      </c>
      <c r="T31" s="3">
        <f>IF(M31="Miss","Miss",(M31*O31*14400*12.01)/(PI()*0.1475*0.1475*16.04))</f>
        <v>1788.6865800721052</v>
      </c>
      <c r="U31" s="5">
        <f>IF(N31="Miss","Miss",(N31*O31*14400*28.02)/(PI()*0.1475*0.1475*44.02))</f>
        <v>0</v>
      </c>
    </row>
    <row r="32" spans="1:21" x14ac:dyDescent="0.25">
      <c r="A32" s="18">
        <v>45531</v>
      </c>
      <c r="B32" s="19">
        <v>44</v>
      </c>
      <c r="C32" s="19">
        <v>21</v>
      </c>
      <c r="D32" s="36">
        <v>11.68951836665685</v>
      </c>
      <c r="E32" s="36">
        <v>0.20380798178832737</v>
      </c>
      <c r="F32" s="10">
        <v>26.5</v>
      </c>
      <c r="G32" s="4">
        <f t="shared" si="0"/>
        <v>7.5986895380124693E-3</v>
      </c>
      <c r="H32" s="4">
        <f t="shared" si="1"/>
        <v>3.635875015470629E-4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8">
        <v>45531</v>
      </c>
      <c r="B33" s="19">
        <v>44</v>
      </c>
      <c r="C33" s="19">
        <v>42</v>
      </c>
      <c r="D33" s="36">
        <v>17.067272449263378</v>
      </c>
      <c r="E33" s="36">
        <v>0.20478367840701084</v>
      </c>
      <c r="F33" s="10">
        <v>28.3</v>
      </c>
      <c r="G33" s="4">
        <f t="shared" si="0"/>
        <v>1.1028214338610882E-2</v>
      </c>
      <c r="H33" s="4">
        <f t="shared" si="1"/>
        <v>3.6314669074730707E-4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8">
        <v>45531</v>
      </c>
      <c r="B34" s="19">
        <v>44</v>
      </c>
      <c r="C34" s="19">
        <v>63</v>
      </c>
      <c r="D34" s="36">
        <v>21.547657982080949</v>
      </c>
      <c r="E34" s="36">
        <v>0.19689378599666851</v>
      </c>
      <c r="F34" s="10">
        <v>29</v>
      </c>
      <c r="G34" s="4">
        <f t="shared" si="0"/>
        <v>1.3891010516006811E-2</v>
      </c>
      <c r="H34" s="4">
        <f t="shared" si="1"/>
        <v>3.4834649954637435E-4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8">
        <v>45531</v>
      </c>
      <c r="B35" s="19">
        <v>11</v>
      </c>
      <c r="C35" s="19">
        <v>0</v>
      </c>
      <c r="D35" s="36">
        <v>4.541380113866369</v>
      </c>
      <c r="E35" s="36">
        <v>0.1777894052900989</v>
      </c>
      <c r="F35" s="10">
        <v>22.1</v>
      </c>
      <c r="G35" s="4">
        <f t="shared" si="0"/>
        <v>2.9960862587945889E-3</v>
      </c>
      <c r="H35" s="4">
        <f t="shared" si="1"/>
        <v>3.2189780134333785E-4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0.99350232483144163</v>
      </c>
      <c r="L35" s="3" t="str">
        <f>IF(J35="Fail","",RSQ(H35:H38,C35:C38))</f>
        <v/>
      </c>
      <c r="M35" s="3">
        <f>IF(I35="Fail",0,IF(K35&gt;0.9,+SLOPE(G35:G38,C35:C38),"Miss"))</f>
        <v>2.326729317693847E-4</v>
      </c>
      <c r="N35" s="3">
        <f>IF(J35="Fail",0,IF(L35&gt;0.9,+SLOPE(H35:H38,C35:C38),"Miss"))</f>
        <v>0</v>
      </c>
      <c r="O35" s="5">
        <f>(PI()*14.75*14.75*S35)/1000</f>
        <v>63.845057935982148</v>
      </c>
      <c r="P35" s="3">
        <v>7.62</v>
      </c>
      <c r="Q35" s="3">
        <v>91.44</v>
      </c>
      <c r="R35" s="3">
        <v>-5.65</v>
      </c>
      <c r="S35" s="3">
        <f>SUM(P35:R35)</f>
        <v>93.41</v>
      </c>
      <c r="T35" s="3">
        <f>IF(M35="Miss","Miss",(M35*O35*14400*12.01)/(PI()*0.1475*0.1475*16.04))</f>
        <v>2343.3673238708629</v>
      </c>
      <c r="U35" s="3">
        <f>IF(N35="Miss","Miss",(N35*O35*14400*28.02)/(PI()*0.1475*0.1475*44.02))</f>
        <v>0</v>
      </c>
    </row>
    <row r="36" spans="1:21" x14ac:dyDescent="0.25">
      <c r="A36" s="18">
        <v>45531</v>
      </c>
      <c r="B36" s="19">
        <v>11</v>
      </c>
      <c r="C36" s="19">
        <v>21</v>
      </c>
      <c r="D36" s="36">
        <v>12.357932481764863</v>
      </c>
      <c r="E36" s="36">
        <v>0.17962034215478906</v>
      </c>
      <c r="F36" s="10">
        <v>27.1</v>
      </c>
      <c r="G36" s="4">
        <f t="shared" si="0"/>
        <v>8.0171344543974558E-3</v>
      </c>
      <c r="H36" s="4">
        <f t="shared" si="1"/>
        <v>3.1979711585326695E-4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8">
        <v>45531</v>
      </c>
      <c r="B37" s="19">
        <v>11</v>
      </c>
      <c r="C37" s="19">
        <v>42</v>
      </c>
      <c r="D37" s="36">
        <v>18.569405412335257</v>
      </c>
      <c r="E37" s="36">
        <v>0.19474966256301818</v>
      </c>
      <c r="F37" s="10">
        <v>29.9</v>
      </c>
      <c r="G37" s="4">
        <f t="shared" si="0"/>
        <v>1.1935485094612244E-2</v>
      </c>
      <c r="H37" s="4">
        <f t="shared" si="1"/>
        <v>3.4352983826372555E-4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8">
        <v>45531</v>
      </c>
      <c r="B38" s="19">
        <v>11</v>
      </c>
      <c r="C38" s="19">
        <v>63</v>
      </c>
      <c r="D38" s="36">
        <v>28.135125383142682</v>
      </c>
      <c r="E38" s="36">
        <v>0.19412328942509782</v>
      </c>
      <c r="F38" s="10">
        <v>31.7</v>
      </c>
      <c r="G38" s="4">
        <f t="shared" si="0"/>
        <v>1.7977074602579923E-2</v>
      </c>
      <c r="H38" s="4">
        <f t="shared" si="1"/>
        <v>3.4040308072244666E-4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8">
        <v>45531</v>
      </c>
      <c r="B39" s="19">
        <v>21</v>
      </c>
      <c r="C39" s="19">
        <v>0</v>
      </c>
      <c r="D39" s="36">
        <v>4.4415700017290689</v>
      </c>
      <c r="E39" s="36">
        <v>0.1868718157899435</v>
      </c>
      <c r="F39" s="10">
        <v>24.6</v>
      </c>
      <c r="G39" s="4">
        <f t="shared" si="0"/>
        <v>2.9056353213146938E-3</v>
      </c>
      <c r="H39" s="4">
        <f t="shared" si="1"/>
        <v>3.3550119763758407E-4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0.99390205940254817</v>
      </c>
      <c r="L39" s="3" t="str">
        <f>IF(J39="Fail","",RSQ(H39:H42,C39:C42))</f>
        <v/>
      </c>
      <c r="M39" s="3">
        <f>IF(I39="Fail",0,IF(K39&gt;0.9,+SLOPE(G39:G42,C39:C42),"Miss"))</f>
        <v>1.2155810761829517E-4</v>
      </c>
      <c r="N39" s="3">
        <f>IF(J39="Fail",0,IF(L39&gt;0.9,+SLOPE(H39:H42,C39:C42),"Miss"))</f>
        <v>0</v>
      </c>
      <c r="O39" s="5">
        <f>(PI()*14.75*14.75*S39)/1000</f>
        <v>64.050105761491153</v>
      </c>
      <c r="P39" s="3">
        <v>7.62</v>
      </c>
      <c r="Q39" s="3">
        <v>91.44</v>
      </c>
      <c r="R39" s="3">
        <v>-5.35</v>
      </c>
      <c r="S39" s="3">
        <f>SUM(P39:R39)</f>
        <v>93.710000000000008</v>
      </c>
      <c r="T39" s="3">
        <f>IF(M39="Miss","Miss",(M39*O39*14400*12.01)/(PI()*0.1475*0.1475*16.04))</f>
        <v>1228.2054040241096</v>
      </c>
      <c r="U39" s="13">
        <f>IF(N39="Miss","Miss",(N39*O39*14400*28.02)/(PI()*0.1475*0.1475*44.02))</f>
        <v>0</v>
      </c>
    </row>
    <row r="40" spans="1:21" x14ac:dyDescent="0.25">
      <c r="A40" s="18">
        <v>45531</v>
      </c>
      <c r="B40" s="19">
        <v>21</v>
      </c>
      <c r="C40" s="19">
        <v>21</v>
      </c>
      <c r="D40" s="36">
        <v>7.7456352480634285</v>
      </c>
      <c r="E40" s="36">
        <v>0.19049755260752066</v>
      </c>
      <c r="F40" s="10">
        <v>31.2</v>
      </c>
      <c r="G40" s="4">
        <f t="shared" si="0"/>
        <v>4.9572417730484337E-3</v>
      </c>
      <c r="H40" s="4">
        <f t="shared" si="1"/>
        <v>3.3459398842587245E-4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8">
        <v>45531</v>
      </c>
      <c r="B41" s="19">
        <v>21</v>
      </c>
      <c r="C41" s="19">
        <v>42</v>
      </c>
      <c r="D41" s="36">
        <v>11.969761546576549</v>
      </c>
      <c r="E41" s="36">
        <v>0.19255735658029705</v>
      </c>
      <c r="F41" s="10">
        <v>33.700000000000003</v>
      </c>
      <c r="G41" s="4">
        <f t="shared" si="0"/>
        <v>7.5982877477248226E-3</v>
      </c>
      <c r="H41" s="4">
        <f t="shared" si="1"/>
        <v>3.3545635763166856E-4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8">
        <v>45531</v>
      </c>
      <c r="B42" s="19">
        <v>21</v>
      </c>
      <c r="C42" s="19">
        <v>63</v>
      </c>
      <c r="D42" s="36">
        <v>16.659914357582863</v>
      </c>
      <c r="E42" s="36">
        <v>0.18844979427201192</v>
      </c>
      <c r="F42" s="10">
        <v>34.9</v>
      </c>
      <c r="G42" s="4">
        <f t="shared" si="0"/>
        <v>1.0534354196369892E-2</v>
      </c>
      <c r="H42" s="4">
        <f t="shared" si="1"/>
        <v>3.2702164133795934E-4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8">
        <v>45531</v>
      </c>
      <c r="B43" s="19">
        <v>31</v>
      </c>
      <c r="C43" s="19">
        <v>0</v>
      </c>
      <c r="D43" s="36">
        <v>4.3622384893094051</v>
      </c>
      <c r="E43" s="36">
        <v>0.18893161976271988</v>
      </c>
      <c r="F43" s="10">
        <v>28.1</v>
      </c>
      <c r="G43" s="4">
        <f t="shared" si="0"/>
        <v>2.820581901533593E-3</v>
      </c>
      <c r="H43" s="4">
        <f t="shared" si="1"/>
        <v>3.3525837197827019E-4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0.99893461726735133</v>
      </c>
      <c r="L43" s="3" t="str">
        <f>IF(J43="Fail","",RSQ(H43:H46,C43:C46))</f>
        <v/>
      </c>
      <c r="M43" s="3">
        <f>IF(I43="Fail",0,IF(K43&gt;0.9,+SLOPE(G43:G46,C43:C46),"Miss"))</f>
        <v>1.7339788798823868E-4</v>
      </c>
      <c r="N43" s="3">
        <f>IF(J43="Fail",0,IF(L43&gt;0.9,+SLOPE(H43:H46,C43:C46),"Miss"))</f>
        <v>0</v>
      </c>
      <c r="O43" s="5">
        <f>(PI()*14.75*14.75*S43)/1000</f>
        <v>67.365045607219798</v>
      </c>
      <c r="P43" s="3">
        <v>7.62</v>
      </c>
      <c r="Q43" s="3">
        <v>91.44</v>
      </c>
      <c r="R43" s="3">
        <v>-0.5</v>
      </c>
      <c r="S43" s="3">
        <f>SUM(P43:R43)</f>
        <v>98.56</v>
      </c>
      <c r="T43" s="3">
        <f>IF(M43="Miss","Miss",(M43*O43*14400*12.01)/(PI()*0.1475*0.1475*16.04))</f>
        <v>1842.6618048465418</v>
      </c>
      <c r="U43" s="13">
        <f>IF(N43="Miss","Miss",(N43*O43*14400*28.02)/(PI()*0.1475*0.1475*44.02))</f>
        <v>0</v>
      </c>
    </row>
    <row r="44" spans="1:21" x14ac:dyDescent="0.25">
      <c r="A44" s="18">
        <v>45531</v>
      </c>
      <c r="B44" s="19">
        <v>31</v>
      </c>
      <c r="C44" s="19">
        <v>21</v>
      </c>
      <c r="D44" s="36">
        <v>10.122444258534452</v>
      </c>
      <c r="E44" s="36">
        <v>0.18298107495247695</v>
      </c>
      <c r="F44" s="10">
        <v>28.6</v>
      </c>
      <c r="G44" s="4">
        <f t="shared" si="0"/>
        <v>6.5342309483422192E-3</v>
      </c>
      <c r="H44" s="4">
        <f t="shared" si="1"/>
        <v>3.2416112823994872E-4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8">
        <v>45531</v>
      </c>
      <c r="B45" s="19">
        <v>31</v>
      </c>
      <c r="C45" s="19">
        <v>42</v>
      </c>
      <c r="D45" s="36">
        <v>15.412011218032605</v>
      </c>
      <c r="E45" s="36">
        <v>0.18658272049551872</v>
      </c>
      <c r="F45" s="10">
        <v>31.1</v>
      </c>
      <c r="G45" s="4">
        <f t="shared" si="0"/>
        <v>9.8669992386554353E-3</v>
      </c>
      <c r="H45" s="4">
        <f t="shared" si="1"/>
        <v>3.2782560667218857E-4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8">
        <v>45531</v>
      </c>
      <c r="B46" s="19">
        <v>31</v>
      </c>
      <c r="C46" s="19">
        <v>63</v>
      </c>
      <c r="D46" s="36">
        <v>21.743219384789889</v>
      </c>
      <c r="E46" s="36">
        <v>0.19421965452323942</v>
      </c>
      <c r="F46" s="10">
        <v>32.700000000000003</v>
      </c>
      <c r="G46" s="4">
        <f t="shared" si="0"/>
        <v>1.3847511297272562E-2</v>
      </c>
      <c r="H46" s="4">
        <f t="shared" si="1"/>
        <v>3.3945853440280196E-4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8">
        <v>45531</v>
      </c>
      <c r="B47" s="19">
        <v>41</v>
      </c>
      <c r="C47" s="19">
        <v>0</v>
      </c>
      <c r="D47" s="36">
        <v>4.5100164926771988</v>
      </c>
      <c r="E47" s="36">
        <v>0.18057194749893724</v>
      </c>
      <c r="F47" s="10">
        <v>26.6</v>
      </c>
      <c r="G47" s="4">
        <f t="shared" si="0"/>
        <v>2.9307265818923249E-3</v>
      </c>
      <c r="H47" s="4">
        <f t="shared" si="1"/>
        <v>3.2202762543762136E-4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0.98411788801106204</v>
      </c>
      <c r="L47" s="5" t="str">
        <f>IF(J47="Fail","",RSQ(H47:H50,C47:C50))</f>
        <v/>
      </c>
      <c r="M47" s="3">
        <f>IF(I47="Fail",0,IF(K47&gt;0.9,+SLOPE(G47:G50,C47:C50),"Miss"))</f>
        <v>1.2037523316943667E-4</v>
      </c>
      <c r="N47" s="3">
        <f>IF(J47="Fail",0,IF(L47&gt;0.9,+SLOPE(H47:H50,C47:C50),"Miss"))</f>
        <v>0</v>
      </c>
      <c r="O47" s="5">
        <f>(PI()*14.75*14.75*S47)/1000</f>
        <v>66.168933291750704</v>
      </c>
      <c r="P47" s="3">
        <v>7.62</v>
      </c>
      <c r="Q47" s="3">
        <v>91.44</v>
      </c>
      <c r="R47" s="3">
        <v>-2.25</v>
      </c>
      <c r="S47" s="3">
        <f>SUM(P47:R47)</f>
        <v>96.81</v>
      </c>
      <c r="T47" s="3">
        <f>IF(M47="Miss","Miss",(M47*O47*14400*12.01)/(PI()*0.1475*0.1475*16.04))</f>
        <v>1256.4884391695402</v>
      </c>
      <c r="U47" s="5">
        <f>IF(N47="Miss","Miss",(N47*O47*14400*28.02)/(PI()*0.1475*0.1475*44.02))</f>
        <v>0</v>
      </c>
    </row>
    <row r="48" spans="1:21" x14ac:dyDescent="0.25">
      <c r="A48" s="18">
        <v>45531</v>
      </c>
      <c r="B48" s="19">
        <v>41</v>
      </c>
      <c r="C48" s="19">
        <v>21</v>
      </c>
      <c r="D48" s="36">
        <v>9.5652787527033176</v>
      </c>
      <c r="E48" s="36">
        <v>0.18055990186166959</v>
      </c>
      <c r="F48" s="10">
        <v>27.5</v>
      </c>
      <c r="G48" s="4">
        <f t="shared" si="0"/>
        <v>6.1971611236871929E-3</v>
      </c>
      <c r="H48" s="4">
        <f t="shared" si="1"/>
        <v>3.2104221362487832E-4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8">
        <v>45531</v>
      </c>
      <c r="B49" s="19">
        <v>41</v>
      </c>
      <c r="C49" s="19">
        <v>42</v>
      </c>
      <c r="D49" s="36">
        <v>13.534806243916121</v>
      </c>
      <c r="E49" s="36">
        <v>0.18719704799617132</v>
      </c>
      <c r="F49" s="10">
        <v>30.1</v>
      </c>
      <c r="G49" s="4">
        <f t="shared" si="0"/>
        <v>8.6937590345739779E-3</v>
      </c>
      <c r="H49" s="4">
        <f t="shared" si="1"/>
        <v>3.2998957941958803E-4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8">
        <v>45531</v>
      </c>
      <c r="B50" s="19">
        <v>41</v>
      </c>
      <c r="C50" s="19">
        <v>63</v>
      </c>
      <c r="D50" s="36">
        <v>16.493502673390914</v>
      </c>
      <c r="E50" s="36">
        <v>0.18920866941987691</v>
      </c>
      <c r="F50" s="10">
        <v>32.1</v>
      </c>
      <c r="G50" s="4">
        <f t="shared" si="0"/>
        <v>1.0524793600123964E-2</v>
      </c>
      <c r="H50" s="4">
        <f t="shared" si="1"/>
        <v>3.3135032310048745E-4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22" priority="4" operator="containsText" text="Fail">
      <formula>NOT(ISERROR(SEARCH("Fail",I3)))</formula>
    </cfRule>
    <cfRule type="containsText" priority="5" operator="containsText" text="Fail">
      <formula>NOT(ISERROR(SEARCH("Fail",I3)))</formula>
    </cfRule>
  </conditionalFormatting>
  <conditionalFormatting sqref="I35:J50">
    <cfRule type="containsText" dxfId="21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0145-225F-42C9-80E0-EC8B939FA756}">
  <sheetPr>
    <tabColor theme="9"/>
  </sheetPr>
  <dimension ref="A1:U50"/>
  <sheetViews>
    <sheetView workbookViewId="0">
      <selection activeCell="O9" sqref="O9"/>
    </sheetView>
  </sheetViews>
  <sheetFormatPr defaultRowHeight="15" x14ac:dyDescent="0.25"/>
  <cols>
    <col min="6" max="6" width="12.28515625" customWidth="1"/>
    <col min="13" max="13" width="12" bestFit="1" customWidth="1"/>
    <col min="15" max="15" width="12.42578125" customWidth="1"/>
    <col min="17" max="17" width="12.42578125" customWidth="1"/>
    <col min="18" max="18" width="14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8">
        <v>45533</v>
      </c>
      <c r="B3" s="19">
        <v>12</v>
      </c>
      <c r="C3" s="19">
        <v>0</v>
      </c>
      <c r="D3" s="35">
        <v>4.8103692885358367</v>
      </c>
      <c r="E3" s="35">
        <v>0.18147537029401462</v>
      </c>
      <c r="F3" s="3">
        <v>28.3</v>
      </c>
      <c r="G3" s="4">
        <f>(0.997*D3*16.04)/(0.0821*(F3+273.15)*1000)</f>
        <v>3.1082754271104392E-3</v>
      </c>
      <c r="H3" s="4">
        <f>(0.997*E3*44.02)/(0.0821*(F3+273.15)*1000)</f>
        <v>3.218136361601628E-4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0.9898902158452938</v>
      </c>
      <c r="L3" s="3" t="str">
        <f>IF(J3="Fail","",RSQ(H3:H6,C3:C6))</f>
        <v/>
      </c>
      <c r="M3" s="3">
        <f>IF(I3="Fail",0,IF(K3&gt;0.9,+SLOPE(G3:G6,C3:C6),"Miss"))</f>
        <v>6.1484818398858634E-5</v>
      </c>
      <c r="N3" s="3">
        <f>IF(J3="Fail",0,IF(L3&gt;0.9,+SLOPE(H3:H6,C3:C6),"Miss"))</f>
        <v>0</v>
      </c>
      <c r="O3" s="5">
        <f>(PI()*14.75*14.75*S3)/1000</f>
        <v>70.850858640872602</v>
      </c>
      <c r="P3" s="3">
        <v>7.62</v>
      </c>
      <c r="Q3" s="3">
        <v>91.44</v>
      </c>
      <c r="R3" s="3">
        <v>4.5999999999999996</v>
      </c>
      <c r="S3" s="3">
        <f>SUM(P3:R3)</f>
        <v>103.66</v>
      </c>
      <c r="T3" s="3">
        <f>IF(M3="Miss","Miss",(M3*O3*14400*12.01)/(PI()*0.1475*0.1475*16.04))</f>
        <v>687.19538572483236</v>
      </c>
      <c r="U3" s="3">
        <f>IF(N3="Miss","Miss",(N3*O3*14400*28.02)/(PI()*0.1475*0.1475*44.02))</f>
        <v>0</v>
      </c>
    </row>
    <row r="4" spans="1:21" x14ac:dyDescent="0.25">
      <c r="A4" s="18">
        <v>45533</v>
      </c>
      <c r="B4" s="19">
        <v>12</v>
      </c>
      <c r="C4" s="19">
        <v>21</v>
      </c>
      <c r="D4" s="35">
        <v>6.2457161876637226</v>
      </c>
      <c r="E4" s="35">
        <v>0.18487224000350555</v>
      </c>
      <c r="F4" s="3">
        <v>29.6</v>
      </c>
      <c r="G4" s="4">
        <f t="shared" ref="G4:G50" si="0">(0.997*D4*16.04)/(0.0821*(F4+273.15)*1000)</f>
        <v>4.0184119701427825E-3</v>
      </c>
      <c r="H4" s="4">
        <f t="shared" ref="H4:H50" si="1">(0.997*E4*44.02)/(0.0821*(F4+273.15)*1000)</f>
        <v>3.2642964369203743E-4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8">
        <v>45533</v>
      </c>
      <c r="B5" s="19">
        <v>12</v>
      </c>
      <c r="C5" s="19">
        <v>42</v>
      </c>
      <c r="D5" s="35">
        <v>8.673260467705461</v>
      </c>
      <c r="E5" s="35">
        <v>0.18791978623223327</v>
      </c>
      <c r="F5" s="3">
        <v>26.9</v>
      </c>
      <c r="G5" s="4">
        <f t="shared" si="0"/>
        <v>5.6304761471256863E-3</v>
      </c>
      <c r="H5" s="4">
        <f t="shared" si="1"/>
        <v>3.3479650683363897E-4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8">
        <v>45533</v>
      </c>
      <c r="B6" s="19">
        <v>12</v>
      </c>
      <c r="C6" s="19">
        <v>63</v>
      </c>
      <c r="D6" s="35">
        <v>10.61835845710203</v>
      </c>
      <c r="E6" s="35">
        <v>0.18701636343715589</v>
      </c>
      <c r="F6" s="3">
        <v>27.7</v>
      </c>
      <c r="G6" s="4">
        <f t="shared" si="0"/>
        <v>6.8748579893695748E-3</v>
      </c>
      <c r="H6" s="4">
        <f t="shared" si="1"/>
        <v>3.3230098713604559E-4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s="48" customFormat="1" x14ac:dyDescent="0.25">
      <c r="A7" s="40">
        <v>45533</v>
      </c>
      <c r="B7" s="41">
        <v>22</v>
      </c>
      <c r="C7" s="41">
        <v>0</v>
      </c>
      <c r="D7" s="56">
        <v>19.701816629153633</v>
      </c>
      <c r="E7" s="56">
        <v>0.18664294868185727</v>
      </c>
      <c r="F7" s="45">
        <v>28.8</v>
      </c>
      <c r="G7" s="44">
        <f t="shared" si="0"/>
        <v>1.2709474784805358E-2</v>
      </c>
      <c r="H7" s="44">
        <f t="shared" si="1"/>
        <v>3.3042933208494887E-4</v>
      </c>
      <c r="I7" s="45" t="str">
        <f>IF(ABS(G10-G8)&gt;0.000183,"Pass","Fail")</f>
        <v>Pass</v>
      </c>
      <c r="J7" s="45" t="str">
        <f>IF(ABS(H10-H8)&gt;0.000183,"Pass","Fail")</f>
        <v>Fail</v>
      </c>
      <c r="K7" s="46">
        <f>IF(I7="Fail","",RSQ(G8:G10,C8:C10))</f>
        <v>0.9999999829531544</v>
      </c>
      <c r="L7" s="45" t="str">
        <f>IF(J7="Fail","",RSQ(H7:H10,C7:C10))</f>
        <v/>
      </c>
      <c r="M7" s="45">
        <f>IF(I7="Fail",0,IF(K7&gt;0.9,+SLOPE(G8:G10,C8:C10),"Miss"))</f>
        <v>5.5857124810723894E-5</v>
      </c>
      <c r="N7" s="45">
        <f>IF(J7="Fail",0,IF(L7&gt;0.9,+SLOPE(H7:H10,C8:C10),"Miss"))</f>
        <v>0</v>
      </c>
      <c r="O7" s="47">
        <f>(PI()*14.75*14.75*S7)/1000</f>
        <v>71.158430379136092</v>
      </c>
      <c r="P7" s="45">
        <v>7.62</v>
      </c>
      <c r="Q7" s="45">
        <v>91.44</v>
      </c>
      <c r="R7" s="45">
        <v>5.0500000000000007</v>
      </c>
      <c r="S7" s="45">
        <f>SUM(P7:R7)</f>
        <v>104.11</v>
      </c>
      <c r="T7" s="45">
        <f>IF(M7="Miss","Miss",(M7*O7*14400*12.01)/(PI()*0.1475*0.1475*16.04))</f>
        <v>627.00666752176187</v>
      </c>
      <c r="U7" s="49">
        <f>IF(N7="Miss","Miss",(N7*O7*14400*28.02)/(PI()*0.1475*0.1475*44.02))</f>
        <v>0</v>
      </c>
    </row>
    <row r="8" spans="1:21" x14ac:dyDescent="0.25">
      <c r="A8" s="18">
        <v>45533</v>
      </c>
      <c r="B8" s="19">
        <v>22</v>
      </c>
      <c r="C8" s="19">
        <v>21</v>
      </c>
      <c r="D8" s="35">
        <v>7.1792451477648926</v>
      </c>
      <c r="E8" s="35">
        <v>0.18458314470908077</v>
      </c>
      <c r="F8" s="3">
        <v>25.7</v>
      </c>
      <c r="G8" s="4">
        <f t="shared" si="0"/>
        <v>4.6793107600099377E-3</v>
      </c>
      <c r="H8" s="4">
        <f t="shared" si="1"/>
        <v>3.3017244055943458E-4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8">
        <v>45533</v>
      </c>
      <c r="B9" s="19">
        <v>22</v>
      </c>
      <c r="C9" s="19">
        <v>42</v>
      </c>
      <c r="D9" s="35">
        <v>9.1475891152193167</v>
      </c>
      <c r="E9" s="35">
        <v>0.18146332465674697</v>
      </c>
      <c r="F9" s="3">
        <v>31.3</v>
      </c>
      <c r="G9" s="4">
        <f t="shared" si="0"/>
        <v>5.852575646381095E-3</v>
      </c>
      <c r="H9" s="4">
        <f t="shared" si="1"/>
        <v>3.1862138749178426E-4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8">
        <v>45533</v>
      </c>
      <c r="B10" s="19">
        <v>22</v>
      </c>
      <c r="C10" s="19">
        <v>63</v>
      </c>
      <c r="D10" s="35">
        <v>11.103203142308725</v>
      </c>
      <c r="E10" s="35">
        <v>0.17616324425895968</v>
      </c>
      <c r="F10" s="3">
        <v>34.700000000000003</v>
      </c>
      <c r="G10" s="4">
        <f t="shared" si="0"/>
        <v>7.0253100020603414E-3</v>
      </c>
      <c r="H10" s="4">
        <f t="shared" si="1"/>
        <v>3.0589908733026877E-4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8">
        <v>45533</v>
      </c>
      <c r="B11" s="19">
        <v>32</v>
      </c>
      <c r="C11" s="19">
        <v>0</v>
      </c>
      <c r="D11" s="35">
        <v>5.9003473708041589</v>
      </c>
      <c r="E11" s="35">
        <v>0.18523360912153652</v>
      </c>
      <c r="F11" s="3">
        <v>25.8</v>
      </c>
      <c r="G11" s="4">
        <f t="shared" si="0"/>
        <v>3.8444603661420577E-3</v>
      </c>
      <c r="H11" s="4">
        <f t="shared" si="1"/>
        <v>3.312251232178825E-4</v>
      </c>
      <c r="I11" s="3" t="str">
        <f t="shared" ref="I7:J15" si="2">IF(ABS(G14-G11)&gt;0.000183,"Pass","Fail")</f>
        <v>Pass</v>
      </c>
      <c r="J11" s="3" t="str">
        <f t="shared" si="2"/>
        <v>Fail</v>
      </c>
      <c r="K11" s="16">
        <f>IF(I11="Fail","",RSQ(G11:G14,C11:C14))</f>
        <v>0.99351848372303009</v>
      </c>
      <c r="L11" s="3" t="str">
        <f>IF(J11="Fail","",RSQ(H11:H14,C11:C14))</f>
        <v/>
      </c>
      <c r="M11" s="3">
        <f>IF(I11="Fail",0,IF(K11&gt;0.9,+SLOPE(G11:G14,C11:C14),"Miss"))</f>
        <v>5.2884894617023608E-4</v>
      </c>
      <c r="N11" s="3">
        <f>IF(J11="Fail",0,IF(L11&gt;0.9,+SLOPE(H11:H14,C11:C14),"Miss"))</f>
        <v>0</v>
      </c>
      <c r="O11" s="5">
        <f>(PI()*14.75*14.75*S11)/1000</f>
        <v>71.226779654305744</v>
      </c>
      <c r="P11" s="3">
        <v>7.62</v>
      </c>
      <c r="Q11" s="3">
        <v>91.44</v>
      </c>
      <c r="R11" s="3">
        <v>5.15</v>
      </c>
      <c r="S11" s="3">
        <f>SUM(P11:R11)</f>
        <v>104.21000000000001</v>
      </c>
      <c r="T11" s="3">
        <f>IF(M11="Miss","Miss",(M11*O11*14400*12.01)/(PI()*0.1475*0.1475*16.04))</f>
        <v>5942.1303529820143</v>
      </c>
      <c r="U11" s="13">
        <f>IF(N11="Miss","Miss",(N11*O11*14400*28.02)/(PI()*0.1475*0.1475*44.02))</f>
        <v>0</v>
      </c>
    </row>
    <row r="12" spans="1:21" x14ac:dyDescent="0.25">
      <c r="A12" s="18">
        <v>45533</v>
      </c>
      <c r="B12" s="19">
        <v>32</v>
      </c>
      <c r="C12" s="19">
        <v>21</v>
      </c>
      <c r="D12" s="35">
        <v>23.063812328743282</v>
      </c>
      <c r="E12" s="35">
        <v>0.18525770039607192</v>
      </c>
      <c r="F12" s="3">
        <v>24.1</v>
      </c>
      <c r="G12" s="4">
        <f t="shared" si="0"/>
        <v>1.5113519036305522E-2</v>
      </c>
      <c r="H12" s="4">
        <f t="shared" si="1"/>
        <v>3.3316275520000254E-4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8">
        <v>45533</v>
      </c>
      <c r="B13" s="19">
        <v>32</v>
      </c>
      <c r="C13" s="19">
        <v>42</v>
      </c>
      <c r="D13" s="35">
        <v>36.926532894356313</v>
      </c>
      <c r="E13" s="35">
        <v>0.18993140765593886</v>
      </c>
      <c r="F13" s="3">
        <v>25.2</v>
      </c>
      <c r="G13" s="4">
        <f t="shared" si="0"/>
        <v>2.4108425935115686E-2</v>
      </c>
      <c r="H13" s="4">
        <f t="shared" si="1"/>
        <v>3.4030849017217043E-4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8">
        <v>45533</v>
      </c>
      <c r="B14" s="19">
        <v>32</v>
      </c>
      <c r="C14" s="19">
        <v>63</v>
      </c>
      <c r="D14" s="35">
        <v>58.289771221414618</v>
      </c>
      <c r="E14" s="35">
        <v>0.19515921423011995</v>
      </c>
      <c r="F14" s="3">
        <v>26.7</v>
      </c>
      <c r="G14" s="4">
        <f t="shared" si="0"/>
        <v>3.7865584298455199E-2</v>
      </c>
      <c r="H14" s="4">
        <f t="shared" si="1"/>
        <v>3.4792613052684078E-4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8">
        <v>45533</v>
      </c>
      <c r="B15" s="19">
        <v>42</v>
      </c>
      <c r="C15" s="19">
        <v>0</v>
      </c>
      <c r="D15" s="35">
        <v>5.2902326927301333</v>
      </c>
      <c r="E15" s="35">
        <v>0.17518754764027611</v>
      </c>
      <c r="F15" s="3">
        <v>26.3</v>
      </c>
      <c r="G15" s="4">
        <f t="shared" si="0"/>
        <v>3.4411755044303576E-3</v>
      </c>
      <c r="H15" s="4">
        <f t="shared" si="1"/>
        <v>3.1273821655510047E-4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0.99858010107707351</v>
      </c>
      <c r="L15" s="5" t="str">
        <f>IF(J15="Fail","",RSQ(H15:H18,C15:C18))</f>
        <v/>
      </c>
      <c r="M15" s="3">
        <f>IF(I15="Fail",0,IF(K15&gt;0.9,+SLOPE(G15:G18,C15:C18),"Miss"))</f>
        <v>6.1903125567413868E-5</v>
      </c>
      <c r="N15" s="3">
        <f>IF(J15="Fail",0,IF(L15&gt;0.9,+SLOPE(H15:H18,C15:C18),"Miss"))</f>
        <v>0</v>
      </c>
      <c r="O15" s="5">
        <f>(PI()*14.75*14.75*S15)/1000</f>
        <v>70.577461540193951</v>
      </c>
      <c r="P15" s="3">
        <v>7.62</v>
      </c>
      <c r="Q15" s="3">
        <v>91.44</v>
      </c>
      <c r="R15" s="3">
        <v>4.2</v>
      </c>
      <c r="S15" s="3">
        <f>SUM(P15:R15)</f>
        <v>103.26</v>
      </c>
      <c r="T15" s="3">
        <f>IF(M15="Miss","Miss",(M15*O15*14400*12.01)/(PI()*0.1475*0.1475*16.04))</f>
        <v>689.20089684288587</v>
      </c>
      <c r="U15" s="5">
        <f>IF(N15="Miss","Miss",(N15*O15*14400*28.02)/(PI()*0.1475*0.1475*44.02))</f>
        <v>0</v>
      </c>
    </row>
    <row r="16" spans="1:21" x14ac:dyDescent="0.25">
      <c r="A16" s="18">
        <v>45533</v>
      </c>
      <c r="B16" s="19">
        <v>42</v>
      </c>
      <c r="C16" s="19">
        <v>21</v>
      </c>
      <c r="D16" s="35">
        <v>7.1659617317318327</v>
      </c>
      <c r="E16" s="35">
        <v>0.18304130313881539</v>
      </c>
      <c r="F16" s="3">
        <v>30.2</v>
      </c>
      <c r="G16" s="4">
        <f t="shared" si="0"/>
        <v>4.6013667556960942E-3</v>
      </c>
      <c r="H16" s="4">
        <f t="shared" si="1"/>
        <v>3.2255749609177997E-4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8">
        <v>45533</v>
      </c>
      <c r="B17" s="19">
        <v>42</v>
      </c>
      <c r="C17" s="19">
        <v>42</v>
      </c>
      <c r="D17" s="35">
        <v>9.466022116234063</v>
      </c>
      <c r="E17" s="35">
        <v>0.17852418916342849</v>
      </c>
      <c r="F17" s="3">
        <v>32.700000000000003</v>
      </c>
      <c r="G17" s="4">
        <f t="shared" si="0"/>
        <v>6.0285850901398057E-3</v>
      </c>
      <c r="H17" s="4">
        <f t="shared" si="1"/>
        <v>3.1202588511254257E-4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8">
        <v>45533</v>
      </c>
      <c r="B18" s="19">
        <v>42</v>
      </c>
      <c r="C18" s="19">
        <v>63</v>
      </c>
      <c r="D18" s="35">
        <v>11.527718979698605</v>
      </c>
      <c r="E18" s="35">
        <v>0.17856032607523165</v>
      </c>
      <c r="F18" s="3">
        <v>34.5</v>
      </c>
      <c r="G18" s="4">
        <f t="shared" si="0"/>
        <v>7.2986548493347578E-3</v>
      </c>
      <c r="H18" s="4">
        <f t="shared" si="1"/>
        <v>3.1026307348445742E-4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8">
        <v>45533</v>
      </c>
      <c r="B19" s="19">
        <v>14</v>
      </c>
      <c r="C19" s="19">
        <v>0</v>
      </c>
      <c r="D19" s="35">
        <v>6.137234956727065</v>
      </c>
      <c r="E19" s="35">
        <v>0.19264167604117099</v>
      </c>
      <c r="F19" s="3">
        <v>26.7</v>
      </c>
      <c r="G19" s="4">
        <f t="shared" si="0"/>
        <v>3.9868056220470939E-3</v>
      </c>
      <c r="H19" s="4">
        <f t="shared" si="1"/>
        <v>3.4343791138745795E-4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0.99708332411009482</v>
      </c>
      <c r="L19" s="3" t="str">
        <f>IF(J19="Fail","",RSQ(H19:H22,C19:C22))</f>
        <v/>
      </c>
      <c r="M19" s="3">
        <f>IF(I19="Fail",0,IF(K19&gt;0.9,+SLOPE(G19:G22,C19:C22),"Miss"))</f>
        <v>5.8321094273264257E-5</v>
      </c>
      <c r="N19" s="3">
        <f>IF(J19="Fail",0,IF(L19&gt;0.9,+SLOPE(H19:H22,C19:C22),"Miss"))</f>
        <v>0</v>
      </c>
      <c r="O19" s="5">
        <f>(PI()*14.75*14.75*S19)/1000</f>
        <v>69.552222412649016</v>
      </c>
      <c r="P19" s="3">
        <v>7.62</v>
      </c>
      <c r="Q19" s="3">
        <v>91.44</v>
      </c>
      <c r="R19" s="3">
        <v>2.7</v>
      </c>
      <c r="S19" s="3">
        <f>SUM(P19:R19)</f>
        <v>101.76</v>
      </c>
      <c r="T19" s="3">
        <f>IF(M19="Miss","Miss",(M19*O19*14400*12.01)/(PI()*0.1475*0.1475*16.04))</f>
        <v>639.88789991073156</v>
      </c>
      <c r="U19" s="3">
        <f>IF(N19="Miss","Miss",(N19*O19*14400*28.02)/(PI()*0.1475*0.1475*44.02))</f>
        <v>0</v>
      </c>
    </row>
    <row r="20" spans="1:21" x14ac:dyDescent="0.25">
      <c r="A20" s="18">
        <v>45533</v>
      </c>
      <c r="B20" s="19">
        <v>14</v>
      </c>
      <c r="C20" s="19">
        <v>21</v>
      </c>
      <c r="D20" s="35">
        <v>7.9718223044041467</v>
      </c>
      <c r="E20" s="35">
        <v>0.1868236332408727</v>
      </c>
      <c r="F20" s="3">
        <v>31.6</v>
      </c>
      <c r="G20" s="4">
        <f t="shared" si="0"/>
        <v>5.0953058775380297E-3</v>
      </c>
      <c r="H20" s="4">
        <f t="shared" si="1"/>
        <v>3.2771033569207911E-4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8">
        <v>45533</v>
      </c>
      <c r="B21" s="19">
        <v>14</v>
      </c>
      <c r="C21" s="19">
        <v>42</v>
      </c>
      <c r="D21" s="35">
        <v>9.8792839483737129</v>
      </c>
      <c r="E21" s="35">
        <v>0.19346077937537443</v>
      </c>
      <c r="F21" s="3">
        <v>33.4</v>
      </c>
      <c r="G21" s="4">
        <f t="shared" si="0"/>
        <v>6.2774102572247144E-3</v>
      </c>
      <c r="H21" s="4">
        <f t="shared" si="1"/>
        <v>3.373600496977053E-4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8">
        <v>45533</v>
      </c>
      <c r="B22" s="19">
        <v>14</v>
      </c>
      <c r="C22" s="19">
        <v>63</v>
      </c>
      <c r="D22" s="35">
        <v>12.122520830956741</v>
      </c>
      <c r="E22" s="35">
        <v>0.18713681980983288</v>
      </c>
      <c r="F22" s="3">
        <v>34.5</v>
      </c>
      <c r="G22" s="4">
        <f t="shared" si="0"/>
        <v>7.6752474279466968E-3</v>
      </c>
      <c r="H22" s="4">
        <f t="shared" si="1"/>
        <v>3.2516542813571658E-4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8">
        <v>45533</v>
      </c>
      <c r="B23" s="19">
        <v>24</v>
      </c>
      <c r="C23" s="19">
        <v>0</v>
      </c>
      <c r="D23" s="35">
        <v>5.6640132605492974</v>
      </c>
      <c r="E23" s="35">
        <v>0.18804024260491026</v>
      </c>
      <c r="F23" s="3">
        <v>28.7</v>
      </c>
      <c r="G23" s="4">
        <f t="shared" si="0"/>
        <v>3.6550173798769983E-3</v>
      </c>
      <c r="H23" s="4">
        <f t="shared" si="1"/>
        <v>3.3301336379495532E-4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0.99289993419123146</v>
      </c>
      <c r="L23" s="3" t="str">
        <f>IF(J23="Fail","",RSQ(H23:H26,C23:C26))</f>
        <v/>
      </c>
      <c r="M23" s="3">
        <f>IF(I23="Fail",0,IF(K23&gt;0.9,+SLOPE(G23:G26,C23:C26),"Miss"))</f>
        <v>1.2519745597731831E-4</v>
      </c>
      <c r="N23" s="3">
        <f>IF(J23="Fail",0,IF(L23&gt;0.9,+SLOPE(H23:H26,C23:C26),"Miss"))</f>
        <v>0</v>
      </c>
      <c r="O23" s="5">
        <f>(PI()*14.75*14.75*S23)/1000</f>
        <v>71.807748493247885</v>
      </c>
      <c r="P23" s="3">
        <v>7.62</v>
      </c>
      <c r="Q23" s="3">
        <v>91.44</v>
      </c>
      <c r="R23" s="3">
        <v>6</v>
      </c>
      <c r="S23" s="3">
        <f>SUM(P23:R23)</f>
        <v>105.06</v>
      </c>
      <c r="T23" s="3">
        <f>IF(M23="Miss","Miss",(M23*O23*14400*12.01)/(PI()*0.1475*0.1475*16.04))</f>
        <v>1418.1887504466542</v>
      </c>
      <c r="U23" s="13">
        <f>IF(N23="Miss","Miss",(N23*O23*14400*28.02)/(PI()*0.1475*0.1475*44.02))</f>
        <v>0</v>
      </c>
    </row>
    <row r="24" spans="1:21" x14ac:dyDescent="0.25">
      <c r="A24" s="18">
        <v>45533</v>
      </c>
      <c r="B24" s="19">
        <v>24</v>
      </c>
      <c r="C24" s="19">
        <v>21</v>
      </c>
      <c r="D24" s="35">
        <v>10.329997634051017</v>
      </c>
      <c r="E24" s="35">
        <v>0.1835592655413264</v>
      </c>
      <c r="F24" s="3">
        <v>27.4</v>
      </c>
      <c r="G24" s="4">
        <f t="shared" si="0"/>
        <v>6.6948346449709354E-3</v>
      </c>
      <c r="H24" s="4">
        <f t="shared" si="1"/>
        <v>3.2648378632360375E-4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8">
        <v>45533</v>
      </c>
      <c r="B25" s="19">
        <v>24</v>
      </c>
      <c r="C25" s="19">
        <v>42</v>
      </c>
      <c r="D25" s="35">
        <v>14.602645299462676</v>
      </c>
      <c r="E25" s="35">
        <v>0.18853411373288587</v>
      </c>
      <c r="F25" s="3">
        <v>28.1</v>
      </c>
      <c r="G25" s="4">
        <f t="shared" si="0"/>
        <v>9.4419315099618876E-3</v>
      </c>
      <c r="H25" s="4">
        <f t="shared" si="1"/>
        <v>3.3455299918476385E-4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8">
        <v>45533</v>
      </c>
      <c r="B26" s="19">
        <v>24</v>
      </c>
      <c r="C26" s="19">
        <v>63</v>
      </c>
      <c r="D26" s="35">
        <v>17.867229281476551</v>
      </c>
      <c r="E26" s="35">
        <v>0.18784751240862707</v>
      </c>
      <c r="F26" s="3">
        <v>29.4</v>
      </c>
      <c r="G26" s="4">
        <f t="shared" si="0"/>
        <v>1.1503140343292296E-2</v>
      </c>
      <c r="H26" s="4">
        <f t="shared" si="1"/>
        <v>3.319023522848755E-4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8">
        <v>45533</v>
      </c>
      <c r="B27" s="19">
        <v>34</v>
      </c>
      <c r="C27" s="19">
        <v>0</v>
      </c>
      <c r="D27" s="35">
        <v>5.0057461993554284</v>
      </c>
      <c r="E27" s="35">
        <v>0.18728136745704527</v>
      </c>
      <c r="F27" s="3">
        <v>28</v>
      </c>
      <c r="G27" s="4">
        <f t="shared" si="0"/>
        <v>3.2377426333665763E-3</v>
      </c>
      <c r="H27" s="4">
        <f t="shared" si="1"/>
        <v>3.3244035978496379E-4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0.97885763351391619</v>
      </c>
      <c r="L27" s="3" t="str">
        <f>IF(J27="Fail","",RSQ(H27:H30,C27:C30))</f>
        <v/>
      </c>
      <c r="M27" s="3">
        <f>IF(I27="Fail",0,IF(K27&gt;0.9,+SLOPE(G27:G30,C27:C30),"Miss"))</f>
        <v>1.5507014177928345E-4</v>
      </c>
      <c r="N27" s="3">
        <f>IF(J27="Fail",0,IF(L27&gt;0.9,+SLOPE(H27:H30,C27:C30),"Miss"))</f>
        <v>0</v>
      </c>
      <c r="O27" s="5">
        <f>(PI()*14.75*14.75*S27)/1000</f>
        <v>70.167365889175969</v>
      </c>
      <c r="P27" s="3">
        <v>7.62</v>
      </c>
      <c r="Q27" s="3">
        <v>91.44</v>
      </c>
      <c r="R27" s="3">
        <v>3.6000000000000005</v>
      </c>
      <c r="S27" s="3">
        <f>SUM(P27:R27)</f>
        <v>102.66</v>
      </c>
      <c r="T27" s="3">
        <f>IF(M27="Miss","Miss",(M27*O27*14400*12.01)/(PI()*0.1475*0.1475*16.04))</f>
        <v>1716.4477173212663</v>
      </c>
      <c r="U27" s="13">
        <f>IF(N27="Miss","Miss",(N27*O27*14400*28.02)/(PI()*0.1475*0.1475*44.02))</f>
        <v>0</v>
      </c>
    </row>
    <row r="28" spans="1:21" x14ac:dyDescent="0.25">
      <c r="A28" s="18">
        <v>45533</v>
      </c>
      <c r="B28" s="19">
        <v>34</v>
      </c>
      <c r="C28" s="19">
        <v>21</v>
      </c>
      <c r="D28" s="35">
        <v>12.297234650169353</v>
      </c>
      <c r="E28" s="35">
        <v>0.19712265310475474</v>
      </c>
      <c r="F28" s="3">
        <v>29.2</v>
      </c>
      <c r="G28" s="4">
        <f t="shared" si="0"/>
        <v>7.9223468480802244E-3</v>
      </c>
      <c r="H28" s="4">
        <f t="shared" si="1"/>
        <v>3.4852071973367739E-4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8">
        <v>45533</v>
      </c>
      <c r="B29" s="19">
        <v>34</v>
      </c>
      <c r="C29" s="19">
        <v>42</v>
      </c>
      <c r="D29" s="35">
        <v>16.172671277814644</v>
      </c>
      <c r="E29" s="35">
        <v>0.18704045471169128</v>
      </c>
      <c r="F29" s="3">
        <v>31.6</v>
      </c>
      <c r="G29" s="4">
        <f t="shared" si="0"/>
        <v>1.0336997473189257E-2</v>
      </c>
      <c r="H29" s="4">
        <f t="shared" si="1"/>
        <v>3.2809066571646954E-4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8">
        <v>45533</v>
      </c>
      <c r="B30" s="19">
        <v>34</v>
      </c>
      <c r="C30" s="19">
        <v>63</v>
      </c>
      <c r="D30" s="35">
        <v>20.891604823559256</v>
      </c>
      <c r="E30" s="35">
        <v>0.18745000637879305</v>
      </c>
      <c r="F30" s="3">
        <v>33.1</v>
      </c>
      <c r="G30" s="4">
        <f t="shared" si="0"/>
        <v>1.3287769016213409E-2</v>
      </c>
      <c r="H30" s="4">
        <f t="shared" si="1"/>
        <v>3.2719857348488253E-4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8">
        <v>45533</v>
      </c>
      <c r="B31" s="19">
        <v>44</v>
      </c>
      <c r="C31" s="19">
        <v>0</v>
      </c>
      <c r="D31" s="35">
        <v>5.3254706435956116</v>
      </c>
      <c r="E31" s="35">
        <v>0.18271607093258757</v>
      </c>
      <c r="F31" s="3">
        <v>27.8</v>
      </c>
      <c r="G31" s="4">
        <f t="shared" si="0"/>
        <v>3.4468311765444258E-3</v>
      </c>
      <c r="H31" s="4">
        <f t="shared" si="1"/>
        <v>3.2455211190244898E-4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0.99809435962682602</v>
      </c>
      <c r="L31" s="5" t="str">
        <f>IF(J31="Fail","",RSQ(H31:H34,C31:C34))</f>
        <v/>
      </c>
      <c r="M31" s="3">
        <f>IF(I31="Fail",0,IF(K31&gt;0.9,+SLOPE(G31:G34,C31:C34),"Miss"))</f>
        <v>9.5562350601453215E-5</v>
      </c>
      <c r="N31" s="3">
        <f>IF(J31="Fail",0,IF(L31&gt;0.9,+SLOPE(H31:H34,C31:C34),"Miss"))</f>
        <v>0</v>
      </c>
      <c r="O31" s="5">
        <f>(PI()*14.75*14.75*S31)/1000</f>
        <v>70.509112265024285</v>
      </c>
      <c r="P31" s="3">
        <v>7.62</v>
      </c>
      <c r="Q31" s="3">
        <v>91.44</v>
      </c>
      <c r="R31" s="3">
        <v>4.0999999999999996</v>
      </c>
      <c r="S31" s="3">
        <f>SUM(P31:R31)</f>
        <v>103.16</v>
      </c>
      <c r="T31" s="3">
        <f>IF(M31="Miss","Miss",(M31*O31*14400*12.01)/(PI()*0.1475*0.1475*16.04))</f>
        <v>1062.9168524657184</v>
      </c>
      <c r="U31" s="5">
        <f>IF(N31="Miss","Miss",(N31*O31*14400*28.02)/(PI()*0.1475*0.1475*44.02))</f>
        <v>0</v>
      </c>
    </row>
    <row r="32" spans="1:21" x14ac:dyDescent="0.25">
      <c r="A32" s="18">
        <v>45533</v>
      </c>
      <c r="B32" s="19">
        <v>44</v>
      </c>
      <c r="C32" s="19">
        <v>21</v>
      </c>
      <c r="D32" s="35">
        <v>8.1172019132104154</v>
      </c>
      <c r="E32" s="35">
        <v>0.19373782903253156</v>
      </c>
      <c r="F32" s="3">
        <v>30.2</v>
      </c>
      <c r="G32" s="4">
        <f t="shared" si="0"/>
        <v>5.2121717127412747E-3</v>
      </c>
      <c r="H32" s="4">
        <f t="shared" si="1"/>
        <v>3.4140703742476192E-4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8">
        <v>45533</v>
      </c>
      <c r="B33" s="19">
        <v>44</v>
      </c>
      <c r="C33" s="19">
        <v>42</v>
      </c>
      <c r="D33" s="35">
        <v>11.439531856590234</v>
      </c>
      <c r="E33" s="35">
        <v>0.18740182382972226</v>
      </c>
      <c r="F33" s="3">
        <v>32</v>
      </c>
      <c r="G33" s="4">
        <f t="shared" si="0"/>
        <v>7.3021582886700857E-3</v>
      </c>
      <c r="H33" s="4">
        <f t="shared" si="1"/>
        <v>3.2829364684684823E-4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8">
        <v>45533</v>
      </c>
      <c r="B34" s="19">
        <v>44</v>
      </c>
      <c r="C34" s="19">
        <v>63</v>
      </c>
      <c r="D34" s="35">
        <v>14.836396523266666</v>
      </c>
      <c r="E34" s="35">
        <v>0.18773910167321772</v>
      </c>
      <c r="F34" s="3">
        <v>33</v>
      </c>
      <c r="G34" s="4">
        <f t="shared" si="0"/>
        <v>9.4395335266698813E-3</v>
      </c>
      <c r="H34" s="4">
        <f t="shared" si="1"/>
        <v>3.2781023647337099E-4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8">
        <v>45533</v>
      </c>
      <c r="B35" s="19">
        <v>11</v>
      </c>
      <c r="C35" s="19">
        <v>0</v>
      </c>
      <c r="D35" s="35">
        <v>5.1526017432764828</v>
      </c>
      <c r="E35" s="35">
        <v>0.18705250034895893</v>
      </c>
      <c r="F35" s="11">
        <v>28.4</v>
      </c>
      <c r="G35" s="4">
        <f t="shared" si="0"/>
        <v>3.3283087630784722E-3</v>
      </c>
      <c r="H35" s="4">
        <f t="shared" si="1"/>
        <v>3.3159366465163807E-4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0.98816560977273116</v>
      </c>
      <c r="L35" s="3" t="str">
        <f>IF(J35="Fail","",RSQ(H35:H38,C35:C38))</f>
        <v/>
      </c>
      <c r="M35" s="3">
        <f>IF(I35="Fail",0,IF(K35&gt;0.9,+SLOPE(G35:G38,C35:C38),"Miss"))</f>
        <v>1.6089539100054697E-4</v>
      </c>
      <c r="N35" s="3">
        <f>IF(J35="Fail",0,IF(L35&gt;0.9,+SLOPE(H35:H38,C35:C38),"Miss"))</f>
        <v>0</v>
      </c>
      <c r="O35" s="5">
        <f>(PI()*14.75*14.75*S35)/1000</f>
        <v>62.922342721191697</v>
      </c>
      <c r="P35" s="3">
        <v>7.62</v>
      </c>
      <c r="Q35" s="3">
        <v>91.44</v>
      </c>
      <c r="R35" s="3">
        <v>-7</v>
      </c>
      <c r="S35" s="3">
        <f>SUM(P35:R35)</f>
        <v>92.06</v>
      </c>
      <c r="T35" s="3">
        <f>IF(M35="Miss","Miss",(M35*O35*14400*12.01)/(PI()*0.1475*0.1475*16.04))</f>
        <v>1597.0396905613111</v>
      </c>
      <c r="U35" s="3">
        <f>IF(N35="Miss","Miss",(N35*O35*14400*28.02)/(PI()*0.1475*0.1475*44.02))</f>
        <v>0</v>
      </c>
    </row>
    <row r="36" spans="1:21" x14ac:dyDescent="0.25">
      <c r="A36" s="18">
        <v>45533</v>
      </c>
      <c r="B36" s="19">
        <v>11</v>
      </c>
      <c r="C36" s="19">
        <v>21</v>
      </c>
      <c r="D36" s="35">
        <v>9.366949971654158</v>
      </c>
      <c r="E36" s="35">
        <v>0.18734159564338371</v>
      </c>
      <c r="F36" s="11">
        <v>30.3</v>
      </c>
      <c r="G36" s="4">
        <f t="shared" si="0"/>
        <v>6.0126707666021311E-3</v>
      </c>
      <c r="H36" s="4">
        <f t="shared" si="1"/>
        <v>3.3002672711246917E-4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8">
        <v>45533</v>
      </c>
      <c r="B37" s="19">
        <v>11</v>
      </c>
      <c r="C37" s="19">
        <v>42</v>
      </c>
      <c r="D37" s="35">
        <v>14.460955528443369</v>
      </c>
      <c r="E37" s="35">
        <v>0.1880281969676425</v>
      </c>
      <c r="F37" s="11">
        <v>32.700000000000003</v>
      </c>
      <c r="G37" s="4">
        <f t="shared" si="0"/>
        <v>9.2096870065872596E-3</v>
      </c>
      <c r="H37" s="4">
        <f t="shared" si="1"/>
        <v>3.2863705954847103E-4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8">
        <v>45533</v>
      </c>
      <c r="B38" s="19">
        <v>11</v>
      </c>
      <c r="C38" s="19">
        <v>63</v>
      </c>
      <c r="D38" s="35">
        <v>21.272027099394951</v>
      </c>
      <c r="E38" s="35">
        <v>0.18589611917125992</v>
      </c>
      <c r="F38" s="11">
        <v>33.200000000000003</v>
      </c>
      <c r="G38" s="4">
        <f t="shared" si="0"/>
        <v>1.3525314053121717E-2</v>
      </c>
      <c r="H38" s="4">
        <f t="shared" si="1"/>
        <v>3.2438030523712185E-4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8">
        <v>45533</v>
      </c>
      <c r="B39" s="19">
        <v>21</v>
      </c>
      <c r="C39" s="19">
        <v>0</v>
      </c>
      <c r="D39" s="35">
        <v>5.0961472251359767</v>
      </c>
      <c r="E39" s="35">
        <v>0.19128051902992105</v>
      </c>
      <c r="F39" s="11">
        <v>26.3</v>
      </c>
      <c r="G39" s="4">
        <f t="shared" si="0"/>
        <v>3.3149273418932482E-3</v>
      </c>
      <c r="H39" s="4">
        <f t="shared" si="1"/>
        <v>3.414667833925345E-4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0.99505642046949172</v>
      </c>
      <c r="L39" s="3" t="str">
        <f>IF(J39="Fail","",RSQ(H39:H42,C39:C42))</f>
        <v/>
      </c>
      <c r="M39" s="3">
        <f>IF(I39="Fail",0,IF(K39&gt;0.9,+SLOPE(G39:G42,C39:C42),"Miss"))</f>
        <v>1.6417395805553284E-4</v>
      </c>
      <c r="N39" s="3">
        <f>IF(J39="Fail",0,IF(L39&gt;0.9,+SLOPE(H39:H42,C39:C42),"Miss"))</f>
        <v>0</v>
      </c>
      <c r="O39" s="5">
        <f>(PI()*14.75*14.75*S39)/1000</f>
        <v>61.931278231231587</v>
      </c>
      <c r="P39" s="3">
        <v>7.62</v>
      </c>
      <c r="Q39" s="3">
        <v>91.44</v>
      </c>
      <c r="R39" s="3">
        <v>-8.4499999999999993</v>
      </c>
      <c r="S39" s="3">
        <f>SUM(P39:R39)</f>
        <v>90.61</v>
      </c>
      <c r="T39" s="3">
        <f>IF(M39="Miss","Miss",(M39*O39*14400*12.01)/(PI()*0.1475*0.1475*16.04))</f>
        <v>1603.9156856528925</v>
      </c>
      <c r="U39" s="13">
        <f>IF(N39="Miss","Miss",(N39*O39*14400*28.02)/(PI()*0.1475*0.1475*44.02))</f>
        <v>0</v>
      </c>
    </row>
    <row r="40" spans="1:21" x14ac:dyDescent="0.25">
      <c r="A40" s="18">
        <v>45533</v>
      </c>
      <c r="B40" s="19">
        <v>21</v>
      </c>
      <c r="C40" s="19">
        <v>21</v>
      </c>
      <c r="D40" s="35">
        <v>11.526427536473168</v>
      </c>
      <c r="E40" s="35">
        <v>0.18298107495247695</v>
      </c>
      <c r="F40" s="11">
        <v>29.1</v>
      </c>
      <c r="G40" s="4">
        <f t="shared" si="0"/>
        <v>7.4282203809219929E-3</v>
      </c>
      <c r="H40" s="4">
        <f t="shared" si="1"/>
        <v>3.2362488154310837E-4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8">
        <v>45533</v>
      </c>
      <c r="B41" s="19">
        <v>21</v>
      </c>
      <c r="C41" s="19">
        <v>42</v>
      </c>
      <c r="D41" s="35">
        <v>15.93283182166217</v>
      </c>
      <c r="E41" s="35">
        <v>0.18573952588677989</v>
      </c>
      <c r="F41" s="11">
        <v>30.8</v>
      </c>
      <c r="G41" s="4">
        <f t="shared" si="0"/>
        <v>1.0210504225913927E-2</v>
      </c>
      <c r="H41" s="4">
        <f t="shared" si="1"/>
        <v>3.2666621788944317E-4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8">
        <v>45533</v>
      </c>
      <c r="B42" s="19">
        <v>21</v>
      </c>
      <c r="C42" s="19">
        <v>63</v>
      </c>
      <c r="D42" s="35">
        <v>21.807976037951057</v>
      </c>
      <c r="E42" s="35">
        <v>0.19291872569832802</v>
      </c>
      <c r="F42" s="11">
        <v>32.9</v>
      </c>
      <c r="G42" s="4">
        <f t="shared" si="0"/>
        <v>1.3879676457449903E-2</v>
      </c>
      <c r="H42" s="4">
        <f t="shared" si="1"/>
        <v>3.3696441528344759E-4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8">
        <v>45533</v>
      </c>
      <c r="B43" s="19">
        <v>31</v>
      </c>
      <c r="C43" s="19">
        <v>0</v>
      </c>
      <c r="D43" s="35">
        <v>4.7269789545505141</v>
      </c>
      <c r="E43" s="35">
        <v>0.18579975407311833</v>
      </c>
      <c r="F43" s="11">
        <v>24.8</v>
      </c>
      <c r="G43" s="4">
        <f t="shared" si="0"/>
        <v>3.0902715532875897E-3</v>
      </c>
      <c r="H43" s="4">
        <f t="shared" si="1"/>
        <v>3.3335255217497288E-4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0.99571793534737163</v>
      </c>
      <c r="L43" s="3" t="str">
        <f>IF(J43="Fail","",RSQ(H43:H46,C43:C46))</f>
        <v/>
      </c>
      <c r="M43" s="3">
        <f>IF(I43="Fail",0,IF(K43&gt;0.9,+SLOPE(G43:G46,C43:C46),"Miss"))</f>
        <v>1.5604847673699588E-4</v>
      </c>
      <c r="N43" s="3">
        <f>IF(J43="Fail",0,IF(L43&gt;0.9,+SLOPE(H43:H46,C43:C46),"Miss"))</f>
        <v>0</v>
      </c>
      <c r="O43" s="5">
        <f>(PI()*14.75*14.75*S43)/1000</f>
        <v>66.066409378996198</v>
      </c>
      <c r="P43" s="3">
        <v>7.62</v>
      </c>
      <c r="Q43" s="3">
        <v>91.44</v>
      </c>
      <c r="R43" s="3">
        <v>-2.4</v>
      </c>
      <c r="S43" s="3">
        <f>SUM(P43:R43)</f>
        <v>96.66</v>
      </c>
      <c r="T43" s="3">
        <f>IF(M43="Miss","Miss",(M43*O43*14400*12.01)/(PI()*0.1475*0.1475*16.04))</f>
        <v>1626.3254567077431</v>
      </c>
      <c r="U43" s="13">
        <f>IF(N43="Miss","Miss",(N43*O43*14400*28.02)/(PI()*0.1475*0.1475*44.02))</f>
        <v>0</v>
      </c>
    </row>
    <row r="44" spans="1:21" x14ac:dyDescent="0.25">
      <c r="A44" s="18">
        <v>45533</v>
      </c>
      <c r="B44" s="19">
        <v>31</v>
      </c>
      <c r="C44" s="19">
        <v>21</v>
      </c>
      <c r="D44" s="35">
        <v>10.127794523325546</v>
      </c>
      <c r="E44" s="35">
        <v>0.19402692432695634</v>
      </c>
      <c r="F44" s="11">
        <v>28.1</v>
      </c>
      <c r="G44" s="4">
        <f t="shared" si="0"/>
        <v>6.5485355752444114E-3</v>
      </c>
      <c r="H44" s="4">
        <f t="shared" si="1"/>
        <v>3.4429996869503343E-4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8">
        <v>45533</v>
      </c>
      <c r="B45" s="19">
        <v>31</v>
      </c>
      <c r="C45" s="19">
        <v>42</v>
      </c>
      <c r="D45" s="35">
        <v>14.367049156765207</v>
      </c>
      <c r="E45" s="35">
        <v>0.19224417001133698</v>
      </c>
      <c r="F45" s="11">
        <v>29.6</v>
      </c>
      <c r="G45" s="4">
        <f t="shared" si="0"/>
        <v>9.2435712050455213E-3</v>
      </c>
      <c r="H45" s="4">
        <f t="shared" si="1"/>
        <v>3.3944628959697918E-4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8">
        <v>45533</v>
      </c>
      <c r="B46" s="19">
        <v>31</v>
      </c>
      <c r="C46" s="19">
        <v>63</v>
      </c>
      <c r="D46" s="35">
        <v>20.425209327287366</v>
      </c>
      <c r="E46" s="35">
        <v>0.18530588294514272</v>
      </c>
      <c r="F46" s="11">
        <v>30.2</v>
      </c>
      <c r="G46" s="4">
        <f t="shared" si="0"/>
        <v>1.3115319714943598E-2</v>
      </c>
      <c r="H46" s="4">
        <f t="shared" si="1"/>
        <v>3.2654816475236628E-4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8">
        <v>45533</v>
      </c>
      <c r="B47" s="19">
        <v>41</v>
      </c>
      <c r="C47" s="19">
        <v>0</v>
      </c>
      <c r="D47" s="35">
        <v>4.6330725828723534</v>
      </c>
      <c r="E47" s="35">
        <v>0.18916048687080611</v>
      </c>
      <c r="F47" s="11">
        <v>25.5</v>
      </c>
      <c r="G47" s="4">
        <f t="shared" si="0"/>
        <v>3.0217807489196606E-3</v>
      </c>
      <c r="H47" s="4">
        <f t="shared" si="1"/>
        <v>3.3858673809474048E-4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0.99459391318049883</v>
      </c>
      <c r="L47" s="5" t="str">
        <f>IF(J47="Fail","",RSQ(H47:H50,C47:C50))</f>
        <v/>
      </c>
      <c r="M47" s="3">
        <f>IF(I47="Fail",0,IF(K47&gt;0.9,+SLOPE(G47:G50,C47:C50),"Miss"))</f>
        <v>9.3006323013260789E-5</v>
      </c>
      <c r="N47" s="3">
        <f>IF(J47="Fail",0,IF(L47&gt;0.9,+SLOPE(H47:H50,C47:C50),"Miss"))</f>
        <v>0</v>
      </c>
      <c r="O47" s="5">
        <f>(PI()*14.75*14.75*S47)/1000</f>
        <v>65.690488365563056</v>
      </c>
      <c r="P47" s="3">
        <v>7.62</v>
      </c>
      <c r="Q47" s="3">
        <v>91.44</v>
      </c>
      <c r="R47" s="3">
        <v>-2.95</v>
      </c>
      <c r="S47" s="3">
        <f>SUM(P47:R47)</f>
        <v>96.11</v>
      </c>
      <c r="T47" s="3">
        <f>IF(M47="Miss","Miss",(M47*O47*14400*12.01)/(PI()*0.1475*0.1475*16.04))</f>
        <v>963.7894937778733</v>
      </c>
      <c r="U47" s="5">
        <f>IF(N47="Miss","Miss",(N47*O47*14400*28.02)/(PI()*0.1475*0.1475*44.02))</f>
        <v>0</v>
      </c>
    </row>
    <row r="48" spans="1:21" x14ac:dyDescent="0.25">
      <c r="A48" s="18">
        <v>45533</v>
      </c>
      <c r="B48" s="19">
        <v>41</v>
      </c>
      <c r="C48" s="19">
        <v>21</v>
      </c>
      <c r="D48" s="35">
        <v>7.972744763850887</v>
      </c>
      <c r="E48" s="35">
        <v>0.19364146393438997</v>
      </c>
      <c r="F48" s="11">
        <v>27.3</v>
      </c>
      <c r="G48" s="4">
        <f t="shared" si="0"/>
        <v>5.1688272517789171E-3</v>
      </c>
      <c r="H48" s="4">
        <f t="shared" si="1"/>
        <v>3.4453090768494718E-4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8">
        <v>45533</v>
      </c>
      <c r="B49" s="19">
        <v>41</v>
      </c>
      <c r="C49" s="19">
        <v>42</v>
      </c>
      <c r="D49" s="35">
        <v>11.285850112763301</v>
      </c>
      <c r="E49" s="35">
        <v>0.19930291345020812</v>
      </c>
      <c r="F49" s="11">
        <v>28.8</v>
      </c>
      <c r="G49" s="4">
        <f t="shared" si="0"/>
        <v>7.280406174373158E-3</v>
      </c>
      <c r="H49" s="4">
        <f t="shared" si="1"/>
        <v>3.528423068700595E-4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8">
        <v>45533</v>
      </c>
      <c r="B50" s="19">
        <v>41</v>
      </c>
      <c r="C50" s="19">
        <v>63</v>
      </c>
      <c r="D50" s="35">
        <v>13.753429132793569</v>
      </c>
      <c r="E50" s="35">
        <v>0.20215772948265265</v>
      </c>
      <c r="F50" s="11">
        <v>30.3</v>
      </c>
      <c r="G50" s="4">
        <f t="shared" si="0"/>
        <v>8.8283637189831687E-3</v>
      </c>
      <c r="H50" s="4">
        <f t="shared" si="1"/>
        <v>3.5612728498719826E-4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I1:J1"/>
    <mergeCell ref="K1:L1"/>
    <mergeCell ref="M1:N1"/>
    <mergeCell ref="O1:O2"/>
    <mergeCell ref="P1:S1"/>
    <mergeCell ref="T1:U1"/>
    <mergeCell ref="A1:A2"/>
    <mergeCell ref="B1:B2"/>
    <mergeCell ref="C1:C2"/>
    <mergeCell ref="D1:E1"/>
    <mergeCell ref="F1:F2"/>
    <mergeCell ref="G1:H1"/>
  </mergeCells>
  <conditionalFormatting sqref="I3:J31">
    <cfRule type="containsText" dxfId="3" priority="3" operator="containsText" text="Fail">
      <formula>NOT(ISERROR(SEARCH("Fail",I3)))</formula>
    </cfRule>
    <cfRule type="containsText" priority="4" operator="containsText" text="Fail">
      <formula>NOT(ISERROR(SEARCH("Fail",I3)))</formula>
    </cfRule>
  </conditionalFormatting>
  <conditionalFormatting sqref="I35:J50">
    <cfRule type="containsText" dxfId="2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3948-325C-4707-907B-0C9C975FB1FE}">
  <sheetPr>
    <tabColor rgb="FFFF0000"/>
  </sheetPr>
  <dimension ref="A1:U50"/>
  <sheetViews>
    <sheetView workbookViewId="0">
      <selection activeCell="D47" sqref="D47:D50"/>
    </sheetView>
  </sheetViews>
  <sheetFormatPr defaultRowHeight="15" x14ac:dyDescent="0.25"/>
  <cols>
    <col min="6" max="6" width="12.28515625" customWidth="1"/>
    <col min="15" max="15" width="12.42578125" customWidth="1"/>
    <col min="17" max="17" width="12.42578125" customWidth="1"/>
    <col min="18" max="18" width="14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8">
        <v>45533</v>
      </c>
      <c r="B3" s="19">
        <v>12</v>
      </c>
      <c r="C3" s="19">
        <v>0</v>
      </c>
      <c r="D3" s="35">
        <v>4.8103692885358367</v>
      </c>
      <c r="E3" s="35">
        <v>0.18147537029401462</v>
      </c>
      <c r="F3" s="3">
        <v>28.3</v>
      </c>
      <c r="G3" s="4">
        <f>(0.997*D3*16.04)/(0.0821*(F3+273.15)*1000)</f>
        <v>3.1082754271104392E-3</v>
      </c>
      <c r="H3" s="4">
        <f>(0.997*E3*44.02)/(0.0821*(F3+273.15)*1000)</f>
        <v>3.218136361601628E-4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0.9898902158452938</v>
      </c>
      <c r="L3" s="3" t="str">
        <f>IF(J3="Fail","",RSQ(H3:H6,C3:C6))</f>
        <v/>
      </c>
      <c r="M3" s="3">
        <f>IF(I3="Fail",0,IF(K3&gt;0.9,+SLOPE(G3:G6,C3:C6),"Miss"))</f>
        <v>6.1484818398858634E-5</v>
      </c>
      <c r="N3" s="3">
        <f>IF(J3="Fail",0,IF(L3&gt;0.9,+SLOPE(H3:H6,C3:C6),"Miss"))</f>
        <v>0</v>
      </c>
      <c r="O3" s="5">
        <f>(PI()*14.75*14.75*S3)/1000</f>
        <v>70.850858640872602</v>
      </c>
      <c r="P3" s="3">
        <v>7.62</v>
      </c>
      <c r="Q3" s="3">
        <v>91.44</v>
      </c>
      <c r="R3" s="3">
        <v>4.5999999999999996</v>
      </c>
      <c r="S3" s="3">
        <f>SUM(P3:R3)</f>
        <v>103.66</v>
      </c>
      <c r="T3" s="3">
        <f>IF(M3="Miss","Miss",(M3*O3*14400*12.01)/(PI()*0.1475*0.1475*16.04))</f>
        <v>687.19538572483236</v>
      </c>
      <c r="U3" s="3">
        <f>IF(N3="Miss","Miss",(N3*O3*14400*28.02)/(PI()*0.1475*0.1475*44.02))</f>
        <v>0</v>
      </c>
    </row>
    <row r="4" spans="1:21" x14ac:dyDescent="0.25">
      <c r="A4" s="18">
        <v>45533</v>
      </c>
      <c r="B4" s="19">
        <v>12</v>
      </c>
      <c r="C4" s="19">
        <v>21</v>
      </c>
      <c r="D4" s="35">
        <v>6.2457161876637226</v>
      </c>
      <c r="E4" s="35">
        <v>0.18487224000350555</v>
      </c>
      <c r="F4" s="3">
        <v>29.6</v>
      </c>
      <c r="G4" s="4">
        <f t="shared" ref="G4:G50" si="0">(0.997*D4*16.04)/(0.0821*(F4+273.15)*1000)</f>
        <v>4.0184119701427825E-3</v>
      </c>
      <c r="H4" s="4">
        <f t="shared" ref="H4:H50" si="1">(0.997*E4*44.02)/(0.0821*(F4+273.15)*1000)</f>
        <v>3.2642964369203743E-4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8">
        <v>45533</v>
      </c>
      <c r="B5" s="19">
        <v>12</v>
      </c>
      <c r="C5" s="19">
        <v>42</v>
      </c>
      <c r="D5" s="35">
        <v>8.673260467705461</v>
      </c>
      <c r="E5" s="35">
        <v>0.18791978623223327</v>
      </c>
      <c r="F5" s="3">
        <v>26.9</v>
      </c>
      <c r="G5" s="4">
        <f t="shared" si="0"/>
        <v>5.6304761471256863E-3</v>
      </c>
      <c r="H5" s="4">
        <f t="shared" si="1"/>
        <v>3.3479650683363897E-4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8">
        <v>45533</v>
      </c>
      <c r="B6" s="19">
        <v>12</v>
      </c>
      <c r="C6" s="19">
        <v>63</v>
      </c>
      <c r="D6" s="35">
        <v>10.61835845710203</v>
      </c>
      <c r="E6" s="35">
        <v>0.18701636343715589</v>
      </c>
      <c r="F6" s="3">
        <v>27.7</v>
      </c>
      <c r="G6" s="4">
        <f t="shared" si="0"/>
        <v>6.8748579893695748E-3</v>
      </c>
      <c r="H6" s="4">
        <f t="shared" si="1"/>
        <v>3.3230098713604559E-4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s="48" customFormat="1" x14ac:dyDescent="0.25">
      <c r="A7" s="40">
        <v>45533</v>
      </c>
      <c r="B7" s="41">
        <v>22</v>
      </c>
      <c r="C7" s="41">
        <v>0</v>
      </c>
      <c r="D7" s="56">
        <v>19.701816629153633</v>
      </c>
      <c r="E7" s="56">
        <v>0.18664294868185727</v>
      </c>
      <c r="F7" s="45">
        <v>28.8</v>
      </c>
      <c r="G7" s="44">
        <f t="shared" si="0"/>
        <v>1.2709474784805358E-2</v>
      </c>
      <c r="H7" s="44">
        <f t="shared" si="1"/>
        <v>3.3042933208494887E-4</v>
      </c>
      <c r="I7" s="45" t="str">
        <f t="shared" ref="I7:J15" si="2">IF(ABS(G10-G7)&gt;0.000183,"Pass","Fail")</f>
        <v>Pass</v>
      </c>
      <c r="J7" s="45" t="str">
        <f t="shared" si="2"/>
        <v>Fail</v>
      </c>
      <c r="K7" s="46">
        <f>IF(I7="Fail","",RSQ(G7:G10,C7:C10))</f>
        <v>0.33163244538216241</v>
      </c>
      <c r="L7" s="45" t="str">
        <f>IF(J7="Fail","",RSQ(H7:H10,C7:C10))</f>
        <v/>
      </c>
      <c r="M7" s="45" t="str">
        <f>IF(I7="Fail",0,IF(K7&gt;0.9,+SLOPE(G7:G10,C7:C10),"Miss"))</f>
        <v>Miss</v>
      </c>
      <c r="N7" s="45">
        <f>IF(J7="Fail",0,IF(L7&gt;0.9,+SLOPE(H7:H10,C7:C10),"Miss"))</f>
        <v>0</v>
      </c>
      <c r="O7" s="47">
        <f>(PI()*14.75*14.75*S7)/1000</f>
        <v>71.158430379136092</v>
      </c>
      <c r="P7" s="45">
        <v>7.62</v>
      </c>
      <c r="Q7" s="45">
        <v>91.44</v>
      </c>
      <c r="R7" s="45">
        <v>5.0500000000000007</v>
      </c>
      <c r="S7" s="45">
        <f>SUM(P7:R7)</f>
        <v>104.11</v>
      </c>
      <c r="T7" s="45" t="str">
        <f>IF(M7="Miss","Miss",(M7*O7*14400*12.01)/(PI()*0.1475*0.1475*16.04))</f>
        <v>Miss</v>
      </c>
      <c r="U7" s="49">
        <f>IF(N7="Miss","Miss",(N7*O7*14400*28.02)/(PI()*0.1475*0.1475*44.02))</f>
        <v>0</v>
      </c>
    </row>
    <row r="8" spans="1:21" x14ac:dyDescent="0.25">
      <c r="A8" s="18">
        <v>45533</v>
      </c>
      <c r="B8" s="19">
        <v>22</v>
      </c>
      <c r="C8" s="19">
        <v>21</v>
      </c>
      <c r="D8" s="35">
        <v>7.1792451477648926</v>
      </c>
      <c r="E8" s="35">
        <v>0.18458314470908077</v>
      </c>
      <c r="F8" s="3">
        <v>25.7</v>
      </c>
      <c r="G8" s="4">
        <f t="shared" si="0"/>
        <v>4.6793107600099377E-3</v>
      </c>
      <c r="H8" s="4">
        <f t="shared" si="1"/>
        <v>3.3017244055943458E-4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8">
        <v>45533</v>
      </c>
      <c r="B9" s="19">
        <v>22</v>
      </c>
      <c r="C9" s="19">
        <v>42</v>
      </c>
      <c r="D9" s="35">
        <v>9.1475891152193167</v>
      </c>
      <c r="E9" s="35">
        <v>0.18146332465674697</v>
      </c>
      <c r="F9" s="3">
        <v>31.3</v>
      </c>
      <c r="G9" s="4">
        <f t="shared" si="0"/>
        <v>5.852575646381095E-3</v>
      </c>
      <c r="H9" s="4">
        <f t="shared" si="1"/>
        <v>3.1862138749178426E-4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8">
        <v>45533</v>
      </c>
      <c r="B10" s="19">
        <v>22</v>
      </c>
      <c r="C10" s="19">
        <v>63</v>
      </c>
      <c r="D10" s="35">
        <v>11.103203142308725</v>
      </c>
      <c r="E10" s="35">
        <v>0.17616324425895968</v>
      </c>
      <c r="F10" s="3">
        <v>34.700000000000003</v>
      </c>
      <c r="G10" s="4">
        <f t="shared" si="0"/>
        <v>7.0253100020603414E-3</v>
      </c>
      <c r="H10" s="4">
        <f t="shared" si="1"/>
        <v>3.0589908733026877E-4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8">
        <v>45533</v>
      </c>
      <c r="B11" s="19">
        <v>32</v>
      </c>
      <c r="C11" s="19">
        <v>0</v>
      </c>
      <c r="D11" s="35">
        <v>5.9003473708041589</v>
      </c>
      <c r="E11" s="35">
        <v>0.18523360912153652</v>
      </c>
      <c r="F11" s="3">
        <v>25.8</v>
      </c>
      <c r="G11" s="4">
        <f t="shared" si="0"/>
        <v>3.8444603661420577E-3</v>
      </c>
      <c r="H11" s="4">
        <f t="shared" si="1"/>
        <v>3.312251232178825E-4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0.99351848372303009</v>
      </c>
      <c r="L11" s="3" t="str">
        <f>IF(J11="Fail","",RSQ(H11:H14,C11:C14))</f>
        <v/>
      </c>
      <c r="M11" s="3">
        <f>IF(I11="Fail",0,IF(K11&gt;0.9,+SLOPE(G11:G14,C11:C14),"Miss"))</f>
        <v>5.2884894617023608E-4</v>
      </c>
      <c r="N11" s="3">
        <f>IF(J11="Fail",0,IF(L11&gt;0.9,+SLOPE(H11:H14,C11:C14),"Miss"))</f>
        <v>0</v>
      </c>
      <c r="O11" s="5">
        <f>(PI()*14.75*14.75*S11)/1000</f>
        <v>71.226779654305744</v>
      </c>
      <c r="P11" s="3">
        <v>7.62</v>
      </c>
      <c r="Q11" s="3">
        <v>91.44</v>
      </c>
      <c r="R11" s="3">
        <v>5.15</v>
      </c>
      <c r="S11" s="3">
        <f>SUM(P11:R11)</f>
        <v>104.21000000000001</v>
      </c>
      <c r="T11" s="3">
        <f>IF(M11="Miss","Miss",(M11*O11*14400*12.01)/(PI()*0.1475*0.1475*16.04))</f>
        <v>5942.1303529820143</v>
      </c>
      <c r="U11" s="13">
        <f>IF(N11="Miss","Miss",(N11*O11*14400*28.02)/(PI()*0.1475*0.1475*44.02))</f>
        <v>0</v>
      </c>
    </row>
    <row r="12" spans="1:21" x14ac:dyDescent="0.25">
      <c r="A12" s="18">
        <v>45533</v>
      </c>
      <c r="B12" s="19">
        <v>32</v>
      </c>
      <c r="C12" s="19">
        <v>21</v>
      </c>
      <c r="D12" s="35">
        <v>23.063812328743282</v>
      </c>
      <c r="E12" s="35">
        <v>0.18525770039607192</v>
      </c>
      <c r="F12" s="3">
        <v>24.1</v>
      </c>
      <c r="G12" s="4">
        <f t="shared" si="0"/>
        <v>1.5113519036305522E-2</v>
      </c>
      <c r="H12" s="4">
        <f t="shared" si="1"/>
        <v>3.3316275520000254E-4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8">
        <v>45533</v>
      </c>
      <c r="B13" s="19">
        <v>32</v>
      </c>
      <c r="C13" s="19">
        <v>42</v>
      </c>
      <c r="D13" s="35">
        <v>36.926532894356313</v>
      </c>
      <c r="E13" s="35">
        <v>0.18993140765593886</v>
      </c>
      <c r="F13" s="3">
        <v>25.2</v>
      </c>
      <c r="G13" s="4">
        <f t="shared" si="0"/>
        <v>2.4108425935115686E-2</v>
      </c>
      <c r="H13" s="4">
        <f t="shared" si="1"/>
        <v>3.4030849017217043E-4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8">
        <v>45533</v>
      </c>
      <c r="B14" s="19">
        <v>32</v>
      </c>
      <c r="C14" s="19">
        <v>63</v>
      </c>
      <c r="D14" s="35">
        <v>58.289771221414618</v>
      </c>
      <c r="E14" s="35">
        <v>0.19515921423011995</v>
      </c>
      <c r="F14" s="3">
        <v>26.7</v>
      </c>
      <c r="G14" s="4">
        <f t="shared" si="0"/>
        <v>3.7865584298455199E-2</v>
      </c>
      <c r="H14" s="4">
        <f t="shared" si="1"/>
        <v>3.4792613052684078E-4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8">
        <v>45533</v>
      </c>
      <c r="B15" s="19">
        <v>42</v>
      </c>
      <c r="C15" s="19">
        <v>0</v>
      </c>
      <c r="D15" s="35">
        <v>5.2902326927301333</v>
      </c>
      <c r="E15" s="35">
        <v>0.17518754764027611</v>
      </c>
      <c r="F15" s="3">
        <v>26.3</v>
      </c>
      <c r="G15" s="4">
        <f t="shared" si="0"/>
        <v>3.4411755044303576E-3</v>
      </c>
      <c r="H15" s="4">
        <f t="shared" si="1"/>
        <v>3.1273821655510047E-4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0.99858010107707351</v>
      </c>
      <c r="L15" s="5" t="str">
        <f>IF(J15="Fail","",RSQ(H15:H18,C15:C18))</f>
        <v/>
      </c>
      <c r="M15" s="3">
        <f>IF(I15="Fail",0,IF(K15&gt;0.9,+SLOPE(G15:G18,C15:C18),"Miss"))</f>
        <v>6.1903125567413868E-5</v>
      </c>
      <c r="N15" s="3">
        <f>IF(J15="Fail",0,IF(L15&gt;0.9,+SLOPE(H15:H18,C15:C18),"Miss"))</f>
        <v>0</v>
      </c>
      <c r="O15" s="5">
        <f>(PI()*14.75*14.75*S15)/1000</f>
        <v>70.577461540193951</v>
      </c>
      <c r="P15" s="3">
        <v>7.62</v>
      </c>
      <c r="Q15" s="3">
        <v>91.44</v>
      </c>
      <c r="R15" s="3">
        <v>4.2</v>
      </c>
      <c r="S15" s="3">
        <f>SUM(P15:R15)</f>
        <v>103.26</v>
      </c>
      <c r="T15" s="3">
        <f>IF(M15="Miss","Miss",(M15*O15*14400*12.01)/(PI()*0.1475*0.1475*16.04))</f>
        <v>689.20089684288587</v>
      </c>
      <c r="U15" s="5">
        <f>IF(N15="Miss","Miss",(N15*O15*14400*28.02)/(PI()*0.1475*0.1475*44.02))</f>
        <v>0</v>
      </c>
    </row>
    <row r="16" spans="1:21" x14ac:dyDescent="0.25">
      <c r="A16" s="18">
        <v>45533</v>
      </c>
      <c r="B16" s="19">
        <v>42</v>
      </c>
      <c r="C16" s="19">
        <v>21</v>
      </c>
      <c r="D16" s="35">
        <v>7.1659617317318327</v>
      </c>
      <c r="E16" s="35">
        <v>0.18304130313881539</v>
      </c>
      <c r="F16" s="3">
        <v>30.2</v>
      </c>
      <c r="G16" s="4">
        <f t="shared" si="0"/>
        <v>4.6013667556960942E-3</v>
      </c>
      <c r="H16" s="4">
        <f t="shared" si="1"/>
        <v>3.2255749609177997E-4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8">
        <v>45533</v>
      </c>
      <c r="B17" s="19">
        <v>42</v>
      </c>
      <c r="C17" s="19">
        <v>42</v>
      </c>
      <c r="D17" s="35">
        <v>9.466022116234063</v>
      </c>
      <c r="E17" s="35">
        <v>0.17852418916342849</v>
      </c>
      <c r="F17" s="3">
        <v>32.700000000000003</v>
      </c>
      <c r="G17" s="4">
        <f t="shared" si="0"/>
        <v>6.0285850901398057E-3</v>
      </c>
      <c r="H17" s="4">
        <f t="shared" si="1"/>
        <v>3.1202588511254257E-4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8">
        <v>45533</v>
      </c>
      <c r="B18" s="19">
        <v>42</v>
      </c>
      <c r="C18" s="19">
        <v>63</v>
      </c>
      <c r="D18" s="35">
        <v>11.527718979698605</v>
      </c>
      <c r="E18" s="35">
        <v>0.17856032607523165</v>
      </c>
      <c r="F18" s="3">
        <v>34.5</v>
      </c>
      <c r="G18" s="4">
        <f t="shared" si="0"/>
        <v>7.2986548493347578E-3</v>
      </c>
      <c r="H18" s="4">
        <f t="shared" si="1"/>
        <v>3.1026307348445742E-4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8">
        <v>45533</v>
      </c>
      <c r="B19" s="19">
        <v>14</v>
      </c>
      <c r="C19" s="19">
        <v>0</v>
      </c>
      <c r="D19" s="35">
        <v>6.137234956727065</v>
      </c>
      <c r="E19" s="35">
        <v>0.19264167604117099</v>
      </c>
      <c r="F19" s="3">
        <v>26.7</v>
      </c>
      <c r="G19" s="4">
        <f t="shared" si="0"/>
        <v>3.9868056220470939E-3</v>
      </c>
      <c r="H19" s="4">
        <f t="shared" si="1"/>
        <v>3.4343791138745795E-4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0.99708332411009482</v>
      </c>
      <c r="L19" s="3" t="str">
        <f>IF(J19="Fail","",RSQ(H19:H22,C19:C22))</f>
        <v/>
      </c>
      <c r="M19" s="3">
        <f>IF(I19="Fail",0,IF(K19&gt;0.9,+SLOPE(G19:G22,C19:C22),"Miss"))</f>
        <v>5.8321094273264257E-5</v>
      </c>
      <c r="N19" s="3">
        <f>IF(J19="Fail",0,IF(L19&gt;0.9,+SLOPE(H19:H22,C19:C22),"Miss"))</f>
        <v>0</v>
      </c>
      <c r="O19" s="5">
        <f>(PI()*14.75*14.75*S19)/1000</f>
        <v>69.552222412649016</v>
      </c>
      <c r="P19" s="3">
        <v>7.62</v>
      </c>
      <c r="Q19" s="3">
        <v>91.44</v>
      </c>
      <c r="R19" s="3">
        <v>2.7</v>
      </c>
      <c r="S19" s="3">
        <f>SUM(P19:R19)</f>
        <v>101.76</v>
      </c>
      <c r="T19" s="3">
        <f>IF(M19="Miss","Miss",(M19*O19*14400*12.01)/(PI()*0.1475*0.1475*16.04))</f>
        <v>639.88789991073156</v>
      </c>
      <c r="U19" s="3">
        <f>IF(N19="Miss","Miss",(N19*O19*14400*28.02)/(PI()*0.1475*0.1475*44.02))</f>
        <v>0</v>
      </c>
    </row>
    <row r="20" spans="1:21" x14ac:dyDescent="0.25">
      <c r="A20" s="18">
        <v>45533</v>
      </c>
      <c r="B20" s="19">
        <v>14</v>
      </c>
      <c r="C20" s="19">
        <v>21</v>
      </c>
      <c r="D20" s="35">
        <v>7.9718223044041467</v>
      </c>
      <c r="E20" s="35">
        <v>0.1868236332408727</v>
      </c>
      <c r="F20" s="3">
        <v>31.6</v>
      </c>
      <c r="G20" s="4">
        <f t="shared" si="0"/>
        <v>5.0953058775380297E-3</v>
      </c>
      <c r="H20" s="4">
        <f t="shared" si="1"/>
        <v>3.2771033569207911E-4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8">
        <v>45533</v>
      </c>
      <c r="B21" s="19">
        <v>14</v>
      </c>
      <c r="C21" s="19">
        <v>42</v>
      </c>
      <c r="D21" s="35">
        <v>9.8792839483737129</v>
      </c>
      <c r="E21" s="35">
        <v>0.19346077937537443</v>
      </c>
      <c r="F21" s="3">
        <v>33.4</v>
      </c>
      <c r="G21" s="4">
        <f t="shared" si="0"/>
        <v>6.2774102572247144E-3</v>
      </c>
      <c r="H21" s="4">
        <f t="shared" si="1"/>
        <v>3.373600496977053E-4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8">
        <v>45533</v>
      </c>
      <c r="B22" s="19">
        <v>14</v>
      </c>
      <c r="C22" s="19">
        <v>63</v>
      </c>
      <c r="D22" s="35">
        <v>12.122520830956741</v>
      </c>
      <c r="E22" s="35">
        <v>0.18713681980983288</v>
      </c>
      <c r="F22" s="3">
        <v>34.5</v>
      </c>
      <c r="G22" s="4">
        <f t="shared" si="0"/>
        <v>7.6752474279466968E-3</v>
      </c>
      <c r="H22" s="4">
        <f t="shared" si="1"/>
        <v>3.2516542813571658E-4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8">
        <v>45533</v>
      </c>
      <c r="B23" s="19">
        <v>24</v>
      </c>
      <c r="C23" s="19">
        <v>0</v>
      </c>
      <c r="D23" s="35">
        <v>5.6640132605492974</v>
      </c>
      <c r="E23" s="35">
        <v>0.18804024260491026</v>
      </c>
      <c r="F23" s="3">
        <v>28.7</v>
      </c>
      <c r="G23" s="4">
        <f t="shared" si="0"/>
        <v>3.6550173798769983E-3</v>
      </c>
      <c r="H23" s="4">
        <f t="shared" si="1"/>
        <v>3.3301336379495532E-4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0.99289993419123146</v>
      </c>
      <c r="L23" s="3" t="str">
        <f>IF(J23="Fail","",RSQ(H23:H26,C23:C26))</f>
        <v/>
      </c>
      <c r="M23" s="3">
        <f>IF(I23="Fail",0,IF(K23&gt;0.9,+SLOPE(G23:G26,C23:C26),"Miss"))</f>
        <v>1.2519745597731831E-4</v>
      </c>
      <c r="N23" s="3">
        <f>IF(J23="Fail",0,IF(L23&gt;0.9,+SLOPE(H23:H26,C23:C26),"Miss"))</f>
        <v>0</v>
      </c>
      <c r="O23" s="5">
        <f>(PI()*14.75*14.75*S23)/1000</f>
        <v>71.807748493247885</v>
      </c>
      <c r="P23" s="3">
        <v>7.62</v>
      </c>
      <c r="Q23" s="3">
        <v>91.44</v>
      </c>
      <c r="R23" s="3">
        <v>6</v>
      </c>
      <c r="S23" s="3">
        <f>SUM(P23:R23)</f>
        <v>105.06</v>
      </c>
      <c r="T23" s="3">
        <f>IF(M23="Miss","Miss",(M23*O23*14400*12.01)/(PI()*0.1475*0.1475*16.04))</f>
        <v>1418.1887504466542</v>
      </c>
      <c r="U23" s="13">
        <f>IF(N23="Miss","Miss",(N23*O23*14400*28.02)/(PI()*0.1475*0.1475*44.02))</f>
        <v>0</v>
      </c>
    </row>
    <row r="24" spans="1:21" x14ac:dyDescent="0.25">
      <c r="A24" s="18">
        <v>45533</v>
      </c>
      <c r="B24" s="19">
        <v>24</v>
      </c>
      <c r="C24" s="19">
        <v>21</v>
      </c>
      <c r="D24" s="35">
        <v>10.329997634051017</v>
      </c>
      <c r="E24" s="35">
        <v>0.1835592655413264</v>
      </c>
      <c r="F24" s="3">
        <v>27.4</v>
      </c>
      <c r="G24" s="4">
        <f t="shared" si="0"/>
        <v>6.6948346449709354E-3</v>
      </c>
      <c r="H24" s="4">
        <f t="shared" si="1"/>
        <v>3.2648378632360375E-4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8">
        <v>45533</v>
      </c>
      <c r="B25" s="19">
        <v>24</v>
      </c>
      <c r="C25" s="19">
        <v>42</v>
      </c>
      <c r="D25" s="35">
        <v>14.602645299462676</v>
      </c>
      <c r="E25" s="35">
        <v>0.18853411373288587</v>
      </c>
      <c r="F25" s="3">
        <v>28.1</v>
      </c>
      <c r="G25" s="4">
        <f t="shared" si="0"/>
        <v>9.4419315099618876E-3</v>
      </c>
      <c r="H25" s="4">
        <f t="shared" si="1"/>
        <v>3.3455299918476385E-4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8">
        <v>45533</v>
      </c>
      <c r="B26" s="19">
        <v>24</v>
      </c>
      <c r="C26" s="19">
        <v>63</v>
      </c>
      <c r="D26" s="35">
        <v>17.867229281476551</v>
      </c>
      <c r="E26" s="35">
        <v>0.18784751240862707</v>
      </c>
      <c r="F26" s="3">
        <v>29.4</v>
      </c>
      <c r="G26" s="4">
        <f t="shared" si="0"/>
        <v>1.1503140343292296E-2</v>
      </c>
      <c r="H26" s="4">
        <f t="shared" si="1"/>
        <v>3.319023522848755E-4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8">
        <v>45533</v>
      </c>
      <c r="B27" s="19">
        <v>34</v>
      </c>
      <c r="C27" s="19">
        <v>0</v>
      </c>
      <c r="D27" s="35">
        <v>5.0057461993554284</v>
      </c>
      <c r="E27" s="35">
        <v>0.18728136745704527</v>
      </c>
      <c r="F27" s="3">
        <v>28</v>
      </c>
      <c r="G27" s="4">
        <f t="shared" si="0"/>
        <v>3.2377426333665763E-3</v>
      </c>
      <c r="H27" s="4">
        <f t="shared" si="1"/>
        <v>3.3244035978496379E-4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0.97885763351391619</v>
      </c>
      <c r="L27" s="3" t="str">
        <f>IF(J27="Fail","",RSQ(H27:H30,C27:C30))</f>
        <v/>
      </c>
      <c r="M27" s="3">
        <f>IF(I27="Fail",0,IF(K27&gt;0.9,+SLOPE(G27:G30,C27:C30),"Miss"))</f>
        <v>1.5507014177928345E-4</v>
      </c>
      <c r="N27" s="3">
        <f>IF(J27="Fail",0,IF(L27&gt;0.9,+SLOPE(H27:H30,C27:C30),"Miss"))</f>
        <v>0</v>
      </c>
      <c r="O27" s="5">
        <f>(PI()*14.75*14.75*S27)/1000</f>
        <v>70.167365889175969</v>
      </c>
      <c r="P27" s="3">
        <v>7.62</v>
      </c>
      <c r="Q27" s="3">
        <v>91.44</v>
      </c>
      <c r="R27" s="3">
        <v>3.6000000000000005</v>
      </c>
      <c r="S27" s="3">
        <f>SUM(P27:R27)</f>
        <v>102.66</v>
      </c>
      <c r="T27" s="3">
        <f>IF(M27="Miss","Miss",(M27*O27*14400*12.01)/(PI()*0.1475*0.1475*16.04))</f>
        <v>1716.4477173212663</v>
      </c>
      <c r="U27" s="13">
        <f>IF(N27="Miss","Miss",(N27*O27*14400*28.02)/(PI()*0.1475*0.1475*44.02))</f>
        <v>0</v>
      </c>
    </row>
    <row r="28" spans="1:21" x14ac:dyDescent="0.25">
      <c r="A28" s="18">
        <v>45533</v>
      </c>
      <c r="B28" s="19">
        <v>34</v>
      </c>
      <c r="C28" s="19">
        <v>21</v>
      </c>
      <c r="D28" s="35">
        <v>12.297234650169353</v>
      </c>
      <c r="E28" s="35">
        <v>0.19712265310475474</v>
      </c>
      <c r="F28" s="3">
        <v>29.2</v>
      </c>
      <c r="G28" s="4">
        <f t="shared" si="0"/>
        <v>7.9223468480802244E-3</v>
      </c>
      <c r="H28" s="4">
        <f t="shared" si="1"/>
        <v>3.4852071973367739E-4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8">
        <v>45533</v>
      </c>
      <c r="B29" s="19">
        <v>34</v>
      </c>
      <c r="C29" s="19">
        <v>42</v>
      </c>
      <c r="D29" s="35">
        <v>16.172671277814644</v>
      </c>
      <c r="E29" s="35">
        <v>0.18704045471169128</v>
      </c>
      <c r="F29" s="3">
        <v>31.6</v>
      </c>
      <c r="G29" s="4">
        <f t="shared" si="0"/>
        <v>1.0336997473189257E-2</v>
      </c>
      <c r="H29" s="4">
        <f t="shared" si="1"/>
        <v>3.2809066571646954E-4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8">
        <v>45533</v>
      </c>
      <c r="B30" s="19">
        <v>34</v>
      </c>
      <c r="C30" s="19">
        <v>63</v>
      </c>
      <c r="D30" s="35">
        <v>20.891604823559256</v>
      </c>
      <c r="E30" s="35">
        <v>0.18745000637879305</v>
      </c>
      <c r="F30" s="3">
        <v>33.1</v>
      </c>
      <c r="G30" s="4">
        <f t="shared" si="0"/>
        <v>1.3287769016213409E-2</v>
      </c>
      <c r="H30" s="4">
        <f t="shared" si="1"/>
        <v>3.2719857348488253E-4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8">
        <v>45533</v>
      </c>
      <c r="B31" s="19">
        <v>44</v>
      </c>
      <c r="C31" s="19">
        <v>0</v>
      </c>
      <c r="D31" s="35">
        <v>5.3254706435956116</v>
      </c>
      <c r="E31" s="35">
        <v>0.18271607093258757</v>
      </c>
      <c r="F31" s="3">
        <v>27.8</v>
      </c>
      <c r="G31" s="4">
        <f t="shared" si="0"/>
        <v>3.4468311765444258E-3</v>
      </c>
      <c r="H31" s="4">
        <f t="shared" si="1"/>
        <v>3.2455211190244898E-4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0.99809435962682602</v>
      </c>
      <c r="L31" s="5" t="str">
        <f>IF(J31="Fail","",RSQ(H31:H34,C31:C34))</f>
        <v/>
      </c>
      <c r="M31" s="3">
        <f>IF(I31="Fail",0,IF(K31&gt;0.9,+SLOPE(G31:G34,C31:C34),"Miss"))</f>
        <v>9.5562350601453215E-5</v>
      </c>
      <c r="N31" s="3">
        <f>IF(J31="Fail",0,IF(L31&gt;0.9,+SLOPE(H31:H34,C31:C34),"Miss"))</f>
        <v>0</v>
      </c>
      <c r="O31" s="5">
        <f>(PI()*14.75*14.75*S31)/1000</f>
        <v>70.509112265024285</v>
      </c>
      <c r="P31" s="3">
        <v>7.62</v>
      </c>
      <c r="Q31" s="3">
        <v>91.44</v>
      </c>
      <c r="R31" s="3">
        <v>4.0999999999999996</v>
      </c>
      <c r="S31" s="3">
        <f>SUM(P31:R31)</f>
        <v>103.16</v>
      </c>
      <c r="T31" s="3">
        <f>IF(M31="Miss","Miss",(M31*O31*14400*12.01)/(PI()*0.1475*0.1475*16.04))</f>
        <v>1062.9168524657184</v>
      </c>
      <c r="U31" s="5">
        <f>IF(N31="Miss","Miss",(N31*O31*14400*28.02)/(PI()*0.1475*0.1475*44.02))</f>
        <v>0</v>
      </c>
    </row>
    <row r="32" spans="1:21" x14ac:dyDescent="0.25">
      <c r="A32" s="18">
        <v>45533</v>
      </c>
      <c r="B32" s="19">
        <v>44</v>
      </c>
      <c r="C32" s="19">
        <v>21</v>
      </c>
      <c r="D32" s="35">
        <v>8.1172019132104154</v>
      </c>
      <c r="E32" s="35">
        <v>0.19373782903253156</v>
      </c>
      <c r="F32" s="3">
        <v>30.2</v>
      </c>
      <c r="G32" s="4">
        <f t="shared" si="0"/>
        <v>5.2121717127412747E-3</v>
      </c>
      <c r="H32" s="4">
        <f t="shared" si="1"/>
        <v>3.4140703742476192E-4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8">
        <v>45533</v>
      </c>
      <c r="B33" s="19">
        <v>44</v>
      </c>
      <c r="C33" s="19">
        <v>42</v>
      </c>
      <c r="D33" s="35">
        <v>11.439531856590234</v>
      </c>
      <c r="E33" s="35">
        <v>0.18740182382972226</v>
      </c>
      <c r="F33" s="3">
        <v>32</v>
      </c>
      <c r="G33" s="4">
        <f t="shared" si="0"/>
        <v>7.3021582886700857E-3</v>
      </c>
      <c r="H33" s="4">
        <f t="shared" si="1"/>
        <v>3.2829364684684823E-4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8">
        <v>45533</v>
      </c>
      <c r="B34" s="19">
        <v>44</v>
      </c>
      <c r="C34" s="19">
        <v>63</v>
      </c>
      <c r="D34" s="35">
        <v>14.836396523266666</v>
      </c>
      <c r="E34" s="35">
        <v>0.18773910167321772</v>
      </c>
      <c r="F34" s="3">
        <v>33</v>
      </c>
      <c r="G34" s="4">
        <f t="shared" si="0"/>
        <v>9.4395335266698813E-3</v>
      </c>
      <c r="H34" s="4">
        <f t="shared" si="1"/>
        <v>3.2781023647337099E-4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8">
        <v>45533</v>
      </c>
      <c r="B35" s="19">
        <v>11</v>
      </c>
      <c r="C35" s="19">
        <v>0</v>
      </c>
      <c r="D35" s="35">
        <v>5.1526017432764828</v>
      </c>
      <c r="E35" s="35">
        <v>0.18705250034895893</v>
      </c>
      <c r="F35" s="11">
        <v>28.4</v>
      </c>
      <c r="G35" s="4">
        <f t="shared" si="0"/>
        <v>3.3283087630784722E-3</v>
      </c>
      <c r="H35" s="4">
        <f t="shared" si="1"/>
        <v>3.3159366465163807E-4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0.98816560977273116</v>
      </c>
      <c r="L35" s="3" t="str">
        <f>IF(J35="Fail","",RSQ(H35:H38,C35:C38))</f>
        <v/>
      </c>
      <c r="M35" s="3">
        <f>IF(I35="Fail",0,IF(K35&gt;0.9,+SLOPE(G35:G38,C35:C38),"Miss"))</f>
        <v>1.6089539100054697E-4</v>
      </c>
      <c r="N35" s="3">
        <f>IF(J35="Fail",0,IF(L35&gt;0.9,+SLOPE(H35:H38,C35:C38),"Miss"))</f>
        <v>0</v>
      </c>
      <c r="O35" s="5">
        <f>(PI()*14.75*14.75*S35)/1000</f>
        <v>62.922342721191697</v>
      </c>
      <c r="P35" s="3">
        <v>7.62</v>
      </c>
      <c r="Q35" s="3">
        <v>91.44</v>
      </c>
      <c r="R35" s="3">
        <v>-7</v>
      </c>
      <c r="S35" s="3">
        <f>SUM(P35:R35)</f>
        <v>92.06</v>
      </c>
      <c r="T35" s="3">
        <f>IF(M35="Miss","Miss",(M35*O35*14400*12.01)/(PI()*0.1475*0.1475*16.04))</f>
        <v>1597.0396905613111</v>
      </c>
      <c r="U35" s="3">
        <f>IF(N35="Miss","Miss",(N35*O35*14400*28.02)/(PI()*0.1475*0.1475*44.02))</f>
        <v>0</v>
      </c>
    </row>
    <row r="36" spans="1:21" x14ac:dyDescent="0.25">
      <c r="A36" s="18">
        <v>45533</v>
      </c>
      <c r="B36" s="19">
        <v>11</v>
      </c>
      <c r="C36" s="19">
        <v>21</v>
      </c>
      <c r="D36" s="35">
        <v>9.366949971654158</v>
      </c>
      <c r="E36" s="35">
        <v>0.18734159564338371</v>
      </c>
      <c r="F36" s="11">
        <v>30.3</v>
      </c>
      <c r="G36" s="4">
        <f t="shared" si="0"/>
        <v>6.0126707666021311E-3</v>
      </c>
      <c r="H36" s="4">
        <f t="shared" si="1"/>
        <v>3.3002672711246917E-4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8">
        <v>45533</v>
      </c>
      <c r="B37" s="19">
        <v>11</v>
      </c>
      <c r="C37" s="19">
        <v>42</v>
      </c>
      <c r="D37" s="35">
        <v>14.460955528443369</v>
      </c>
      <c r="E37" s="35">
        <v>0.1880281969676425</v>
      </c>
      <c r="F37" s="11">
        <v>32.700000000000003</v>
      </c>
      <c r="G37" s="4">
        <f t="shared" si="0"/>
        <v>9.2096870065872596E-3</v>
      </c>
      <c r="H37" s="4">
        <f t="shared" si="1"/>
        <v>3.2863705954847103E-4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8">
        <v>45533</v>
      </c>
      <c r="B38" s="19">
        <v>11</v>
      </c>
      <c r="C38" s="19">
        <v>63</v>
      </c>
      <c r="D38" s="35">
        <v>21.272027099394951</v>
      </c>
      <c r="E38" s="35">
        <v>0.18589611917125992</v>
      </c>
      <c r="F38" s="11">
        <v>33.200000000000003</v>
      </c>
      <c r="G38" s="4">
        <f t="shared" si="0"/>
        <v>1.3525314053121717E-2</v>
      </c>
      <c r="H38" s="4">
        <f t="shared" si="1"/>
        <v>3.2438030523712185E-4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8">
        <v>45533</v>
      </c>
      <c r="B39" s="19">
        <v>21</v>
      </c>
      <c r="C39" s="19">
        <v>0</v>
      </c>
      <c r="D39" s="35">
        <v>5.0961472251359767</v>
      </c>
      <c r="E39" s="35">
        <v>0.19128051902992105</v>
      </c>
      <c r="F39" s="11">
        <v>26.3</v>
      </c>
      <c r="G39" s="4">
        <f t="shared" si="0"/>
        <v>3.3149273418932482E-3</v>
      </c>
      <c r="H39" s="4">
        <f t="shared" si="1"/>
        <v>3.414667833925345E-4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0.99505642046949172</v>
      </c>
      <c r="L39" s="3" t="str">
        <f>IF(J39="Fail","",RSQ(H39:H42,C39:C42))</f>
        <v/>
      </c>
      <c r="M39" s="3">
        <f>IF(I39="Fail",0,IF(K39&gt;0.9,+SLOPE(G39:G42,C39:C42),"Miss"))</f>
        <v>1.6417395805553284E-4</v>
      </c>
      <c r="N39" s="3">
        <f>IF(J39="Fail",0,IF(L39&gt;0.9,+SLOPE(H39:H42,C39:C42),"Miss"))</f>
        <v>0</v>
      </c>
      <c r="O39" s="5">
        <f>(PI()*14.75*14.75*S39)/1000</f>
        <v>61.931278231231587</v>
      </c>
      <c r="P39" s="3">
        <v>7.62</v>
      </c>
      <c r="Q39" s="3">
        <v>91.44</v>
      </c>
      <c r="R39" s="3">
        <v>-8.4499999999999993</v>
      </c>
      <c r="S39" s="3">
        <f>SUM(P39:R39)</f>
        <v>90.61</v>
      </c>
      <c r="T39" s="3">
        <f>IF(M39="Miss","Miss",(M39*O39*14400*12.01)/(PI()*0.1475*0.1475*16.04))</f>
        <v>1603.9156856528925</v>
      </c>
      <c r="U39" s="13">
        <f>IF(N39="Miss","Miss",(N39*O39*14400*28.02)/(PI()*0.1475*0.1475*44.02))</f>
        <v>0</v>
      </c>
    </row>
    <row r="40" spans="1:21" x14ac:dyDescent="0.25">
      <c r="A40" s="18">
        <v>45533</v>
      </c>
      <c r="B40" s="19">
        <v>21</v>
      </c>
      <c r="C40" s="19">
        <v>21</v>
      </c>
      <c r="D40" s="35">
        <v>11.526427536473168</v>
      </c>
      <c r="E40" s="35">
        <v>0.18298107495247695</v>
      </c>
      <c r="F40" s="11">
        <v>29.1</v>
      </c>
      <c r="G40" s="4">
        <f t="shared" si="0"/>
        <v>7.4282203809219929E-3</v>
      </c>
      <c r="H40" s="4">
        <f t="shared" si="1"/>
        <v>3.2362488154310837E-4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8">
        <v>45533</v>
      </c>
      <c r="B41" s="19">
        <v>21</v>
      </c>
      <c r="C41" s="19">
        <v>42</v>
      </c>
      <c r="D41" s="35">
        <v>15.93283182166217</v>
      </c>
      <c r="E41" s="35">
        <v>0.18573952588677989</v>
      </c>
      <c r="F41" s="11">
        <v>30.8</v>
      </c>
      <c r="G41" s="4">
        <f t="shared" si="0"/>
        <v>1.0210504225913927E-2</v>
      </c>
      <c r="H41" s="4">
        <f t="shared" si="1"/>
        <v>3.2666621788944317E-4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8">
        <v>45533</v>
      </c>
      <c r="B42" s="19">
        <v>21</v>
      </c>
      <c r="C42" s="19">
        <v>63</v>
      </c>
      <c r="D42" s="35">
        <v>21.807976037951057</v>
      </c>
      <c r="E42" s="35">
        <v>0.19291872569832802</v>
      </c>
      <c r="F42" s="11">
        <v>32.9</v>
      </c>
      <c r="G42" s="4">
        <f t="shared" si="0"/>
        <v>1.3879676457449903E-2</v>
      </c>
      <c r="H42" s="4">
        <f t="shared" si="1"/>
        <v>3.3696441528344759E-4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8">
        <v>45533</v>
      </c>
      <c r="B43" s="19">
        <v>31</v>
      </c>
      <c r="C43" s="19">
        <v>0</v>
      </c>
      <c r="D43" s="35">
        <v>4.7269789545505141</v>
      </c>
      <c r="E43" s="35">
        <v>0.18579975407311833</v>
      </c>
      <c r="F43" s="11">
        <v>24.8</v>
      </c>
      <c r="G43" s="4">
        <f t="shared" si="0"/>
        <v>3.0902715532875897E-3</v>
      </c>
      <c r="H43" s="4">
        <f t="shared" si="1"/>
        <v>3.3335255217497288E-4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0.99571793534737163</v>
      </c>
      <c r="L43" s="3" t="str">
        <f>IF(J43="Fail","",RSQ(H43:H46,C43:C46))</f>
        <v/>
      </c>
      <c r="M43" s="3">
        <f>IF(I43="Fail",0,IF(K43&gt;0.9,+SLOPE(G43:G46,C43:C46),"Miss"))</f>
        <v>1.5604847673699588E-4</v>
      </c>
      <c r="N43" s="3">
        <f>IF(J43="Fail",0,IF(L43&gt;0.9,+SLOPE(H43:H46,C43:C46),"Miss"))</f>
        <v>0</v>
      </c>
      <c r="O43" s="5">
        <f>(PI()*14.75*14.75*S43)/1000</f>
        <v>66.066409378996198</v>
      </c>
      <c r="P43" s="3">
        <v>7.62</v>
      </c>
      <c r="Q43" s="3">
        <v>91.44</v>
      </c>
      <c r="R43" s="3">
        <v>-2.4</v>
      </c>
      <c r="S43" s="3">
        <f>SUM(P43:R43)</f>
        <v>96.66</v>
      </c>
      <c r="T43" s="3">
        <f>IF(M43="Miss","Miss",(M43*O43*14400*12.01)/(PI()*0.1475*0.1475*16.04))</f>
        <v>1626.3254567077431</v>
      </c>
      <c r="U43" s="13">
        <f>IF(N43="Miss","Miss",(N43*O43*14400*28.02)/(PI()*0.1475*0.1475*44.02))</f>
        <v>0</v>
      </c>
    </row>
    <row r="44" spans="1:21" x14ac:dyDescent="0.25">
      <c r="A44" s="18">
        <v>45533</v>
      </c>
      <c r="B44" s="19">
        <v>31</v>
      </c>
      <c r="C44" s="19">
        <v>21</v>
      </c>
      <c r="D44" s="35">
        <v>10.127794523325546</v>
      </c>
      <c r="E44" s="35">
        <v>0.19402692432695634</v>
      </c>
      <c r="F44" s="11">
        <v>28.1</v>
      </c>
      <c r="G44" s="4">
        <f t="shared" si="0"/>
        <v>6.5485355752444114E-3</v>
      </c>
      <c r="H44" s="4">
        <f t="shared" si="1"/>
        <v>3.4429996869503343E-4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8">
        <v>45533</v>
      </c>
      <c r="B45" s="19">
        <v>31</v>
      </c>
      <c r="C45" s="19">
        <v>42</v>
      </c>
      <c r="D45" s="35">
        <v>14.367049156765207</v>
      </c>
      <c r="E45" s="35">
        <v>0.19224417001133698</v>
      </c>
      <c r="F45" s="11">
        <v>29.6</v>
      </c>
      <c r="G45" s="4">
        <f t="shared" si="0"/>
        <v>9.2435712050455213E-3</v>
      </c>
      <c r="H45" s="4">
        <f t="shared" si="1"/>
        <v>3.3944628959697918E-4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8">
        <v>45533</v>
      </c>
      <c r="B46" s="19">
        <v>31</v>
      </c>
      <c r="C46" s="19">
        <v>63</v>
      </c>
      <c r="D46" s="35">
        <v>20.425209327287366</v>
      </c>
      <c r="E46" s="35">
        <v>0.18530588294514272</v>
      </c>
      <c r="F46" s="11">
        <v>30.2</v>
      </c>
      <c r="G46" s="4">
        <f t="shared" si="0"/>
        <v>1.3115319714943598E-2</v>
      </c>
      <c r="H46" s="4">
        <f t="shared" si="1"/>
        <v>3.2654816475236628E-4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8">
        <v>45533</v>
      </c>
      <c r="B47" s="19">
        <v>41</v>
      </c>
      <c r="C47" s="19">
        <v>0</v>
      </c>
      <c r="D47" s="35">
        <v>4.6330725828723534</v>
      </c>
      <c r="E47" s="35">
        <v>0.18916048687080611</v>
      </c>
      <c r="F47" s="11">
        <v>25.5</v>
      </c>
      <c r="G47" s="4">
        <f t="shared" si="0"/>
        <v>3.0217807489196606E-3</v>
      </c>
      <c r="H47" s="4">
        <f t="shared" si="1"/>
        <v>3.3858673809474048E-4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0.99459391318049883</v>
      </c>
      <c r="L47" s="5" t="str">
        <f>IF(J47="Fail","",RSQ(H47:H50,C47:C50))</f>
        <v/>
      </c>
      <c r="M47" s="3">
        <f>IF(I47="Fail",0,IF(K47&gt;0.9,+SLOPE(G47:G50,C47:C50),"Miss"))</f>
        <v>9.3006323013260789E-5</v>
      </c>
      <c r="N47" s="3">
        <f>IF(J47="Fail",0,IF(L47&gt;0.9,+SLOPE(H47:H50,C47:C50),"Miss"))</f>
        <v>0</v>
      </c>
      <c r="O47" s="5">
        <f>(PI()*14.75*14.75*S47)/1000</f>
        <v>65.690488365563056</v>
      </c>
      <c r="P47" s="3">
        <v>7.62</v>
      </c>
      <c r="Q47" s="3">
        <v>91.44</v>
      </c>
      <c r="R47" s="3">
        <v>-2.95</v>
      </c>
      <c r="S47" s="3">
        <f>SUM(P47:R47)</f>
        <v>96.11</v>
      </c>
      <c r="T47" s="3">
        <f>IF(M47="Miss","Miss",(M47*O47*14400*12.01)/(PI()*0.1475*0.1475*16.04))</f>
        <v>963.7894937778733</v>
      </c>
      <c r="U47" s="5">
        <f>IF(N47="Miss","Miss",(N47*O47*14400*28.02)/(PI()*0.1475*0.1475*44.02))</f>
        <v>0</v>
      </c>
    </row>
    <row r="48" spans="1:21" x14ac:dyDescent="0.25">
      <c r="A48" s="18">
        <v>45533</v>
      </c>
      <c r="B48" s="19">
        <v>41</v>
      </c>
      <c r="C48" s="19">
        <v>21</v>
      </c>
      <c r="D48" s="35">
        <v>7.972744763850887</v>
      </c>
      <c r="E48" s="35">
        <v>0.19364146393438997</v>
      </c>
      <c r="F48" s="11">
        <v>27.3</v>
      </c>
      <c r="G48" s="4">
        <f t="shared" si="0"/>
        <v>5.1688272517789171E-3</v>
      </c>
      <c r="H48" s="4">
        <f t="shared" si="1"/>
        <v>3.4453090768494718E-4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8">
        <v>45533</v>
      </c>
      <c r="B49" s="19">
        <v>41</v>
      </c>
      <c r="C49" s="19">
        <v>42</v>
      </c>
      <c r="D49" s="35">
        <v>11.285850112763301</v>
      </c>
      <c r="E49" s="35">
        <v>0.19930291345020812</v>
      </c>
      <c r="F49" s="11">
        <v>28.8</v>
      </c>
      <c r="G49" s="4">
        <f t="shared" si="0"/>
        <v>7.280406174373158E-3</v>
      </c>
      <c r="H49" s="4">
        <f t="shared" si="1"/>
        <v>3.528423068700595E-4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8">
        <v>45533</v>
      </c>
      <c r="B50" s="19">
        <v>41</v>
      </c>
      <c r="C50" s="19">
        <v>63</v>
      </c>
      <c r="D50" s="35">
        <v>13.753429132793569</v>
      </c>
      <c r="E50" s="35">
        <v>0.20215772948265265</v>
      </c>
      <c r="F50" s="11">
        <v>30.3</v>
      </c>
      <c r="G50" s="4">
        <f t="shared" si="0"/>
        <v>8.8283637189831687E-3</v>
      </c>
      <c r="H50" s="4">
        <f t="shared" si="1"/>
        <v>3.5612728498719826E-4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20" priority="4" operator="containsText" text="Fail">
      <formula>NOT(ISERROR(SEARCH("Fail",I3)))</formula>
    </cfRule>
    <cfRule type="containsText" priority="5" operator="containsText" text="Fail">
      <formula>NOT(ISERROR(SEARCH("Fail",I3)))</formula>
    </cfRule>
  </conditionalFormatting>
  <conditionalFormatting sqref="I35:J50">
    <cfRule type="containsText" dxfId="19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D7DD-648F-4CA2-923D-EF12B2067467}">
  <sheetPr>
    <tabColor theme="9"/>
  </sheetPr>
  <dimension ref="A1:U50"/>
  <sheetViews>
    <sheetView topLeftCell="A12" workbookViewId="0">
      <selection activeCell="D44" sqref="D44:D45"/>
    </sheetView>
  </sheetViews>
  <sheetFormatPr defaultRowHeight="15" x14ac:dyDescent="0.25"/>
  <cols>
    <col min="6" max="6" width="12.28515625" customWidth="1"/>
    <col min="15" max="15" width="12.42578125" customWidth="1"/>
    <col min="17" max="17" width="12.42578125" customWidth="1"/>
    <col min="18" max="18" width="14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45534</v>
      </c>
      <c r="B3" s="3">
        <v>12</v>
      </c>
      <c r="C3" s="3">
        <v>0</v>
      </c>
      <c r="D3" s="54">
        <v>3.5964063558922788</v>
      </c>
      <c r="E3" s="5">
        <v>0.16123788041683906</v>
      </c>
      <c r="F3" s="10">
        <v>25.2</v>
      </c>
      <c r="G3" s="4">
        <f>(0.997*D3*16.04)/(0.0821*(F3+273.15)*1000)</f>
        <v>2.3480053356663686E-3</v>
      </c>
      <c r="H3" s="4">
        <f>(0.997*E3*44.02)/(0.0821*(F3+273.15)*1000)</f>
        <v>2.8889703035642065E-4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0.98580783120916637</v>
      </c>
      <c r="L3" s="3" t="str">
        <f>IF(J3="Fail","",RSQ(H3:H6,C3:C6))</f>
        <v/>
      </c>
      <c r="M3" s="3">
        <f>IF(I3="Fail",0,IF(K3&gt;0.9,+SLOPE(G3:G6,C3:C6),"Miss"))</f>
        <v>6.0799396562489916E-5</v>
      </c>
      <c r="N3" s="3">
        <f>IF(J3="Fail",0,IF(L3&gt;0.9,+SLOPE(H3:H6,C3:C6),"Miss"))</f>
        <v>0</v>
      </c>
      <c r="O3" s="5">
        <f>(PI()*14.75*14.75*S3)/1000</f>
        <v>71.260954291890584</v>
      </c>
      <c r="P3" s="3">
        <v>7.62</v>
      </c>
      <c r="Q3" s="3">
        <v>91.44</v>
      </c>
      <c r="R3" s="3">
        <v>5.2</v>
      </c>
      <c r="S3" s="3">
        <f>SUM(P3:R3)</f>
        <v>104.26</v>
      </c>
      <c r="T3" s="3">
        <f>IF(M3="Miss","Miss",(M3*O3*14400*12.01)/(PI()*0.1475*0.1475*16.04))</f>
        <v>683.46790454171185</v>
      </c>
      <c r="U3" s="3">
        <f>IF(N3="Miss","Miss",(N3*O3*14400*28.02)/(PI()*0.1475*0.1475*44.02))</f>
        <v>0</v>
      </c>
    </row>
    <row r="4" spans="1:21" x14ac:dyDescent="0.25">
      <c r="A4" s="1">
        <v>45534</v>
      </c>
      <c r="B4" s="3">
        <v>12</v>
      </c>
      <c r="C4" s="3">
        <v>21</v>
      </c>
      <c r="D4" s="54">
        <v>5.5194873777000435</v>
      </c>
      <c r="E4" s="5">
        <v>0.14838442557710529</v>
      </c>
      <c r="F4" s="10">
        <v>28.2</v>
      </c>
      <c r="G4" s="4">
        <f t="shared" ref="G4:G50" si="0">(0.997*D4*16.04)/(0.0821*(F4+273.15)*1000)</f>
        <v>3.5676637351040809E-3</v>
      </c>
      <c r="H4" s="4">
        <f t="shared" ref="H4:H50" si="1">(0.997*E4*44.02)/(0.0821*(F4+273.15)*1000)</f>
        <v>2.6322016886909692E-4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45534</v>
      </c>
      <c r="B5" s="3">
        <v>12</v>
      </c>
      <c r="C5" s="3">
        <v>42</v>
      </c>
      <c r="D5" s="54">
        <v>7.0791639365900796</v>
      </c>
      <c r="E5" s="5">
        <v>0.15893645609459484</v>
      </c>
      <c r="F5" s="10">
        <v>30.4</v>
      </c>
      <c r="G5" s="4">
        <f t="shared" si="0"/>
        <v>4.5426376659900543E-3</v>
      </c>
      <c r="H5" s="4">
        <f t="shared" si="1"/>
        <v>2.7989512044510295E-4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45534</v>
      </c>
      <c r="B6" s="3">
        <v>12</v>
      </c>
      <c r="C6" s="3">
        <v>63</v>
      </c>
      <c r="D6" s="54">
        <v>9.8237178543131751</v>
      </c>
      <c r="E6" s="5">
        <v>0.16356231898230567</v>
      </c>
      <c r="F6" s="10">
        <v>31.6</v>
      </c>
      <c r="G6" s="4">
        <f t="shared" si="0"/>
        <v>6.2789717847453385E-3</v>
      </c>
      <c r="H6" s="4">
        <f t="shared" si="1"/>
        <v>2.8690729074494644E-4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45534</v>
      </c>
      <c r="B7" s="3">
        <v>22</v>
      </c>
      <c r="C7" s="3">
        <v>0</v>
      </c>
      <c r="D7" s="54">
        <v>3.668806762638551</v>
      </c>
      <c r="E7" s="5">
        <v>0.14869511786060829</v>
      </c>
      <c r="F7" s="10">
        <v>25.4</v>
      </c>
      <c r="G7" s="4">
        <f t="shared" si="0"/>
        <v>2.3936691773659654E-3</v>
      </c>
      <c r="H7" s="4">
        <f t="shared" si="1"/>
        <v>2.6624513043083418E-4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0.99939642150296082</v>
      </c>
      <c r="L7" s="3" t="str">
        <f>IF(J7="Fail","",RSQ(H7:H10,C7:C10))</f>
        <v/>
      </c>
      <c r="M7" s="3">
        <f>IF(I7="Fail",0,IF(K7&gt;0.9,+SLOPE(G7:G10,C7:C10),"Miss"))</f>
        <v>4.828789507263844E-4</v>
      </c>
      <c r="N7" s="3">
        <f>IF(J7="Fail",0,IF(L7&gt;0.9,+SLOPE(H7:H10,C7:C10),"Miss"))</f>
        <v>0</v>
      </c>
      <c r="O7" s="5">
        <f>(PI()*14.75*14.75*S7)/1000</f>
        <v>71.517264073776829</v>
      </c>
      <c r="P7" s="3">
        <v>7.62</v>
      </c>
      <c r="Q7" s="3">
        <v>91.44</v>
      </c>
      <c r="R7" s="3">
        <v>5.5750000000000002</v>
      </c>
      <c r="S7" s="3">
        <f>SUM(P7:R7)</f>
        <v>104.63500000000001</v>
      </c>
      <c r="T7" s="3">
        <f>IF(M7="Miss","Miss",(M7*O7*14400*12.01)/(PI()*0.1475*0.1475*16.04))</f>
        <v>5447.7402059954102</v>
      </c>
      <c r="U7" s="13">
        <f>IF(N7="Miss","Miss",(N7*O7*14400*28.02)/(PI()*0.1475*0.1475*44.02))</f>
        <v>0</v>
      </c>
    </row>
    <row r="8" spans="1:21" x14ac:dyDescent="0.25">
      <c r="A8" s="1">
        <v>45534</v>
      </c>
      <c r="B8" s="3">
        <v>22</v>
      </c>
      <c r="C8" s="3">
        <v>21</v>
      </c>
      <c r="D8" s="54">
        <v>19.570600699574047</v>
      </c>
      <c r="E8" s="5">
        <v>0.16126089466006144</v>
      </c>
      <c r="F8" s="10">
        <v>30.1</v>
      </c>
      <c r="G8" s="4">
        <f t="shared" si="0"/>
        <v>1.2570707225339142E-2</v>
      </c>
      <c r="H8" s="4">
        <f t="shared" si="1"/>
        <v>2.8426951907269685E-4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45534</v>
      </c>
      <c r="B9" s="3">
        <v>22</v>
      </c>
      <c r="C9" s="3">
        <v>42</v>
      </c>
      <c r="D9" s="54">
        <v>36.031087363629084</v>
      </c>
      <c r="E9" s="5">
        <v>0.14335581343300174</v>
      </c>
      <c r="F9" s="10">
        <v>28.8</v>
      </c>
      <c r="G9" s="4">
        <f t="shared" si="0"/>
        <v>2.3243348820917085E-2</v>
      </c>
      <c r="H9" s="4">
        <f t="shared" si="1"/>
        <v>2.5379456345765413E-4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45534</v>
      </c>
      <c r="B10" s="3">
        <v>22</v>
      </c>
      <c r="C10" s="3">
        <v>63</v>
      </c>
      <c r="D10" s="54">
        <v>50.694361025352919</v>
      </c>
      <c r="E10" s="5">
        <v>0.13956997042291008</v>
      </c>
      <c r="F10" s="10">
        <v>29.4</v>
      </c>
      <c r="G10" s="4">
        <f t="shared" si="0"/>
        <v>3.2637648529686897E-2</v>
      </c>
      <c r="H10" s="4">
        <f t="shared" si="1"/>
        <v>2.4660215564061358E-4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45534</v>
      </c>
      <c r="B11" s="3">
        <v>32</v>
      </c>
      <c r="C11" s="3">
        <v>0</v>
      </c>
      <c r="D11" s="54">
        <v>3.4694865145259319</v>
      </c>
      <c r="E11" s="5">
        <v>0.15511609171966945</v>
      </c>
      <c r="F11" s="10">
        <v>24.2</v>
      </c>
      <c r="G11" s="4">
        <f t="shared" si="0"/>
        <v>2.2727602552517585E-3</v>
      </c>
      <c r="H11" s="4">
        <f t="shared" si="1"/>
        <v>2.7886303543367755E-4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0.99658783543197205</v>
      </c>
      <c r="L11" s="3" t="str">
        <f>IF(J11="Fail","",RSQ(H11:H14,C11:C14))</f>
        <v/>
      </c>
      <c r="M11" s="3">
        <f>IF(I11="Fail",0,IF(K11&gt;0.9,+SLOPE(G11:G14,C11:C14),"Miss"))</f>
        <v>1.634783013616241E-4</v>
      </c>
      <c r="N11" s="3">
        <f>IF(J11="Fail",0,IF(L11&gt;0.9,+SLOPE(H11:H14,C11:C14),"Miss"))</f>
        <v>0</v>
      </c>
      <c r="O11" s="5">
        <f>(PI()*14.75*14.75*S11)/1000</f>
        <v>71.0559064663816</v>
      </c>
      <c r="P11" s="3">
        <v>7.62</v>
      </c>
      <c r="Q11" s="3">
        <v>91.44</v>
      </c>
      <c r="R11" s="3">
        <v>4.8999999999999995</v>
      </c>
      <c r="S11" s="3">
        <f>SUM(P11:R11)</f>
        <v>103.96000000000001</v>
      </c>
      <c r="T11" s="3">
        <f>IF(M11="Miss","Miss",(M11*O11*14400*12.01)/(PI()*0.1475*0.1475*16.04))</f>
        <v>1832.4305466441297</v>
      </c>
      <c r="U11" s="13">
        <f>IF(N11="Miss","Miss",(N11*O11*14400*28.02)/(PI()*0.1475*0.1475*44.02))</f>
        <v>0</v>
      </c>
    </row>
    <row r="12" spans="1:21" x14ac:dyDescent="0.25">
      <c r="A12" s="1">
        <v>45534</v>
      </c>
      <c r="B12" s="3">
        <v>32</v>
      </c>
      <c r="C12" s="3">
        <v>21</v>
      </c>
      <c r="D12" s="54">
        <v>9.5065935545456064</v>
      </c>
      <c r="E12" s="5">
        <v>0.1503981718590689</v>
      </c>
      <c r="F12" s="10">
        <v>25.1</v>
      </c>
      <c r="G12" s="4">
        <f t="shared" si="0"/>
        <v>6.2087023403090006E-3</v>
      </c>
      <c r="H12" s="4">
        <f t="shared" si="1"/>
        <v>2.6956539793784916E-4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45534</v>
      </c>
      <c r="B13" s="3">
        <v>32</v>
      </c>
      <c r="C13" s="3">
        <v>42</v>
      </c>
      <c r="D13" s="54">
        <v>14.648424862717306</v>
      </c>
      <c r="E13" s="5">
        <v>0.14640520065997531</v>
      </c>
      <c r="F13" s="10">
        <v>25.5</v>
      </c>
      <c r="G13" s="4">
        <f t="shared" si="0"/>
        <v>9.5539898113818963E-3</v>
      </c>
      <c r="H13" s="4">
        <f t="shared" si="1"/>
        <v>2.6205715660598377E-4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45534</v>
      </c>
      <c r="B14" s="3">
        <v>32</v>
      </c>
      <c r="C14" s="3">
        <v>63</v>
      </c>
      <c r="D14" s="54">
        <v>19.372156969702907</v>
      </c>
      <c r="E14" s="5">
        <v>0.14587587306585914</v>
      </c>
      <c r="F14" s="10">
        <v>26.3</v>
      </c>
      <c r="G14" s="4">
        <f t="shared" si="0"/>
        <v>1.2601145526874481E-2</v>
      </c>
      <c r="H14" s="4">
        <f t="shared" si="1"/>
        <v>2.604121183014187E-4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45534</v>
      </c>
      <c r="B15" s="3">
        <v>42</v>
      </c>
      <c r="C15" s="3">
        <v>0</v>
      </c>
      <c r="D15" s="54">
        <v>4.0471120356614456</v>
      </c>
      <c r="E15" s="5">
        <v>0.14215907278543483</v>
      </c>
      <c r="F15" s="10">
        <v>28.2</v>
      </c>
      <c r="G15" s="4">
        <f t="shared" si="0"/>
        <v>2.6159557678976293E-3</v>
      </c>
      <c r="H15" s="4">
        <f t="shared" si="1"/>
        <v>2.5217697207320595E-4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0.99924360808411472</v>
      </c>
      <c r="L15" s="5" t="str">
        <f>IF(J15="Fail","",RSQ(H15:H18,C15:C18))</f>
        <v/>
      </c>
      <c r="M15" s="3">
        <f>IF(I15="Fail",0,IF(K15&gt;0.9,+SLOPE(G15:G18,C15:C18),"Miss"))</f>
        <v>2.9998951343260011E-4</v>
      </c>
      <c r="N15" s="3">
        <f>IF(J15="Fail",0,IF(L15&gt;0.9,+SLOPE(H15:H18,C15:C18),"Miss"))</f>
        <v>0</v>
      </c>
      <c r="O15" s="5">
        <f>(PI()*14.75*14.75*S15)/1000</f>
        <v>71.260954291890584</v>
      </c>
      <c r="P15" s="3">
        <v>7.62</v>
      </c>
      <c r="Q15" s="3">
        <v>91.44</v>
      </c>
      <c r="R15" s="3">
        <v>5.2</v>
      </c>
      <c r="S15" s="3">
        <f>SUM(P15:R15)</f>
        <v>104.26</v>
      </c>
      <c r="T15" s="3">
        <f>IF(M15="Miss","Miss",(M15*O15*14400*12.01)/(PI()*0.1475*0.1475*16.04))</f>
        <v>3372.2901167206942</v>
      </c>
      <c r="U15" s="5">
        <f>IF(N15="Miss","Miss",(N15*O15*14400*28.02)/(PI()*0.1475*0.1475*44.02))</f>
        <v>0</v>
      </c>
    </row>
    <row r="16" spans="1:21" x14ac:dyDescent="0.25">
      <c r="A16" s="1">
        <v>45534</v>
      </c>
      <c r="B16" s="3">
        <v>42</v>
      </c>
      <c r="C16" s="3">
        <v>21</v>
      </c>
      <c r="D16" s="54">
        <v>14.606351987126253</v>
      </c>
      <c r="E16" s="5">
        <v>0.13435724433302698</v>
      </c>
      <c r="F16" s="10">
        <v>28.5</v>
      </c>
      <c r="G16" s="4">
        <f t="shared" si="0"/>
        <v>9.4318046608809717E-3</v>
      </c>
      <c r="H16" s="4">
        <f t="shared" si="1"/>
        <v>2.3810022052294307E-4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45534</v>
      </c>
      <c r="B17" s="3">
        <v>42</v>
      </c>
      <c r="C17" s="3">
        <v>42</v>
      </c>
      <c r="D17" s="54">
        <v>24.029799601280896</v>
      </c>
      <c r="E17" s="5">
        <v>0.14492078197212777</v>
      </c>
      <c r="F17" s="10">
        <v>30.1</v>
      </c>
      <c r="G17" s="4">
        <f t="shared" si="0"/>
        <v>1.5434966974613504E-2</v>
      </c>
      <c r="H17" s="4">
        <f t="shared" si="1"/>
        <v>2.5546528860390127E-4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45534</v>
      </c>
      <c r="B18" s="3">
        <v>42</v>
      </c>
      <c r="C18" s="3">
        <v>63</v>
      </c>
      <c r="D18" s="54">
        <v>33.782993377880423</v>
      </c>
      <c r="E18" s="5">
        <v>0.14798167632071257</v>
      </c>
      <c r="F18" s="10">
        <v>31.3</v>
      </c>
      <c r="G18" s="4">
        <f t="shared" si="0"/>
        <v>2.1614167603602123E-2</v>
      </c>
      <c r="H18" s="4">
        <f t="shared" si="1"/>
        <v>2.5983281812924983E-4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">
        <v>45534</v>
      </c>
      <c r="B19" s="3">
        <v>14</v>
      </c>
      <c r="C19" s="3">
        <v>0</v>
      </c>
      <c r="D19" s="54">
        <v>3.4440674855230036</v>
      </c>
      <c r="E19" s="5">
        <v>0.14650876475447627</v>
      </c>
      <c r="F19" s="10">
        <v>25.5</v>
      </c>
      <c r="G19" s="4">
        <f t="shared" si="0"/>
        <v>2.2462883193773361E-3</v>
      </c>
      <c r="H19" s="4">
        <f t="shared" si="1"/>
        <v>2.6224253056817266E-4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0.9669730683653428</v>
      </c>
      <c r="L19" s="3" t="str">
        <f>IF(J19="Fail","",RSQ(H19:H22,C19:C22))</f>
        <v/>
      </c>
      <c r="M19" s="3">
        <f>IF(I19="Fail",0,IF(K19&gt;0.9,+SLOPE(G19:G22,C19:C22),"Miss"))</f>
        <v>6.4372114847891125E-5</v>
      </c>
      <c r="N19" s="3">
        <f>IF(J19="Fail",0,IF(L19&gt;0.9,+SLOPE(H19:H22,C19:C22),"Miss"))</f>
        <v>0</v>
      </c>
      <c r="O19" s="5">
        <f>(PI()*14.75*14.75*S19)/1000</f>
        <v>71.175517697928498</v>
      </c>
      <c r="P19" s="3">
        <v>7.62</v>
      </c>
      <c r="Q19" s="3">
        <v>91.44</v>
      </c>
      <c r="R19" s="3">
        <v>5.0750000000000002</v>
      </c>
      <c r="S19" s="3">
        <f>SUM(P19:R19)</f>
        <v>104.13500000000001</v>
      </c>
      <c r="T19" s="3">
        <f>IF(M19="Miss","Miss",(M19*O19*14400*12.01)/(PI()*0.1475*0.1475*16.04))</f>
        <v>722.76253817672523</v>
      </c>
      <c r="U19" s="3">
        <f>IF(N19="Miss","Miss",(N19*O19*14400*28.02)/(PI()*0.1475*0.1475*44.02))</f>
        <v>0</v>
      </c>
    </row>
    <row r="20" spans="1:21" x14ac:dyDescent="0.25">
      <c r="A20" s="1">
        <v>45534</v>
      </c>
      <c r="B20" s="3">
        <v>14</v>
      </c>
      <c r="C20" s="3">
        <v>21</v>
      </c>
      <c r="D20" s="54">
        <v>4.7390355354859901</v>
      </c>
      <c r="E20" s="5">
        <v>0.14902882438733367</v>
      </c>
      <c r="F20" s="10">
        <v>31.4</v>
      </c>
      <c r="G20" s="4">
        <f t="shared" si="0"/>
        <v>3.0310124939924615E-3</v>
      </c>
      <c r="H20" s="4">
        <f t="shared" si="1"/>
        <v>2.6158552665738285E-4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">
        <v>45534</v>
      </c>
      <c r="B21" s="3">
        <v>14</v>
      </c>
      <c r="C21" s="3">
        <v>42</v>
      </c>
      <c r="D21" s="54">
        <v>6.8884335672439674</v>
      </c>
      <c r="E21" s="5">
        <v>0.15612871842145692</v>
      </c>
      <c r="F21" s="10">
        <v>32.1</v>
      </c>
      <c r="G21" s="4">
        <f t="shared" si="0"/>
        <v>4.3956303860411714E-3</v>
      </c>
      <c r="H21" s="4">
        <f t="shared" si="1"/>
        <v>2.7341929655142985E-4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">
        <v>45534</v>
      </c>
      <c r="B22" s="3">
        <v>14</v>
      </c>
      <c r="C22" s="3">
        <v>63</v>
      </c>
      <c r="D22" s="54">
        <v>9.910843767516317</v>
      </c>
      <c r="E22" s="5">
        <v>0.15177902645241548</v>
      </c>
      <c r="F22" s="10">
        <v>33.4</v>
      </c>
      <c r="G22" s="4">
        <f t="shared" si="0"/>
        <v>6.2974637280468126E-3</v>
      </c>
      <c r="H22" s="4">
        <f t="shared" si="1"/>
        <v>2.6467473186233826E-4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">
        <v>45534</v>
      </c>
      <c r="B23" s="3">
        <v>24</v>
      </c>
      <c r="C23" s="3">
        <v>0</v>
      </c>
      <c r="D23" s="54">
        <v>3.3562403577266782</v>
      </c>
      <c r="E23" s="5">
        <v>0.1564048893401262</v>
      </c>
      <c r="F23" s="10">
        <v>31.8</v>
      </c>
      <c r="G23" s="4">
        <f t="shared" si="0"/>
        <v>2.1437828030721716E-3</v>
      </c>
      <c r="H23" s="4">
        <f t="shared" si="1"/>
        <v>2.7417239578885448E-4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0.93676438171910958</v>
      </c>
      <c r="L23" s="3" t="str">
        <f>IF(J23="Fail","",RSQ(H23:H26,C23:C26))</f>
        <v/>
      </c>
      <c r="M23" s="3">
        <f>IF(I23="Fail",0,IF(K23&gt;0.9,+SLOPE(G23:G26,C23:C26),"Miss"))</f>
        <v>2.2252434726336266E-4</v>
      </c>
      <c r="N23" s="3">
        <f>IF(J23="Fail",0,IF(L23&gt;0.9,+SLOPE(H23:H26,C23:C26),"Miss"))</f>
        <v>0</v>
      </c>
      <c r="O23" s="5">
        <f>(PI()*14.75*14.75*S23)/1000</f>
        <v>71.27804161068299</v>
      </c>
      <c r="P23" s="3">
        <v>7.62</v>
      </c>
      <c r="Q23" s="3">
        <v>91.44</v>
      </c>
      <c r="R23" s="3">
        <v>5.2249999999999996</v>
      </c>
      <c r="S23" s="3">
        <f>SUM(P23:R23)</f>
        <v>104.285</v>
      </c>
      <c r="T23" s="3">
        <f>IF(M23="Miss","Miss",(M23*O23*14400*12.01)/(PI()*0.1475*0.1475*16.04))</f>
        <v>2502.0761132276793</v>
      </c>
      <c r="U23" s="13">
        <f>IF(N23="Miss","Miss",(N23*O23*14400*28.02)/(PI()*0.1475*0.1475*44.02))</f>
        <v>0</v>
      </c>
    </row>
    <row r="24" spans="1:21" x14ac:dyDescent="0.25">
      <c r="A24" s="1">
        <v>45534</v>
      </c>
      <c r="B24" s="3">
        <v>24</v>
      </c>
      <c r="C24" s="3">
        <v>21</v>
      </c>
      <c r="D24" s="54">
        <v>5.3710051875932816</v>
      </c>
      <c r="E24" s="5">
        <v>0.19532197462927525</v>
      </c>
      <c r="F24" s="10">
        <v>29.8</v>
      </c>
      <c r="G24" s="4">
        <f t="shared" si="0"/>
        <v>3.4533530490320308E-3</v>
      </c>
      <c r="H24" s="4">
        <f t="shared" si="1"/>
        <v>3.4465309970475687E-4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">
        <v>45534</v>
      </c>
      <c r="B25" s="3">
        <v>24</v>
      </c>
      <c r="C25" s="3">
        <v>42</v>
      </c>
      <c r="D25" s="54">
        <v>17.846489318582307</v>
      </c>
      <c r="E25" s="5">
        <v>0.14723371341598324</v>
      </c>
      <c r="F25" s="10">
        <v>31.5</v>
      </c>
      <c r="G25" s="4">
        <f t="shared" si="0"/>
        <v>1.1410586802012972E-2</v>
      </c>
      <c r="H25" s="4">
        <f t="shared" si="1"/>
        <v>2.5834979580121068E-4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">
        <v>45534</v>
      </c>
      <c r="B26" s="3">
        <v>24</v>
      </c>
      <c r="C26" s="3">
        <v>63</v>
      </c>
      <c r="D26" s="54">
        <v>23.597851411879404</v>
      </c>
      <c r="E26" s="5">
        <v>0.14618656534936214</v>
      </c>
      <c r="F26" s="10">
        <v>31.9</v>
      </c>
      <c r="G26" s="4">
        <f t="shared" si="0"/>
        <v>1.5068075860513912E-2</v>
      </c>
      <c r="H26" s="4">
        <f t="shared" si="1"/>
        <v>2.5617601910107532E-4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">
        <v>45534</v>
      </c>
      <c r="B27" s="3">
        <v>34</v>
      </c>
      <c r="C27" s="3">
        <v>0</v>
      </c>
      <c r="D27" s="54">
        <v>4.6231598239622951</v>
      </c>
      <c r="E27" s="5">
        <v>0.14265387901471727</v>
      </c>
      <c r="F27" s="10">
        <v>28.7</v>
      </c>
      <c r="G27" s="4">
        <f t="shared" si="0"/>
        <v>2.9833492135737921E-3</v>
      </c>
      <c r="H27" s="4">
        <f t="shared" si="1"/>
        <v>2.5263553934517781E-4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0.97790001302367269</v>
      </c>
      <c r="L27" s="3" t="str">
        <f>IF(J27="Fail","",RSQ(H27:H30,C27:C30))</f>
        <v/>
      </c>
      <c r="M27" s="3">
        <f>IF(I27="Fail",0,IF(K27&gt;0.9,+SLOPE(G27:G30,C27:C30),"Miss"))</f>
        <v>2.5502198313930317E-4</v>
      </c>
      <c r="N27" s="3">
        <f>IF(J27="Fail",0,IF(L27&gt;0.9,+SLOPE(H27:H30,C27:C30),"Miss"))</f>
        <v>0</v>
      </c>
      <c r="O27" s="5">
        <f>(PI()*14.75*14.75*S27)/1000</f>
        <v>70.406588352269793</v>
      </c>
      <c r="P27" s="3">
        <v>7.62</v>
      </c>
      <c r="Q27" s="3">
        <v>91.44</v>
      </c>
      <c r="R27" s="3">
        <v>3.95</v>
      </c>
      <c r="S27" s="3">
        <f>SUM(P27:R27)</f>
        <v>103.01</v>
      </c>
      <c r="T27" s="3">
        <f>IF(M27="Miss","Miss",(M27*O27*14400*12.01)/(PI()*0.1475*0.1475*16.04))</f>
        <v>2832.4231895131024</v>
      </c>
      <c r="U27" s="13">
        <f>IF(N27="Miss","Miss",(N27*O27*14400*28.02)/(PI()*0.1475*0.1475*44.02))</f>
        <v>0</v>
      </c>
    </row>
    <row r="28" spans="1:21" x14ac:dyDescent="0.25">
      <c r="A28" s="1">
        <v>45534</v>
      </c>
      <c r="B28" s="3">
        <v>34</v>
      </c>
      <c r="C28" s="3">
        <v>21</v>
      </c>
      <c r="D28" s="54">
        <v>12.070584714523761</v>
      </c>
      <c r="E28" s="5">
        <v>0.15215876146558571</v>
      </c>
      <c r="F28" s="10">
        <v>28.8</v>
      </c>
      <c r="G28" s="4">
        <f t="shared" si="0"/>
        <v>7.7866318093778274E-3</v>
      </c>
      <c r="H28" s="4">
        <f t="shared" si="1"/>
        <v>2.6937914492364544E-4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">
        <v>45534</v>
      </c>
      <c r="B29" s="3">
        <v>34</v>
      </c>
      <c r="C29" s="3">
        <v>42</v>
      </c>
      <c r="D29" s="54">
        <v>18.383269089664839</v>
      </c>
      <c r="E29" s="5">
        <v>0.14554216653913377</v>
      </c>
      <c r="F29" s="10">
        <v>31.4</v>
      </c>
      <c r="G29" s="4">
        <f t="shared" si="0"/>
        <v>1.1757649393841369E-2</v>
      </c>
      <c r="H29" s="4">
        <f t="shared" si="1"/>
        <v>2.554655077063846E-4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">
        <v>45534</v>
      </c>
      <c r="B30" s="3">
        <v>34</v>
      </c>
      <c r="C30" s="3">
        <v>63</v>
      </c>
      <c r="D30" s="54">
        <v>30.486057664376446</v>
      </c>
      <c r="E30" s="5">
        <v>0.13655510456077025</v>
      </c>
      <c r="F30" s="10">
        <v>31.2</v>
      </c>
      <c r="G30" s="4">
        <f t="shared" si="0"/>
        <v>1.9511215505170498E-2</v>
      </c>
      <c r="H30" s="4">
        <f t="shared" si="1"/>
        <v>2.3984831536936156E-4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">
        <v>45534</v>
      </c>
      <c r="B31" s="3">
        <v>44</v>
      </c>
      <c r="C31" s="3">
        <v>0</v>
      </c>
      <c r="D31" s="54">
        <v>4.0334383510943539</v>
      </c>
      <c r="E31" s="5">
        <v>0.14765947691559833</v>
      </c>
      <c r="F31" s="10">
        <v>29.1</v>
      </c>
      <c r="G31" s="4">
        <f t="shared" si="0"/>
        <v>2.5993542986311054E-3</v>
      </c>
      <c r="H31" s="4">
        <f t="shared" si="1"/>
        <v>2.6115422448982065E-4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0.99352562284689883</v>
      </c>
      <c r="L31" s="5" t="str">
        <f>IF(J31="Fail","",RSQ(H31:H34,C31:C34))</f>
        <v/>
      </c>
      <c r="M31" s="3">
        <f>IF(I31="Fail",0,IF(K31&gt;0.9,+SLOPE(G31:G34,C31:C34),"Miss"))</f>
        <v>5.0023361714623276E-4</v>
      </c>
      <c r="N31" s="3">
        <f>IF(J31="Fail",0,IF(L31&gt;0.9,+SLOPE(H31:H34,C31:C34),"Miss"))</f>
        <v>0</v>
      </c>
      <c r="O31" s="5">
        <f>(PI()*14.75*14.75*S31)/1000</f>
        <v>70.970469872419514</v>
      </c>
      <c r="P31" s="3">
        <v>7.62</v>
      </c>
      <c r="Q31" s="3">
        <v>91.44</v>
      </c>
      <c r="R31" s="3">
        <v>4.7750000000000004</v>
      </c>
      <c r="S31" s="3">
        <f>SUM(P31:R31)</f>
        <v>103.83500000000001</v>
      </c>
      <c r="T31" s="3">
        <f>IF(M31="Miss","Miss",(M31*O31*14400*12.01)/(PI()*0.1475*0.1475*16.04))</f>
        <v>5600.3836238565736</v>
      </c>
      <c r="U31" s="5">
        <f>IF(N31="Miss","Miss",(N31*O31*14400*28.02)/(PI()*0.1475*0.1475*44.02))</f>
        <v>0</v>
      </c>
    </row>
    <row r="32" spans="1:21" x14ac:dyDescent="0.25">
      <c r="A32" s="1">
        <v>45534</v>
      </c>
      <c r="B32" s="3">
        <v>44</v>
      </c>
      <c r="C32" s="3">
        <v>21</v>
      </c>
      <c r="D32" s="54">
        <v>23.83784210639671</v>
      </c>
      <c r="E32" s="5">
        <v>0.14778605525332178</v>
      </c>
      <c r="F32" s="10">
        <v>28</v>
      </c>
      <c r="G32" s="4">
        <f t="shared" si="0"/>
        <v>1.5418440049014036E-2</v>
      </c>
      <c r="H32" s="4">
        <f t="shared" si="1"/>
        <v>2.6233282064689787E-4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">
        <v>45534</v>
      </c>
      <c r="B33" s="3">
        <v>44</v>
      </c>
      <c r="C33" s="3">
        <v>42</v>
      </c>
      <c r="D33" s="54">
        <v>36.681989809752345</v>
      </c>
      <c r="E33" s="5">
        <v>0.14546161668785518</v>
      </c>
      <c r="F33" s="10">
        <v>29.7</v>
      </c>
      <c r="G33" s="4">
        <f t="shared" si="0"/>
        <v>2.3592918801985375E-2</v>
      </c>
      <c r="H33" s="4">
        <f t="shared" si="1"/>
        <v>2.5675734221604411E-4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">
        <v>45534</v>
      </c>
      <c r="B34" s="3">
        <v>44</v>
      </c>
      <c r="C34" s="3">
        <v>63</v>
      </c>
      <c r="D34" s="54">
        <v>54.355402416367809</v>
      </c>
      <c r="E34" s="5">
        <v>0.13658962592560386</v>
      </c>
      <c r="F34" s="10">
        <v>30.3</v>
      </c>
      <c r="G34" s="4">
        <f t="shared" si="0"/>
        <v>3.4890881247876947E-2</v>
      </c>
      <c r="H34" s="4">
        <f t="shared" si="1"/>
        <v>2.406204935264494E-4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">
        <v>45534</v>
      </c>
      <c r="B35" s="3">
        <v>11</v>
      </c>
      <c r="C35" s="3">
        <v>0</v>
      </c>
      <c r="D35" s="54">
        <v>3.6975565609591046</v>
      </c>
      <c r="E35" s="5">
        <v>0.15496649913872362</v>
      </c>
      <c r="F35" s="10">
        <v>27</v>
      </c>
      <c r="G35" s="4">
        <f t="shared" si="0"/>
        <v>2.399566794599886E-3</v>
      </c>
      <c r="H35" s="4">
        <f t="shared" si="1"/>
        <v>2.7599519023315601E-4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0.99560552649436485</v>
      </c>
      <c r="L35" s="3" t="str">
        <f>IF(J35="Fail","",RSQ(H35:H38,C35:C38))</f>
        <v/>
      </c>
      <c r="M35" s="3">
        <f>IF(I35="Fail",0,IF(K35&gt;0.9,+SLOPE(G35:G38,C35:C38),"Miss"))</f>
        <v>1.8693893235331382E-4</v>
      </c>
      <c r="N35" s="3">
        <f>IF(J35="Fail",0,IF(L35&gt;0.9,+SLOPE(H35:H38,C35:C38),"Miss"))</f>
        <v>0</v>
      </c>
      <c r="O35" s="5">
        <f>(PI()*14.75*14.75*S35)/1000</f>
        <v>61.931278231231587</v>
      </c>
      <c r="P35" s="3">
        <v>7.62</v>
      </c>
      <c r="Q35" s="3">
        <v>91.44</v>
      </c>
      <c r="R35" s="3">
        <v>-8.4499999999999993</v>
      </c>
      <c r="S35" s="3">
        <f>SUM(P35:R35)</f>
        <v>90.61</v>
      </c>
      <c r="T35" s="3">
        <f>IF(M35="Miss","Miss",(M35*O35*14400*12.01)/(PI()*0.1475*0.1475*16.04))</f>
        <v>1826.3206260719148</v>
      </c>
      <c r="U35" s="3">
        <f>IF(N35="Miss","Miss",(N35*O35*14400*28.02)/(PI()*0.1475*0.1475*44.02))</f>
        <v>0</v>
      </c>
    </row>
    <row r="36" spans="1:21" x14ac:dyDescent="0.25">
      <c r="A36" s="1">
        <v>45534</v>
      </c>
      <c r="B36" s="3">
        <v>11</v>
      </c>
      <c r="C36" s="3">
        <v>21</v>
      </c>
      <c r="D36" s="54">
        <v>8.6451514268187726</v>
      </c>
      <c r="E36" s="5">
        <v>0.14539257395818783</v>
      </c>
      <c r="F36" s="10">
        <v>29.8</v>
      </c>
      <c r="G36" s="4">
        <f t="shared" si="0"/>
        <v>5.5585051580495648E-3</v>
      </c>
      <c r="H36" s="4">
        <f t="shared" si="1"/>
        <v>2.5655076129479167E-4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">
        <v>45534</v>
      </c>
      <c r="B37" s="3">
        <v>11</v>
      </c>
      <c r="C37" s="3">
        <v>42</v>
      </c>
      <c r="D37" s="54">
        <v>15.471826098763895</v>
      </c>
      <c r="E37" s="5">
        <v>0.15020255079167821</v>
      </c>
      <c r="F37" s="10">
        <v>31.9</v>
      </c>
      <c r="G37" s="4">
        <f t="shared" si="0"/>
        <v>9.8793167770983171E-3</v>
      </c>
      <c r="H37" s="4">
        <f t="shared" si="1"/>
        <v>2.632135957820907E-4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">
        <v>45534</v>
      </c>
      <c r="B38" s="3">
        <v>11</v>
      </c>
      <c r="C38" s="3">
        <v>63</v>
      </c>
      <c r="D38" s="54">
        <v>22.132663519420944</v>
      </c>
      <c r="E38" s="5">
        <v>0.14548463093107766</v>
      </c>
      <c r="F38" s="10">
        <v>33.799999999999997</v>
      </c>
      <c r="G38" s="4">
        <f t="shared" si="0"/>
        <v>1.4045021519648936E-2</v>
      </c>
      <c r="H38" s="4">
        <f t="shared" si="1"/>
        <v>2.5336785711707523E-4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">
        <v>45534</v>
      </c>
      <c r="B39" s="3">
        <v>21</v>
      </c>
      <c r="C39" s="3">
        <v>0</v>
      </c>
      <c r="D39" s="54">
        <v>3.7457650642405209</v>
      </c>
      <c r="E39" s="5">
        <v>0.14977678729206301</v>
      </c>
      <c r="F39" s="10">
        <v>26.6</v>
      </c>
      <c r="G39" s="4">
        <f t="shared" si="0"/>
        <v>2.4340960307168962E-3</v>
      </c>
      <c r="H39" s="4">
        <f t="shared" si="1"/>
        <v>2.6710828467762208E-4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0.99941689393228117</v>
      </c>
      <c r="L39" s="3" t="str">
        <f>IF(J39="Fail","",RSQ(H39:H42,C39:C42))</f>
        <v/>
      </c>
      <c r="M39" s="3">
        <f>IF(I39="Fail",0,IF(K39&gt;0.9,+SLOPE(G39:G42,C39:C42),"Miss"))</f>
        <v>8.3190398940910697E-5</v>
      </c>
      <c r="N39" s="3">
        <f>IF(J39="Fail",0,IF(L39&gt;0.9,+SLOPE(H39:H42,C39:C42),"Miss"))</f>
        <v>0</v>
      </c>
      <c r="O39" s="5">
        <f>(PI()*14.75*14.75*S39)/1000</f>
        <v>62.204675331910245</v>
      </c>
      <c r="P39" s="3">
        <v>7.62</v>
      </c>
      <c r="Q39" s="3">
        <v>91.44</v>
      </c>
      <c r="R39" s="3">
        <v>-8.0500000000000007</v>
      </c>
      <c r="S39" s="3">
        <f>SUM(P39:R39)</f>
        <v>91.01</v>
      </c>
      <c r="T39" s="3">
        <f>IF(M39="Miss","Miss",(M39*O39*14400*12.01)/(PI()*0.1475*0.1475*16.04))</f>
        <v>816.32567646963753</v>
      </c>
      <c r="U39" s="13">
        <f>IF(N39="Miss","Miss",(N39*O39*14400*28.02)/(PI()*0.1475*0.1475*44.02))</f>
        <v>0</v>
      </c>
    </row>
    <row r="40" spans="1:21" x14ac:dyDescent="0.25">
      <c r="A40" s="1">
        <v>45534</v>
      </c>
      <c r="B40" s="3">
        <v>21</v>
      </c>
      <c r="C40" s="3">
        <v>21</v>
      </c>
      <c r="D40" s="54">
        <v>6.6058440861907206</v>
      </c>
      <c r="E40" s="5">
        <v>0.14497831758018387</v>
      </c>
      <c r="F40" s="10">
        <v>29.3</v>
      </c>
      <c r="G40" s="4">
        <f t="shared" si="0"/>
        <v>4.2543292274710509E-3</v>
      </c>
      <c r="H40" s="4">
        <f t="shared" si="1"/>
        <v>2.5624270259225077E-4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">
        <v>45534</v>
      </c>
      <c r="B41" s="3">
        <v>21</v>
      </c>
      <c r="C41" s="3">
        <v>42</v>
      </c>
      <c r="D41" s="54">
        <v>9.4085988151481086</v>
      </c>
      <c r="E41" s="5">
        <v>0.15023707215651183</v>
      </c>
      <c r="F41" s="10">
        <v>30.8</v>
      </c>
      <c r="G41" s="4">
        <f t="shared" si="0"/>
        <v>6.02947040659697E-3</v>
      </c>
      <c r="H41" s="4">
        <f t="shared" si="1"/>
        <v>2.6422688393243175E-4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">
        <v>45534</v>
      </c>
      <c r="B42" s="3">
        <v>21</v>
      </c>
      <c r="C42" s="3">
        <v>63</v>
      </c>
      <c r="D42" s="54">
        <v>12.016941798145167</v>
      </c>
      <c r="E42" s="5">
        <v>0.14436844013478922</v>
      </c>
      <c r="F42" s="10">
        <v>32.200000000000003</v>
      </c>
      <c r="G42" s="4">
        <f t="shared" si="0"/>
        <v>7.6657102302053384E-3</v>
      </c>
      <c r="H42" s="4">
        <f t="shared" si="1"/>
        <v>2.5274139552041466E-4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">
        <v>45534</v>
      </c>
      <c r="B43" s="3">
        <v>31</v>
      </c>
      <c r="C43" s="3">
        <v>0</v>
      </c>
      <c r="D43" s="54">
        <v>3.6021913762860485</v>
      </c>
      <c r="E43" s="5">
        <v>0.1425503149202163</v>
      </c>
      <c r="F43" s="10">
        <v>29.9</v>
      </c>
      <c r="G43" s="4">
        <f t="shared" si="0"/>
        <v>2.3153084616830528E-3</v>
      </c>
      <c r="H43" s="4">
        <f t="shared" si="1"/>
        <v>2.5145248512632967E-4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0.99876168884691008</v>
      </c>
      <c r="L43" s="3" t="str">
        <f>IF(J43="Fail","",RSQ(H43:H46,C43:C46))</f>
        <v/>
      </c>
      <c r="M43" s="3">
        <f>IF(I43="Fail",0,IF(K43&gt;0.9,+SLOPE(G43:G46,C43:C46),"Miss"))</f>
        <v>1.5165057852641099E-4</v>
      </c>
      <c r="N43" s="3">
        <f>IF(J43="Fail",0,IF(L43&gt;0.9,+SLOPE(H43:H46,C43:C46),"Miss"))</f>
        <v>0</v>
      </c>
      <c r="O43" s="5">
        <f>(PI()*14.75*14.75*S43)/1000</f>
        <v>66.579028942768659</v>
      </c>
      <c r="P43" s="3">
        <v>7.62</v>
      </c>
      <c r="Q43" s="3">
        <v>91.44</v>
      </c>
      <c r="R43" s="3">
        <v>-1.65</v>
      </c>
      <c r="S43" s="3">
        <f>SUM(P43:R43)</f>
        <v>97.41</v>
      </c>
      <c r="T43" s="3">
        <f>IF(M43="Miss","Miss",(M43*O43*14400*12.01)/(PI()*0.1475*0.1475*16.04))</f>
        <v>1592.7541682959741</v>
      </c>
      <c r="U43" s="13">
        <f>IF(N43="Miss","Miss",(N43*O43*14400*28.02)/(PI()*0.1475*0.1475*44.02))</f>
        <v>0</v>
      </c>
    </row>
    <row r="44" spans="1:21" x14ac:dyDescent="0.25">
      <c r="A44" s="1">
        <v>45534</v>
      </c>
      <c r="B44" s="3">
        <v>31</v>
      </c>
      <c r="C44" s="3">
        <v>21</v>
      </c>
      <c r="D44" s="54">
        <v>9.0872672278214335</v>
      </c>
      <c r="E44" s="5">
        <v>0.15273411754614674</v>
      </c>
      <c r="F44" s="10">
        <v>30.9</v>
      </c>
      <c r="G44" s="4">
        <f t="shared" si="0"/>
        <v>5.8216307632288121E-3</v>
      </c>
      <c r="H44" s="4">
        <f t="shared" si="1"/>
        <v>2.6853017302623419E-4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">
        <v>45534</v>
      </c>
      <c r="B45" s="3">
        <v>31</v>
      </c>
      <c r="C45" s="3">
        <v>42</v>
      </c>
      <c r="D45" s="54">
        <v>13.71195277351976</v>
      </c>
      <c r="E45" s="5">
        <v>0.14393116951356277</v>
      </c>
      <c r="F45" s="10">
        <v>33.200000000000003</v>
      </c>
      <c r="G45" s="4">
        <f t="shared" si="0"/>
        <v>8.7184200488679888E-3</v>
      </c>
      <c r="H45" s="4">
        <f t="shared" si="1"/>
        <v>2.5115336946293594E-4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">
        <v>45534</v>
      </c>
      <c r="B46" s="3">
        <v>31</v>
      </c>
      <c r="C46" s="3">
        <v>63</v>
      </c>
      <c r="D46" s="54">
        <v>18.769287723212763</v>
      </c>
      <c r="E46" s="5">
        <v>0.1458643659442479</v>
      </c>
      <c r="F46" s="10">
        <v>32.4</v>
      </c>
      <c r="G46" s="4">
        <f t="shared" si="0"/>
        <v>1.1965252529985431E-2</v>
      </c>
      <c r="H46" s="4">
        <f t="shared" si="1"/>
        <v>2.5519311896377413E-4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">
        <v>45534</v>
      </c>
      <c r="B47" s="3">
        <v>41</v>
      </c>
      <c r="C47" s="3">
        <v>0</v>
      </c>
      <c r="D47" s="54">
        <v>3.3418654585664012</v>
      </c>
      <c r="E47" s="5">
        <v>0.14889073892799898</v>
      </c>
      <c r="F47" s="10">
        <v>25.3</v>
      </c>
      <c r="G47" s="4">
        <f t="shared" si="0"/>
        <v>2.1810907875643667E-3</v>
      </c>
      <c r="H47" s="4">
        <f t="shared" si="1"/>
        <v>2.6668472518600196E-4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0.98902101058375536</v>
      </c>
      <c r="L47" s="5" t="str">
        <f>IF(J47="Fail","",RSQ(H47:H50,C47:C50))</f>
        <v/>
      </c>
      <c r="M47" s="3">
        <f>IF(I47="Fail",0,IF(K47&gt;0.9,+SLOPE(G47:G50,C47:C50),"Miss"))</f>
        <v>9.9971145128592448E-5</v>
      </c>
      <c r="N47" s="3">
        <f>IF(J47="Fail",0,IF(L47&gt;0.9,+SLOPE(H47:H50,C47:C50),"Miss"))</f>
        <v>0</v>
      </c>
      <c r="O47" s="5">
        <f>(PI()*14.75*14.75*S47)/1000</f>
        <v>65.536702496431317</v>
      </c>
      <c r="P47" s="3">
        <v>7.62</v>
      </c>
      <c r="Q47" s="3">
        <v>91.44</v>
      </c>
      <c r="R47" s="3">
        <v>-3.1749999999999998</v>
      </c>
      <c r="S47" s="3">
        <f>SUM(P47:R47)</f>
        <v>95.885000000000005</v>
      </c>
      <c r="T47" s="3">
        <f>IF(M47="Miss","Miss",(M47*O47*14400*12.01)/(PI()*0.1475*0.1475*16.04))</f>
        <v>1033.5380619085372</v>
      </c>
      <c r="U47" s="5">
        <f>IF(N47="Miss","Miss",(N47*O47*14400*28.02)/(PI()*0.1475*0.1475*44.02))</f>
        <v>0</v>
      </c>
    </row>
    <row r="48" spans="1:21" x14ac:dyDescent="0.25">
      <c r="A48" s="1">
        <v>45534</v>
      </c>
      <c r="B48" s="3">
        <v>41</v>
      </c>
      <c r="C48" s="3">
        <v>21</v>
      </c>
      <c r="D48" s="54">
        <v>6.6970019833046708</v>
      </c>
      <c r="E48" s="5">
        <v>0.15121517749346558</v>
      </c>
      <c r="F48" s="10">
        <v>26.2</v>
      </c>
      <c r="G48" s="4">
        <f t="shared" si="0"/>
        <v>4.3577020237624189E-3</v>
      </c>
      <c r="H48" s="4">
        <f t="shared" si="1"/>
        <v>2.7003382020860745E-4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">
        <v>45534</v>
      </c>
      <c r="B49" s="3">
        <v>41</v>
      </c>
      <c r="C49" s="3">
        <v>42</v>
      </c>
      <c r="D49" s="54">
        <v>10.655884272774568</v>
      </c>
      <c r="E49" s="5">
        <v>0.14161823806970741</v>
      </c>
      <c r="F49" s="10">
        <v>27.8</v>
      </c>
      <c r="G49" s="4">
        <f t="shared" si="0"/>
        <v>6.8968616265341698E-3</v>
      </c>
      <c r="H49" s="4">
        <f t="shared" si="1"/>
        <v>2.5155148102098273E-4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">
        <v>45534</v>
      </c>
      <c r="B50" s="3">
        <v>41</v>
      </c>
      <c r="C50" s="3">
        <v>63</v>
      </c>
      <c r="D50" s="54">
        <v>12.899946274612416</v>
      </c>
      <c r="E50" s="5">
        <v>0.14177933777226448</v>
      </c>
      <c r="F50" s="10">
        <v>28.4</v>
      </c>
      <c r="G50" s="4">
        <f t="shared" si="0"/>
        <v>8.3326844123085882E-3</v>
      </c>
      <c r="H50" s="4">
        <f t="shared" si="1"/>
        <v>2.5133655041275287E-4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18" priority="3" operator="containsText" text="Fail">
      <formula>NOT(ISERROR(SEARCH("Fail",I3)))</formula>
    </cfRule>
    <cfRule type="containsText" priority="4" operator="containsText" text="Fail">
      <formula>NOT(ISERROR(SEARCH("Fail",I3)))</formula>
    </cfRule>
  </conditionalFormatting>
  <conditionalFormatting sqref="I35:J50">
    <cfRule type="containsText" dxfId="17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3C65-3AC2-42EC-B2F8-54808020BA0C}">
  <sheetPr>
    <tabColor theme="9"/>
  </sheetPr>
  <dimension ref="A1:U50"/>
  <sheetViews>
    <sheetView topLeftCell="A21" workbookViewId="0">
      <selection activeCell="D47" sqref="D47:D51"/>
    </sheetView>
  </sheetViews>
  <sheetFormatPr defaultRowHeight="15" x14ac:dyDescent="0.25"/>
  <cols>
    <col min="6" max="6" width="12.28515625" customWidth="1"/>
    <col min="15" max="15" width="12.42578125" customWidth="1"/>
    <col min="17" max="17" width="12.42578125" customWidth="1"/>
    <col min="18" max="18" width="14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45537</v>
      </c>
      <c r="B3" s="3">
        <v>12</v>
      </c>
      <c r="C3" s="3">
        <v>0</v>
      </c>
      <c r="D3" s="54">
        <v>2.7537217185331238</v>
      </c>
      <c r="E3" s="5">
        <v>0.14452953983734629</v>
      </c>
      <c r="F3" s="10">
        <v>24.2</v>
      </c>
      <c r="G3" s="4">
        <f>(0.997*D3*16.04)/(0.0821*(F3+273.15)*1000)</f>
        <v>1.8038834420317142E-3</v>
      </c>
      <c r="H3" s="4">
        <f>(0.997*E3*44.02)/(0.0821*(F3+273.15)*1000)</f>
        <v>2.5983085147422062E-4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0.99990179928326095</v>
      </c>
      <c r="L3" s="3" t="str">
        <f>IF(J3="Fail","",RSQ(H3:H6,C3:C6))</f>
        <v/>
      </c>
      <c r="M3" s="3">
        <f>IF(I3="Fail",0,IF(K3&gt;0.9,+SLOPE(G3:G6,C3:C6),"Miss"))</f>
        <v>5.0967867967800018E-5</v>
      </c>
      <c r="N3" s="3">
        <f>IF(J3="Fail",0,IF(L3&gt;0.9,+SLOPE(H3:H6,C3:C6),"Miss"))</f>
        <v>0</v>
      </c>
      <c r="O3" s="5">
        <f>(PI()*14.75*14.75*S3)/1000</f>
        <v>71.756486536870639</v>
      </c>
      <c r="P3" s="3">
        <v>7.62</v>
      </c>
      <c r="Q3" s="3">
        <v>91.44</v>
      </c>
      <c r="R3" s="3">
        <v>5.9249999999999998</v>
      </c>
      <c r="S3" s="3">
        <f>SUM(P3:R3)</f>
        <v>104.985</v>
      </c>
      <c r="T3" s="3">
        <f>IF(M3="Miss","Miss",(M3*O3*14400*12.01)/(PI()*0.1475*0.1475*16.04))</f>
        <v>576.93230160041742</v>
      </c>
      <c r="U3" s="3">
        <f>IF(N3="Miss","Miss",(N3*O3*14400*28.02)/(PI()*0.1475*0.1475*44.02))</f>
        <v>0</v>
      </c>
    </row>
    <row r="4" spans="1:21" x14ac:dyDescent="0.25">
      <c r="A4" s="1">
        <v>45537</v>
      </c>
      <c r="B4" s="3">
        <v>12</v>
      </c>
      <c r="C4" s="3">
        <v>21</v>
      </c>
      <c r="D4" s="54">
        <v>4.4659124514407305</v>
      </c>
      <c r="E4" s="5">
        <v>0.1379589733973392</v>
      </c>
      <c r="F4" s="10">
        <v>26.6</v>
      </c>
      <c r="G4" s="4">
        <f t="shared" ref="G4:G50" si="0">(0.997*D4*16.04)/(0.0821*(F4+273.15)*1000)</f>
        <v>2.9020666232800977E-3</v>
      </c>
      <c r="H4" s="4">
        <f t="shared" ref="H4:H50" si="1">(0.997*E4*44.02)/(0.0821*(F4+273.15)*1000)</f>
        <v>2.4603268240886973E-4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45537</v>
      </c>
      <c r="B5" s="3">
        <v>12</v>
      </c>
      <c r="C5" s="3">
        <v>42</v>
      </c>
      <c r="D5" s="54">
        <v>6.1244602679697424</v>
      </c>
      <c r="E5" s="5">
        <v>0.13355174582024154</v>
      </c>
      <c r="F5" s="10">
        <v>27.7</v>
      </c>
      <c r="G5" s="4">
        <f t="shared" si="0"/>
        <v>3.9652828423461968E-3</v>
      </c>
      <c r="H5" s="4">
        <f t="shared" si="1"/>
        <v>2.3730210637274828E-4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45537</v>
      </c>
      <c r="B6" s="3">
        <v>12</v>
      </c>
      <c r="C6" s="3">
        <v>63</v>
      </c>
      <c r="D6" s="54">
        <v>7.7930003924516305</v>
      </c>
      <c r="E6" s="5">
        <v>0.13509370011614519</v>
      </c>
      <c r="F6" s="10">
        <v>29.4</v>
      </c>
      <c r="G6" s="4">
        <f t="shared" si="0"/>
        <v>5.017228793422349E-3</v>
      </c>
      <c r="H6" s="4">
        <f t="shared" si="1"/>
        <v>2.3869316272807301E-4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45537</v>
      </c>
      <c r="B7" s="3">
        <v>22</v>
      </c>
      <c r="C7" s="3">
        <v>0</v>
      </c>
      <c r="D7" s="54">
        <v>2.7412751595041036</v>
      </c>
      <c r="E7" s="5">
        <v>0.14035245469247315</v>
      </c>
      <c r="F7" s="10">
        <v>24.1</v>
      </c>
      <c r="G7" s="4">
        <f t="shared" si="0"/>
        <v>1.7963341756507523E-3</v>
      </c>
      <c r="H7" s="4">
        <f t="shared" si="1"/>
        <v>2.5240629892553363E-4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0.99813549334209328</v>
      </c>
      <c r="L7" s="3" t="str">
        <f>IF(J7="Fail","",RSQ(H7:H10,C7:C10))</f>
        <v/>
      </c>
      <c r="M7" s="3">
        <f>IF(I7="Fail",0,IF(K7&gt;0.9,+SLOPE(G7:G10,C7:C10),"Miss"))</f>
        <v>3.1928698627051605E-5</v>
      </c>
      <c r="N7" s="3">
        <f>IF(J7="Fail",0,IF(L7&gt;0.9,+SLOPE(H7:H10,C7:C10),"Miss"))</f>
        <v>0</v>
      </c>
      <c r="O7" s="5">
        <f>(PI()*14.75*14.75*S7)/1000</f>
        <v>72.200756825473448</v>
      </c>
      <c r="P7" s="3">
        <v>7.62</v>
      </c>
      <c r="Q7" s="3">
        <v>91.44</v>
      </c>
      <c r="R7" s="3">
        <v>6.5750000000000002</v>
      </c>
      <c r="S7" s="3">
        <f>SUM(P7:R7)</f>
        <v>105.63500000000001</v>
      </c>
      <c r="T7" s="3">
        <f>IF(M7="Miss","Miss",(M7*O7*14400*12.01)/(PI()*0.1475*0.1475*16.04))</f>
        <v>363.6555246980156</v>
      </c>
      <c r="U7" s="13">
        <f>IF(N7="Miss","Miss",(N7*O7*14400*28.02)/(PI()*0.1475*0.1475*44.02))</f>
        <v>0</v>
      </c>
    </row>
    <row r="8" spans="1:21" x14ac:dyDescent="0.25">
      <c r="A8" s="1">
        <v>45537</v>
      </c>
      <c r="B8" s="3">
        <v>22</v>
      </c>
      <c r="C8" s="3">
        <v>21</v>
      </c>
      <c r="D8" s="54">
        <v>3.7271828775211384</v>
      </c>
      <c r="E8" s="5">
        <v>0.13665866865527121</v>
      </c>
      <c r="F8" s="10">
        <v>25.8</v>
      </c>
      <c r="G8" s="4">
        <f t="shared" si="0"/>
        <v>2.4285022473245375E-3</v>
      </c>
      <c r="H8" s="4">
        <f t="shared" si="1"/>
        <v>2.4436593649932391E-4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45537</v>
      </c>
      <c r="B9" s="3">
        <v>22</v>
      </c>
      <c r="C9" s="3">
        <v>42</v>
      </c>
      <c r="D9" s="54">
        <v>4.8994383736768841</v>
      </c>
      <c r="E9" s="5">
        <v>0.13729156034388834</v>
      </c>
      <c r="F9" s="10">
        <v>26.7</v>
      </c>
      <c r="G9" s="4">
        <f t="shared" si="0"/>
        <v>3.1827213054044642E-3</v>
      </c>
      <c r="H9" s="4">
        <f t="shared" si="1"/>
        <v>2.4476077920726312E-4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45537</v>
      </c>
      <c r="B10" s="3">
        <v>22</v>
      </c>
      <c r="C10" s="3">
        <v>63</v>
      </c>
      <c r="D10" s="54">
        <v>5.8381894103022791</v>
      </c>
      <c r="E10" s="5">
        <v>0.14582984457941428</v>
      </c>
      <c r="F10" s="10">
        <v>27.7</v>
      </c>
      <c r="G10" s="4">
        <f t="shared" si="0"/>
        <v>3.7799367268510557E-3</v>
      </c>
      <c r="H10" s="4">
        <f t="shared" si="1"/>
        <v>2.5911850929514812E-4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45537</v>
      </c>
      <c r="B11" s="3">
        <v>32</v>
      </c>
      <c r="C11" s="3">
        <v>0</v>
      </c>
      <c r="D11" s="54">
        <v>2.7132265757767344</v>
      </c>
      <c r="E11" s="5">
        <v>0.1488101890767205</v>
      </c>
      <c r="F11" s="10">
        <v>24.3</v>
      </c>
      <c r="G11" s="4">
        <f t="shared" si="0"/>
        <v>1.7767587143022816E-3</v>
      </c>
      <c r="H11" s="4">
        <f t="shared" si="1"/>
        <v>2.6743653370284718E-4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0.95894351406219258</v>
      </c>
      <c r="L11" s="3" t="str">
        <f>IF(J11="Fail","",RSQ(H11:H14,C11:C14))</f>
        <v/>
      </c>
      <c r="M11" s="3">
        <f>IF(I11="Fail",0,IF(K11&gt;0.9,+SLOPE(G11:G14,C11:C14),"Miss"))</f>
        <v>5.9044398874757031E-6</v>
      </c>
      <c r="N11" s="3">
        <f>IF(J11="Fail",0,IF(L11&gt;0.9,+SLOPE(H11:H14,C11:C14),"Miss"))</f>
        <v>0</v>
      </c>
      <c r="O11" s="5">
        <f>(PI()*14.75*14.75*S11)/1000</f>
        <v>71.517264073776829</v>
      </c>
      <c r="P11" s="3">
        <v>7.62</v>
      </c>
      <c r="Q11" s="3">
        <v>91.44</v>
      </c>
      <c r="R11" s="3">
        <v>5.5750000000000002</v>
      </c>
      <c r="S11" s="3">
        <f>SUM(P11:R11)</f>
        <v>104.63500000000001</v>
      </c>
      <c r="T11" s="3">
        <f>IF(M11="Miss","Miss",(M11*O11*14400*12.01)/(PI()*0.1475*0.1475*16.04))</f>
        <v>66.612666633113761</v>
      </c>
      <c r="U11" s="13">
        <f>IF(N11="Miss","Miss",(N11*O11*14400*28.02)/(PI()*0.1475*0.1475*44.02))</f>
        <v>0</v>
      </c>
    </row>
    <row r="12" spans="1:21" x14ac:dyDescent="0.25">
      <c r="A12" s="1">
        <v>45537</v>
      </c>
      <c r="B12" s="3">
        <v>32</v>
      </c>
      <c r="C12" s="3">
        <v>21</v>
      </c>
      <c r="D12" s="54">
        <v>2.9996727370924945</v>
      </c>
      <c r="E12" s="5">
        <v>0.16823421035646136</v>
      </c>
      <c r="F12" s="10">
        <v>22.3</v>
      </c>
      <c r="G12" s="4">
        <f t="shared" si="0"/>
        <v>1.9776354882529044E-3</v>
      </c>
      <c r="H12" s="4">
        <f t="shared" si="1"/>
        <v>3.0439138670451319E-4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45537</v>
      </c>
      <c r="B13" s="3">
        <v>32</v>
      </c>
      <c r="C13" s="3">
        <v>42</v>
      </c>
      <c r="D13" s="54">
        <v>3.1132695011883404</v>
      </c>
      <c r="E13" s="5">
        <v>0.18862482985154472</v>
      </c>
      <c r="F13" s="10">
        <v>23</v>
      </c>
      <c r="G13" s="4">
        <f t="shared" si="0"/>
        <v>2.0476764959762258E-3</v>
      </c>
      <c r="H13" s="4">
        <f t="shared" si="1"/>
        <v>3.4047808487587474E-4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45537</v>
      </c>
      <c r="B14" s="3">
        <v>32</v>
      </c>
      <c r="C14" s="3">
        <v>63</v>
      </c>
      <c r="D14" s="54">
        <v>3.3120638383560714</v>
      </c>
      <c r="E14" s="5">
        <v>0.21543642320568934</v>
      </c>
      <c r="F14" s="10">
        <v>24.6</v>
      </c>
      <c r="G14" s="4">
        <f t="shared" si="0"/>
        <v>2.1667225038511403E-3</v>
      </c>
      <c r="H14" s="4">
        <f t="shared" si="1"/>
        <v>3.8678480055822246E-4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45537</v>
      </c>
      <c r="B15" s="3">
        <v>42</v>
      </c>
      <c r="C15" s="3">
        <v>0</v>
      </c>
      <c r="D15" s="54">
        <v>2.803858561945797</v>
      </c>
      <c r="E15" s="5">
        <v>0.14214756566382358</v>
      </c>
      <c r="F15" s="10">
        <v>22.9</v>
      </c>
      <c r="G15" s="4">
        <f t="shared" si="0"/>
        <v>1.8447919803029683E-3</v>
      </c>
      <c r="H15" s="4">
        <f t="shared" si="1"/>
        <v>2.5667076239919599E-4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0.99677346788028232</v>
      </c>
      <c r="L15" s="5" t="str">
        <f>IF(J15="Fail","",RSQ(H15:H18,C15:C18))</f>
        <v/>
      </c>
      <c r="M15" s="3">
        <f>IF(I15="Fail",0,IF(K15&gt;0.9,+SLOPE(G15:G18,C15:C18),"Miss"))</f>
        <v>4.0143441737337103E-5</v>
      </c>
      <c r="N15" s="3">
        <f>IF(J15="Fail",0,IF(L15&gt;0.9,+SLOPE(H15:H18,C15:C18),"Miss"))</f>
        <v>0</v>
      </c>
      <c r="O15" s="5">
        <f>(PI()*14.75*14.75*S15)/1000</f>
        <v>71.483089436191989</v>
      </c>
      <c r="P15" s="3">
        <v>7.62</v>
      </c>
      <c r="Q15" s="3">
        <v>91.44</v>
      </c>
      <c r="R15" s="3">
        <v>5.5250000000000004</v>
      </c>
      <c r="S15" s="3">
        <f>SUM(P15:R15)</f>
        <v>104.58500000000001</v>
      </c>
      <c r="T15" s="3">
        <f>IF(M15="Miss","Miss",(M15*O15*14400*12.01)/(PI()*0.1475*0.1475*16.04))</f>
        <v>452.67357247840829</v>
      </c>
      <c r="U15" s="5">
        <f>IF(N15="Miss","Miss",(N15*O15*14400*28.02)/(PI()*0.1475*0.1475*44.02))</f>
        <v>0</v>
      </c>
    </row>
    <row r="16" spans="1:21" x14ac:dyDescent="0.25">
      <c r="A16" s="1">
        <v>45537</v>
      </c>
      <c r="B16" s="3">
        <v>42</v>
      </c>
      <c r="C16" s="3">
        <v>21</v>
      </c>
      <c r="D16" s="54">
        <v>4.0704274208848217</v>
      </c>
      <c r="E16" s="5">
        <v>0.14838442557710529</v>
      </c>
      <c r="F16" s="10">
        <v>26.4</v>
      </c>
      <c r="G16" s="4">
        <f t="shared" si="0"/>
        <v>2.6468361439235411E-3</v>
      </c>
      <c r="H16" s="4">
        <f t="shared" si="1"/>
        <v>2.6480186242264182E-4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45537</v>
      </c>
      <c r="B17" s="3">
        <v>42</v>
      </c>
      <c r="C17" s="3">
        <v>42</v>
      </c>
      <c r="D17" s="54">
        <v>5.2665242132088306</v>
      </c>
      <c r="E17" s="5">
        <v>0.14428789028351063</v>
      </c>
      <c r="F17" s="10">
        <v>27.3</v>
      </c>
      <c r="G17" s="4">
        <f t="shared" si="0"/>
        <v>3.4143516043324386E-3</v>
      </c>
      <c r="H17" s="4">
        <f t="shared" si="1"/>
        <v>2.5672000612517268E-4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45537</v>
      </c>
      <c r="B18" s="3">
        <v>42</v>
      </c>
      <c r="C18" s="3">
        <v>63</v>
      </c>
      <c r="D18" s="54">
        <v>6.7988534029646814</v>
      </c>
      <c r="E18" s="5">
        <v>0.15135326295280027</v>
      </c>
      <c r="F18" s="10">
        <v>27.9</v>
      </c>
      <c r="G18" s="4">
        <f t="shared" si="0"/>
        <v>4.3989944151135996E-3</v>
      </c>
      <c r="H18" s="4">
        <f t="shared" si="1"/>
        <v>2.6875416040920204E-4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">
        <v>45537</v>
      </c>
      <c r="B19" s="17">
        <v>14</v>
      </c>
      <c r="C19" s="3">
        <v>0</v>
      </c>
      <c r="D19" s="54">
        <v>3.0740014839700236</v>
      </c>
      <c r="E19" s="5">
        <v>0.15164094099308079</v>
      </c>
      <c r="F19" s="10">
        <v>25.7</v>
      </c>
      <c r="G19" s="4">
        <f t="shared" si="0"/>
        <v>2.003582260275047E-3</v>
      </c>
      <c r="H19" s="4">
        <f t="shared" si="1"/>
        <v>2.7124719136910211E-4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0.99629266104884306</v>
      </c>
      <c r="L19" s="3" t="str">
        <f>IF(J19="Fail","",RSQ(H19:H22,C19:C22))</f>
        <v/>
      </c>
      <c r="M19" s="3">
        <f>IF(I19="Fail",0,IF(K19&gt;0.9,+SLOPE(G19:G22,C19:C22),"Miss"))</f>
        <v>4.1507023330908643E-4</v>
      </c>
      <c r="N19" s="3">
        <f>IF(J19="Fail",0,IF(L19&gt;0.9,+SLOPE(H19:H22,C19:C22),"Miss"))</f>
        <v>0</v>
      </c>
      <c r="O19" s="5">
        <f>(PI()*14.75*14.75*S19)/1000</f>
        <v>71.243866973098164</v>
      </c>
      <c r="P19" s="3">
        <v>7.62</v>
      </c>
      <c r="Q19" s="3">
        <v>91.44</v>
      </c>
      <c r="R19" s="3">
        <v>5.1749999999999998</v>
      </c>
      <c r="S19" s="3">
        <f>SUM(P19:R19)</f>
        <v>104.235</v>
      </c>
      <c r="T19" s="3">
        <f>IF(M19="Miss","Miss",(M19*O19*14400*12.01)/(PI()*0.1475*0.1475*16.04))</f>
        <v>4664.8350914396533</v>
      </c>
      <c r="U19" s="3">
        <f>IF(N19="Miss","Miss",(N19*O19*14400*28.02)/(PI()*0.1475*0.1475*44.02))</f>
        <v>0</v>
      </c>
    </row>
    <row r="20" spans="1:21" x14ac:dyDescent="0.25">
      <c r="A20" s="1">
        <v>45537</v>
      </c>
      <c r="B20" s="17">
        <v>14</v>
      </c>
      <c r="C20" s="3">
        <v>21</v>
      </c>
      <c r="D20" s="54">
        <v>16.615682403895679</v>
      </c>
      <c r="E20" s="5">
        <v>0.15027159352134556</v>
      </c>
      <c r="F20" s="10">
        <v>28.2</v>
      </c>
      <c r="G20" s="4">
        <f t="shared" si="0"/>
        <v>1.0739977010525766E-2</v>
      </c>
      <c r="H20" s="4">
        <f t="shared" si="1"/>
        <v>2.6656782926563326E-4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">
        <v>45537</v>
      </c>
      <c r="B21" s="17">
        <v>14</v>
      </c>
      <c r="C21" s="3">
        <v>42</v>
      </c>
      <c r="D21" s="54">
        <v>32.014880781166369</v>
      </c>
      <c r="E21" s="5">
        <v>0.15290672437031505</v>
      </c>
      <c r="F21" s="10">
        <v>29.1</v>
      </c>
      <c r="G21" s="4">
        <f t="shared" si="0"/>
        <v>2.0632029235331795E-2</v>
      </c>
      <c r="H21" s="4">
        <f t="shared" si="1"/>
        <v>2.7043463688438719E-4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">
        <v>45537</v>
      </c>
      <c r="B22" s="17">
        <v>14</v>
      </c>
      <c r="C22" s="3">
        <v>63</v>
      </c>
      <c r="D22" s="54">
        <v>43.233963664817544</v>
      </c>
      <c r="E22" s="5">
        <v>0.14192893035321041</v>
      </c>
      <c r="F22" s="10">
        <v>30.2</v>
      </c>
      <c r="G22" s="4">
        <f t="shared" si="0"/>
        <v>2.7761147850309083E-2</v>
      </c>
      <c r="H22" s="4">
        <f t="shared" si="1"/>
        <v>2.5010879846608847E-4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">
        <v>45537</v>
      </c>
      <c r="B23" s="17">
        <v>24</v>
      </c>
      <c r="C23" s="3">
        <v>0</v>
      </c>
      <c r="D23" s="54">
        <v>2.6944690854090561</v>
      </c>
      <c r="E23" s="5">
        <v>0.14744084160498516</v>
      </c>
      <c r="F23" s="10">
        <v>26.8</v>
      </c>
      <c r="G23" s="4">
        <f t="shared" si="0"/>
        <v>1.7497689435275905E-3</v>
      </c>
      <c r="H23" s="4">
        <f t="shared" si="1"/>
        <v>2.627670917101325E-4</v>
      </c>
      <c r="I23" s="3" t="str">
        <f t="shared" ref="I23:J23" si="3">IF(ABS(G26-G23)&gt;0.000183,"Pass","Fail")</f>
        <v>Pass</v>
      </c>
      <c r="J23" s="3" t="str">
        <f t="shared" si="3"/>
        <v>Fail</v>
      </c>
      <c r="K23" s="16">
        <f>IF(I23="Fail","",RSQ(G23:G26,C23:C26))</f>
        <v>0.98935495292633691</v>
      </c>
      <c r="L23" s="3" t="str">
        <f>IF(J23="Fail","",RSQ(H23:H26,C23:C26))</f>
        <v/>
      </c>
      <c r="M23" s="3">
        <f>IF(I23="Fail",0,IF(K23&gt;0.9,+SLOPE(G23:G26,C23:C26),"Miss"))</f>
        <v>1.3709196795692295E-5</v>
      </c>
      <c r="N23" s="3">
        <f>IF(J23="Fail",0,IF(L23&gt;0.9,+SLOPE(H23:H26,C23:C26),"Miss"))</f>
        <v>0</v>
      </c>
      <c r="O23" s="5">
        <f>(PI()*14.75*14.75*S23)/1000</f>
        <v>71.671049942908567</v>
      </c>
      <c r="P23" s="3">
        <v>7.62</v>
      </c>
      <c r="Q23" s="3">
        <v>91.44</v>
      </c>
      <c r="R23" s="3">
        <v>5.8</v>
      </c>
      <c r="S23" s="3">
        <f>SUM(P23:R23)</f>
        <v>104.86</v>
      </c>
      <c r="T23" s="3">
        <f>IF(M23="Miss","Miss",(M23*O23*14400*12.01)/(PI()*0.1475*0.1475*16.04))</f>
        <v>154.99689554258302</v>
      </c>
      <c r="U23" s="13">
        <f>IF(N23="Miss","Miss",(N23*O23*14400*28.02)/(PI()*0.1475*0.1475*44.02))</f>
        <v>0</v>
      </c>
    </row>
    <row r="24" spans="1:21" x14ac:dyDescent="0.25">
      <c r="A24" s="1">
        <v>45537</v>
      </c>
      <c r="B24" s="17">
        <v>24</v>
      </c>
      <c r="C24" s="3">
        <v>21</v>
      </c>
      <c r="D24" s="54">
        <v>3.1130941975400446</v>
      </c>
      <c r="E24" s="5">
        <v>0.15197464751980616</v>
      </c>
      <c r="F24" s="10">
        <v>26.9</v>
      </c>
      <c r="G24" s="4">
        <f t="shared" si="0"/>
        <v>2.0209473344274813E-3</v>
      </c>
      <c r="H24" s="4">
        <f t="shared" si="1"/>
        <v>2.7075691249470613E-4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">
        <v>45537</v>
      </c>
      <c r="B25" s="17">
        <v>24</v>
      </c>
      <c r="C25" s="3">
        <v>42</v>
      </c>
      <c r="D25" s="54">
        <v>3.6858112165232688</v>
      </c>
      <c r="E25" s="5">
        <v>0.1545062142742748</v>
      </c>
      <c r="F25" s="10">
        <v>27.8</v>
      </c>
      <c r="G25" s="4">
        <f t="shared" si="0"/>
        <v>2.385586150446207E-3</v>
      </c>
      <c r="H25" s="4">
        <f t="shared" si="1"/>
        <v>2.744439385590177E-4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">
        <v>45537</v>
      </c>
      <c r="B26" s="17">
        <v>24</v>
      </c>
      <c r="C26" s="3">
        <v>63</v>
      </c>
      <c r="D26" s="54">
        <v>4.0102982695192733</v>
      </c>
      <c r="E26" s="5">
        <v>0.17292911597383942</v>
      </c>
      <c r="F26" s="10">
        <v>28.7</v>
      </c>
      <c r="G26" s="4">
        <f t="shared" si="0"/>
        <v>2.5878664472198092E-3</v>
      </c>
      <c r="H26" s="4">
        <f t="shared" si="1"/>
        <v>3.0625203313278658E-4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">
        <v>45537</v>
      </c>
      <c r="B27" s="17">
        <v>34</v>
      </c>
      <c r="C27" s="3">
        <v>0</v>
      </c>
      <c r="D27" s="54">
        <v>2.7637140264859994</v>
      </c>
      <c r="E27" s="5">
        <v>0.14668137157864458</v>
      </c>
      <c r="F27" s="10">
        <v>21.7</v>
      </c>
      <c r="G27" s="4">
        <f t="shared" si="0"/>
        <v>1.8257795388386103E-3</v>
      </c>
      <c r="H27" s="4">
        <f t="shared" si="1"/>
        <v>2.6593522687422185E-4</v>
      </c>
      <c r="I27" s="3" t="str">
        <f t="shared" ref="I27:J27" si="4">IF(ABS(G30-G27)&gt;0.000183,"Pass","Fail")</f>
        <v>Pass</v>
      </c>
      <c r="J27" s="3" t="str">
        <f t="shared" si="4"/>
        <v>Fail</v>
      </c>
      <c r="K27" s="16">
        <f>IF(I27="Fail","",RSQ(G27:G30,C27:C30))</f>
        <v>0.99085383818348916</v>
      </c>
      <c r="L27" s="3" t="str">
        <f>IF(J27="Fail","",RSQ(H27:H30,C27:C30))</f>
        <v/>
      </c>
      <c r="M27" s="3">
        <f>IF(I27="Fail",0,IF(K27&gt;0.9,+SLOPE(G27:G30,C27:C30),"Miss"))</f>
        <v>1.3251879886108959E-5</v>
      </c>
      <c r="N27" s="3">
        <f>IF(J27="Fail",0,IF(L27&gt;0.9,+SLOPE(H27:H30,C27:C30),"Miss"))</f>
        <v>0</v>
      </c>
      <c r="O27" s="5">
        <f>(PI()*14.75*14.75*S27)/1000</f>
        <v>70.765422046910516</v>
      </c>
      <c r="P27" s="3">
        <v>7.62</v>
      </c>
      <c r="Q27" s="3">
        <v>91.44</v>
      </c>
      <c r="R27" s="3">
        <v>4.4749999999999996</v>
      </c>
      <c r="S27" s="3">
        <f>SUM(P27:R27)</f>
        <v>103.535</v>
      </c>
      <c r="T27" s="3">
        <f>IF(M27="Miss","Miss",(M27*O27*14400*12.01)/(PI()*0.1475*0.1475*16.04))</f>
        <v>147.9332553391084</v>
      </c>
      <c r="U27" s="13">
        <f>IF(N27="Miss","Miss",(N27*O27*14400*28.02)/(PI()*0.1475*0.1475*44.02))</f>
        <v>0</v>
      </c>
    </row>
    <row r="28" spans="1:21" x14ac:dyDescent="0.25">
      <c r="A28" s="1">
        <v>45537</v>
      </c>
      <c r="B28" s="17">
        <v>34</v>
      </c>
      <c r="C28" s="3">
        <v>21</v>
      </c>
      <c r="D28" s="54">
        <v>3.2580703146808849</v>
      </c>
      <c r="E28" s="5">
        <v>0.15406894365304835</v>
      </c>
      <c r="F28" s="10">
        <v>25.8</v>
      </c>
      <c r="G28" s="4">
        <f t="shared" si="0"/>
        <v>2.1228448780613979E-3</v>
      </c>
      <c r="H28" s="4">
        <f t="shared" si="1"/>
        <v>2.7549808637614386E-4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">
        <v>45537</v>
      </c>
      <c r="B29" s="17">
        <v>34</v>
      </c>
      <c r="C29" s="3">
        <v>42</v>
      </c>
      <c r="D29" s="54">
        <v>3.7727618260781139</v>
      </c>
      <c r="E29" s="5">
        <v>0.15795835075764109</v>
      </c>
      <c r="F29" s="10">
        <v>27.2</v>
      </c>
      <c r="G29" s="4">
        <f t="shared" si="0"/>
        <v>2.446741667454639E-3</v>
      </c>
      <c r="H29" s="4">
        <f t="shared" si="1"/>
        <v>2.8113634460771435E-4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">
        <v>45537</v>
      </c>
      <c r="B30" s="17">
        <v>34</v>
      </c>
      <c r="C30" s="3">
        <v>63</v>
      </c>
      <c r="D30" s="54">
        <v>4.0940934134047895</v>
      </c>
      <c r="E30" s="5">
        <v>0.16604785725032933</v>
      </c>
      <c r="F30" s="10">
        <v>28.3</v>
      </c>
      <c r="G30" s="4">
        <f t="shared" si="0"/>
        <v>2.6454455344018237E-3</v>
      </c>
      <c r="H30" s="4">
        <f t="shared" si="1"/>
        <v>2.9445574146925746E-4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">
        <v>45537</v>
      </c>
      <c r="B31" s="17">
        <v>44</v>
      </c>
      <c r="C31" s="3">
        <v>0</v>
      </c>
      <c r="D31" s="54">
        <v>2.7396974266694394</v>
      </c>
      <c r="E31" s="5">
        <v>0.15211273297914085</v>
      </c>
      <c r="F31" s="10">
        <v>23.6</v>
      </c>
      <c r="G31" s="4">
        <f t="shared" si="0"/>
        <v>1.7983252381352783E-3</v>
      </c>
      <c r="H31" s="4">
        <f t="shared" si="1"/>
        <v>2.7401660490574629E-4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0.97036386361027493</v>
      </c>
      <c r="L31" s="5" t="str">
        <f>IF(J31="Fail","",RSQ(H31:H34,C31:C34))</f>
        <v/>
      </c>
      <c r="M31" s="3">
        <f>IF(I31="Fail",0,IF(K31&gt;0.9,+SLOPE(G31:G34,C31:C34),"Miss"))</f>
        <v>1.1577967690547405E-5</v>
      </c>
      <c r="N31" s="3">
        <f>IF(J31="Fail",0,IF(L31&gt;0.9,+SLOPE(H31:H34,C31:C34),"Miss"))</f>
        <v>0</v>
      </c>
      <c r="O31" s="5">
        <f>(PI()*14.75*14.75*S31)/1000</f>
        <v>70.492024946231879</v>
      </c>
      <c r="P31" s="3">
        <v>7.62</v>
      </c>
      <c r="Q31" s="3">
        <v>91.44</v>
      </c>
      <c r="R31" s="3">
        <v>4.0750000000000002</v>
      </c>
      <c r="S31" s="3">
        <f>SUM(P31:R31)</f>
        <v>103.13500000000001</v>
      </c>
      <c r="T31" s="3">
        <f>IF(M31="Miss","Miss",(M31*O31*14400*12.01)/(PI()*0.1475*0.1475*16.04))</f>
        <v>128.74771849513851</v>
      </c>
      <c r="U31" s="5">
        <f>IF(N31="Miss","Miss",(N31*O31*14400*28.02)/(PI()*0.1475*0.1475*44.02))</f>
        <v>0</v>
      </c>
    </row>
    <row r="32" spans="1:21" x14ac:dyDescent="0.25">
      <c r="A32" s="1">
        <v>45537</v>
      </c>
      <c r="B32" s="17">
        <v>44</v>
      </c>
      <c r="C32" s="3">
        <v>21</v>
      </c>
      <c r="D32" s="54">
        <v>2.9628589709503221</v>
      </c>
      <c r="E32" s="5">
        <v>0.1515603911418022</v>
      </c>
      <c r="F32" s="10">
        <v>28.1</v>
      </c>
      <c r="G32" s="4">
        <f t="shared" si="0"/>
        <v>1.9157564197233826E-3</v>
      </c>
      <c r="H32" s="4">
        <f t="shared" si="1"/>
        <v>2.68943282518857E-4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">
        <v>45537</v>
      </c>
      <c r="B33" s="17">
        <v>44</v>
      </c>
      <c r="C33" s="3">
        <v>42</v>
      </c>
      <c r="D33" s="54">
        <v>3.454410400772471</v>
      </c>
      <c r="E33" s="5">
        <v>0.164310281887035</v>
      </c>
      <c r="F33" s="10">
        <v>29</v>
      </c>
      <c r="G33" s="4">
        <f t="shared" si="0"/>
        <v>2.2269358110119561E-3</v>
      </c>
      <c r="H33" s="4">
        <f t="shared" si="1"/>
        <v>2.906994308890741E-4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">
        <v>45537</v>
      </c>
      <c r="B34" s="17">
        <v>44</v>
      </c>
      <c r="C34" s="3">
        <v>63</v>
      </c>
      <c r="D34" s="54">
        <v>3.8935460397540984</v>
      </c>
      <c r="E34" s="5">
        <v>0.16403411096836573</v>
      </c>
      <c r="F34" s="10">
        <v>29.6</v>
      </c>
      <c r="G34" s="4">
        <f t="shared" si="0"/>
        <v>2.5050565127107387E-3</v>
      </c>
      <c r="H34" s="4">
        <f t="shared" si="1"/>
        <v>2.896356770260826E-4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">
        <v>45537</v>
      </c>
      <c r="B35" s="3">
        <v>11</v>
      </c>
      <c r="C35" s="3">
        <v>0</v>
      </c>
      <c r="D35" s="54">
        <v>2.787029411709375</v>
      </c>
      <c r="E35" s="5">
        <v>0.14992637987300883</v>
      </c>
      <c r="F35" s="10">
        <v>24.8</v>
      </c>
      <c r="G35" s="4">
        <f t="shared" si="0"/>
        <v>1.8220258207179395E-3</v>
      </c>
      <c r="H35" s="4">
        <f t="shared" si="1"/>
        <v>2.6899035264252205E-4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0.99303516299723926</v>
      </c>
      <c r="L35" s="3" t="str">
        <f>IF(J35="Fail","",RSQ(H35:H38,C35:C38))</f>
        <v/>
      </c>
      <c r="M35" s="3">
        <f>IF(I35="Fail",0,IF(K35&gt;0.9,+SLOPE(G35:G38,C35:C38),"Miss"))</f>
        <v>1.639132312288569E-4</v>
      </c>
      <c r="N35" s="3">
        <f>IF(J35="Fail",0,IF(L35&gt;0.9,+SLOPE(H35:H38,C35:C38),"Miss"))</f>
        <v>0</v>
      </c>
      <c r="O35" s="5">
        <f>(PI()*14.75*14.75*S35)/1000</f>
        <v>62.580596345343388</v>
      </c>
      <c r="P35" s="3">
        <v>7.62</v>
      </c>
      <c r="Q35" s="3">
        <v>91.44</v>
      </c>
      <c r="R35" s="3">
        <v>-7.5</v>
      </c>
      <c r="S35" s="3">
        <f>SUM(P35:R35)</f>
        <v>91.56</v>
      </c>
      <c r="T35" s="3">
        <f>IF(M35="Miss","Miss",(M35*O35*14400*12.01)/(PI()*0.1475*0.1475*16.04))</f>
        <v>1618.1580242718655</v>
      </c>
      <c r="U35" s="3">
        <f>IF(N35="Miss","Miss",(N35*O35*14400*28.02)/(PI()*0.1475*0.1475*44.02))</f>
        <v>0</v>
      </c>
    </row>
    <row r="36" spans="1:21" x14ac:dyDescent="0.25">
      <c r="A36" s="1">
        <v>45537</v>
      </c>
      <c r="B36" s="3">
        <v>11</v>
      </c>
      <c r="C36" s="3">
        <v>21</v>
      </c>
      <c r="D36" s="54">
        <v>7.2755040226816652</v>
      </c>
      <c r="E36" s="5">
        <v>0.15352810893732105</v>
      </c>
      <c r="F36" s="10">
        <v>27.5</v>
      </c>
      <c r="G36" s="4">
        <f t="shared" si="0"/>
        <v>4.713659878636583E-3</v>
      </c>
      <c r="H36" s="4">
        <f t="shared" si="1"/>
        <v>2.7297868152719904E-4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">
        <v>45537</v>
      </c>
      <c r="B37" s="3">
        <v>11</v>
      </c>
      <c r="C37" s="3">
        <v>42</v>
      </c>
      <c r="D37" s="54">
        <v>12.461862457520565</v>
      </c>
      <c r="E37" s="5">
        <v>0.15036365049423528</v>
      </c>
      <c r="F37" s="10">
        <v>29.3</v>
      </c>
      <c r="G37" s="4">
        <f t="shared" si="0"/>
        <v>8.0257518933248544E-3</v>
      </c>
      <c r="H37" s="4">
        <f t="shared" si="1"/>
        <v>2.6576103804604938E-4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">
        <v>45537</v>
      </c>
      <c r="B38" s="3">
        <v>11</v>
      </c>
      <c r="C38" s="3">
        <v>63</v>
      </c>
      <c r="D38" s="54">
        <v>19.024705138780121</v>
      </c>
      <c r="E38" s="5">
        <v>0.15376975849115671</v>
      </c>
      <c r="F38" s="10">
        <v>30.8</v>
      </c>
      <c r="G38" s="4">
        <f t="shared" si="0"/>
        <v>1.2191921335175167E-2</v>
      </c>
      <c r="H38" s="4">
        <f t="shared" si="1"/>
        <v>2.704399356693658E-4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">
        <v>45537</v>
      </c>
      <c r="B39" s="3">
        <v>21</v>
      </c>
      <c r="C39" s="3">
        <v>0</v>
      </c>
      <c r="D39" s="54">
        <v>3.2163480463864231</v>
      </c>
      <c r="E39" s="5">
        <v>0.15854521395981336</v>
      </c>
      <c r="F39" s="10">
        <v>23.4</v>
      </c>
      <c r="G39" s="4">
        <f t="shared" si="0"/>
        <v>2.1126204291309503E-3</v>
      </c>
      <c r="H39" s="4">
        <f t="shared" si="1"/>
        <v>2.857967247608748E-4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0.99287452283210609</v>
      </c>
      <c r="L39" s="3" t="str">
        <f>IF(J39="Fail","",RSQ(H39:H42,C39:C42))</f>
        <v/>
      </c>
      <c r="M39" s="3">
        <f>IF(I39="Fail",0,IF(K39&gt;0.9,+SLOPE(G39:G42,C39:C42),"Miss"))</f>
        <v>1.4407042932210271E-4</v>
      </c>
      <c r="N39" s="3">
        <f>IF(J39="Fail",0,IF(L39&gt;0.9,+SLOPE(H39:H42,C39:C42),"Miss"))</f>
        <v>0</v>
      </c>
      <c r="O39" s="5">
        <f>(PI()*14.75*14.75*S39)/1000</f>
        <v>61.555357217798445</v>
      </c>
      <c r="P39" s="3">
        <v>7.62</v>
      </c>
      <c r="Q39" s="3">
        <v>91.44</v>
      </c>
      <c r="R39" s="3">
        <v>-9</v>
      </c>
      <c r="S39" s="3">
        <f>SUM(P39:R39)</f>
        <v>90.06</v>
      </c>
      <c r="T39" s="3">
        <f>IF(M39="Miss","Miss",(M39*O39*14400*12.01)/(PI()*0.1475*0.1475*16.04))</f>
        <v>1398.9684766590256</v>
      </c>
      <c r="U39" s="13">
        <f>IF(N39="Miss","Miss",(N39*O39*14400*28.02)/(PI()*0.1475*0.1475*44.02))</f>
        <v>0</v>
      </c>
    </row>
    <row r="40" spans="1:21" x14ac:dyDescent="0.25">
      <c r="A40" s="1">
        <v>45537</v>
      </c>
      <c r="B40" s="3">
        <v>21</v>
      </c>
      <c r="C40" s="3">
        <v>21</v>
      </c>
      <c r="D40" s="54">
        <v>9.1175947589766508</v>
      </c>
      <c r="E40" s="5">
        <v>0.15405743653143722</v>
      </c>
      <c r="F40" s="10">
        <v>28.2</v>
      </c>
      <c r="G40" s="4">
        <f t="shared" si="0"/>
        <v>5.8933937061616364E-3</v>
      </c>
      <c r="H40" s="4">
        <f t="shared" si="1"/>
        <v>2.7328356262209928E-4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">
        <v>45537</v>
      </c>
      <c r="B41" s="3">
        <v>21</v>
      </c>
      <c r="C41" s="3">
        <v>42</v>
      </c>
      <c r="D41" s="54">
        <v>13.321025637819549</v>
      </c>
      <c r="E41" s="5">
        <v>0.1605129317553321</v>
      </c>
      <c r="F41" s="10">
        <v>31.3</v>
      </c>
      <c r="G41" s="4">
        <f t="shared" si="0"/>
        <v>8.5227166689211004E-3</v>
      </c>
      <c r="H41" s="4">
        <f t="shared" si="1"/>
        <v>2.8183575454158007E-4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">
        <v>45537</v>
      </c>
      <c r="B42" s="3">
        <v>21</v>
      </c>
      <c r="C42" s="3">
        <v>63</v>
      </c>
      <c r="D42" s="54">
        <v>17.64261117561399</v>
      </c>
      <c r="E42" s="5">
        <v>0.14761344842915347</v>
      </c>
      <c r="F42" s="10">
        <v>30.4</v>
      </c>
      <c r="G42" s="4">
        <f t="shared" si="0"/>
        <v>1.1321109494091652E-2</v>
      </c>
      <c r="H42" s="4">
        <f t="shared" si="1"/>
        <v>2.599547324926166E-4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">
        <v>45537</v>
      </c>
      <c r="B43" s="3">
        <v>31</v>
      </c>
      <c r="C43" s="3">
        <v>0</v>
      </c>
      <c r="D43" s="54">
        <v>2.7032342678238588</v>
      </c>
      <c r="E43" s="5">
        <v>0.15052475019679235</v>
      </c>
      <c r="F43" s="10">
        <v>21.7</v>
      </c>
      <c r="G43" s="4">
        <f t="shared" si="0"/>
        <v>1.7858250772622678E-3</v>
      </c>
      <c r="H43" s="4">
        <f t="shared" si="1"/>
        <v>2.7290332209845187E-4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0.99820864172235324</v>
      </c>
      <c r="L43" s="3" t="str">
        <f>IF(J43="Fail","",RSQ(H43:H46,C43:C46))</f>
        <v/>
      </c>
      <c r="M43" s="3">
        <f>IF(I43="Fail",0,IF(K43&gt;0.9,+SLOPE(G43:G46,C43:C46),"Miss"))</f>
        <v>1.4749821303664985E-4</v>
      </c>
      <c r="N43" s="3">
        <f>IF(J43="Fail",0,IF(L43&gt;0.9,+SLOPE(H43:H46,C43:C46),"Miss"))</f>
        <v>0</v>
      </c>
      <c r="O43" s="5">
        <f>(PI()*14.75*14.75*S43)/1000</f>
        <v>65.91262350986446</v>
      </c>
      <c r="P43" s="3">
        <v>7.62</v>
      </c>
      <c r="Q43" s="3">
        <v>91.44</v>
      </c>
      <c r="R43" s="3">
        <v>-2.625</v>
      </c>
      <c r="S43" s="3">
        <f>SUM(P43:R43)</f>
        <v>96.435000000000002</v>
      </c>
      <c r="T43" s="3">
        <f>IF(M43="Miss","Miss",(M43*O43*14400*12.01)/(PI()*0.1475*0.1475*16.04))</f>
        <v>1533.6370054145882</v>
      </c>
      <c r="U43" s="13">
        <f>IF(N43="Miss","Miss",(N43*O43*14400*28.02)/(PI()*0.1475*0.1475*44.02))</f>
        <v>0</v>
      </c>
    </row>
    <row r="44" spans="1:21" x14ac:dyDescent="0.25">
      <c r="A44" s="1">
        <v>45537</v>
      </c>
      <c r="B44" s="3">
        <v>31</v>
      </c>
      <c r="C44" s="3">
        <v>21</v>
      </c>
      <c r="D44" s="54">
        <v>8.0629680108275608</v>
      </c>
      <c r="E44" s="5">
        <v>0.15151436265535734</v>
      </c>
      <c r="F44" s="10">
        <v>25.3</v>
      </c>
      <c r="G44" s="4">
        <f t="shared" si="0"/>
        <v>5.2623498662289891E-3</v>
      </c>
      <c r="H44" s="4">
        <f t="shared" si="1"/>
        <v>2.713840125813072E-4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">
        <v>45537</v>
      </c>
      <c r="B45" s="3">
        <v>31</v>
      </c>
      <c r="C45" s="3">
        <v>42</v>
      </c>
      <c r="D45" s="54">
        <v>12.387007799698148</v>
      </c>
      <c r="E45" s="5">
        <v>0.1482463401177706</v>
      </c>
      <c r="F45" s="10">
        <v>27.4</v>
      </c>
      <c r="G45" s="4">
        <f t="shared" si="0"/>
        <v>8.0279756010382432E-3</v>
      </c>
      <c r="H45" s="4">
        <f t="shared" si="1"/>
        <v>2.6367520205276569E-4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">
        <v>45537</v>
      </c>
      <c r="B46" s="3">
        <v>31</v>
      </c>
      <c r="C46" s="3">
        <v>63</v>
      </c>
      <c r="D46" s="54">
        <v>17.338809953116922</v>
      </c>
      <c r="E46" s="5">
        <v>0.15580651901634279</v>
      </c>
      <c r="F46" s="10">
        <v>28.7</v>
      </c>
      <c r="G46" s="4">
        <f t="shared" si="0"/>
        <v>1.1188824744891338E-2</v>
      </c>
      <c r="H46" s="4">
        <f t="shared" si="1"/>
        <v>2.7592845169760542E-4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">
        <v>45537</v>
      </c>
      <c r="B47" s="3">
        <v>41</v>
      </c>
      <c r="C47" s="3">
        <v>0</v>
      </c>
      <c r="D47" s="54">
        <v>2.8182334611060735</v>
      </c>
      <c r="E47" s="5">
        <v>0.15930468398615394</v>
      </c>
      <c r="F47" s="10">
        <v>21</v>
      </c>
      <c r="G47" s="4">
        <f t="shared" si="0"/>
        <v>1.8662270474824646E-3</v>
      </c>
      <c r="H47" s="4">
        <f t="shared" si="1"/>
        <v>2.8950877525897448E-4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0.9993931377818297</v>
      </c>
      <c r="L47" s="5" t="str">
        <f>IF(J47="Fail","",RSQ(H47:H50,C47:C50))</f>
        <v/>
      </c>
      <c r="M47" s="3">
        <f>IF(I47="Fail",0,IF(K47&gt;0.9,+SLOPE(G47:G50,C47:C50),"Miss"))</f>
        <v>7.4047898396543415E-5</v>
      </c>
      <c r="N47" s="3">
        <f>IF(J47="Fail",0,IF(L47&gt;0.9,+SLOPE(H47:H50,C47:C50),"Miss"))</f>
        <v>0</v>
      </c>
      <c r="O47" s="5">
        <f>(PI()*14.75*14.75*S47)/1000</f>
        <v>65.331654670922319</v>
      </c>
      <c r="P47" s="3">
        <v>7.62</v>
      </c>
      <c r="Q47" s="3">
        <v>91.44</v>
      </c>
      <c r="R47" s="3">
        <v>-3.4750000000000001</v>
      </c>
      <c r="S47" s="3">
        <f>SUM(P47:R47)</f>
        <v>95.585000000000008</v>
      </c>
      <c r="T47" s="3">
        <f>IF(M47="Miss","Miss",(M47*O47*14400*12.01)/(PI()*0.1475*0.1475*16.04))</f>
        <v>763.13894456096773</v>
      </c>
      <c r="U47" s="5">
        <f>IF(N47="Miss","Miss",(N47*O47*14400*28.02)/(PI()*0.1475*0.1475*44.02))</f>
        <v>0</v>
      </c>
    </row>
    <row r="48" spans="1:21" x14ac:dyDescent="0.25">
      <c r="A48" s="1">
        <v>45537</v>
      </c>
      <c r="B48" s="3">
        <v>41</v>
      </c>
      <c r="C48" s="3">
        <v>21</v>
      </c>
      <c r="D48" s="54">
        <v>5.3792444590631971</v>
      </c>
      <c r="E48" s="5">
        <v>0.14797016919910133</v>
      </c>
      <c r="F48" s="10">
        <v>24.9</v>
      </c>
      <c r="G48" s="4">
        <f t="shared" si="0"/>
        <v>3.5155114774660366E-3</v>
      </c>
      <c r="H48" s="4">
        <f t="shared" si="1"/>
        <v>2.6539154555769659E-4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">
        <v>45537</v>
      </c>
      <c r="B49" s="3">
        <v>41</v>
      </c>
      <c r="C49" s="3">
        <v>42</v>
      </c>
      <c r="D49" s="54">
        <v>7.7816056553123865</v>
      </c>
      <c r="E49" s="5">
        <v>0.14885621756316536</v>
      </c>
      <c r="F49" s="10">
        <v>26.6</v>
      </c>
      <c r="G49" s="4">
        <f t="shared" si="0"/>
        <v>5.0566907196141738E-3</v>
      </c>
      <c r="H49" s="4">
        <f t="shared" si="1"/>
        <v>2.6546656298190627E-4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">
        <v>45537</v>
      </c>
      <c r="B50" s="3">
        <v>41</v>
      </c>
      <c r="C50" s="3">
        <v>63</v>
      </c>
      <c r="D50" s="54">
        <v>10.067915836389586</v>
      </c>
      <c r="E50" s="5">
        <v>0.14776304101009941</v>
      </c>
      <c r="F50" s="10">
        <v>26.9</v>
      </c>
      <c r="G50" s="4">
        <f t="shared" si="0"/>
        <v>6.5358535211911244E-3</v>
      </c>
      <c r="H50" s="4">
        <f t="shared" si="1"/>
        <v>2.6325354536195988E-4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16" priority="3" operator="containsText" text="Fail">
      <formula>NOT(ISERROR(SEARCH("Fail",I3)))</formula>
    </cfRule>
    <cfRule type="containsText" priority="4" operator="containsText" text="Fail">
      <formula>NOT(ISERROR(SEARCH("Fail",I3)))</formula>
    </cfRule>
  </conditionalFormatting>
  <conditionalFormatting sqref="I35:J50">
    <cfRule type="containsText" dxfId="15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7B76C-A30F-46AC-81E1-FC7CFC343D4C}">
  <sheetPr>
    <tabColor theme="9"/>
  </sheetPr>
  <dimension ref="A1:U18"/>
  <sheetViews>
    <sheetView workbookViewId="0">
      <selection activeCell="K34" sqref="K34"/>
    </sheetView>
  </sheetViews>
  <sheetFormatPr defaultRowHeight="15" x14ac:dyDescent="0.25"/>
  <cols>
    <col min="6" max="6" width="12.85546875" customWidth="1"/>
    <col min="15" max="15" width="13.85546875" customWidth="1"/>
    <col min="17" max="17" width="9.7109375" bestFit="1" customWidth="1"/>
    <col min="18" max="18" width="10.5703125" bestFit="1" customWidth="1"/>
  </cols>
  <sheetData>
    <row r="1" spans="1:21" ht="17.25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/>
      <c r="F1" s="26" t="s">
        <v>7</v>
      </c>
      <c r="G1" s="21" t="s">
        <v>6</v>
      </c>
      <c r="H1" s="21"/>
      <c r="I1" s="21" t="s">
        <v>8</v>
      </c>
      <c r="J1" s="21"/>
      <c r="K1" s="21" t="s">
        <v>9</v>
      </c>
      <c r="L1" s="21"/>
      <c r="M1" s="21" t="s">
        <v>10</v>
      </c>
      <c r="N1" s="21"/>
      <c r="O1" s="24" t="s">
        <v>19</v>
      </c>
      <c r="P1" s="21" t="s">
        <v>14</v>
      </c>
      <c r="Q1" s="21"/>
      <c r="R1" s="21"/>
      <c r="S1" s="21"/>
      <c r="T1" s="21" t="s">
        <v>13</v>
      </c>
      <c r="U1" s="21"/>
    </row>
    <row r="2" spans="1:21" ht="18" x14ac:dyDescent="0.25">
      <c r="A2" s="25"/>
      <c r="B2" s="25"/>
      <c r="C2" s="25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6" t="s">
        <v>4</v>
      </c>
      <c r="L2" s="6" t="s">
        <v>5</v>
      </c>
      <c r="M2" s="6" t="s">
        <v>4</v>
      </c>
      <c r="N2" s="6" t="s">
        <v>5</v>
      </c>
      <c r="O2" s="24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45411</v>
      </c>
      <c r="B3" s="3">
        <v>12</v>
      </c>
      <c r="C3" s="3">
        <v>0</v>
      </c>
      <c r="D3" s="5">
        <v>2.2522902212998002</v>
      </c>
      <c r="E3" s="5">
        <v>0.19340729721841476</v>
      </c>
      <c r="F3" s="3">
        <v>33.4</v>
      </c>
      <c r="G3" s="4">
        <f>(0.997*D3*16.04)/(0.0821*(F3+273.15)*1000)</f>
        <v>1.4311310223816089E-3</v>
      </c>
      <c r="H3" s="4">
        <f>(0.997*E3*44.02)/(0.0821*(F3+273.15)*1000)</f>
        <v>3.3726678664362217E-4</v>
      </c>
      <c r="I3" s="3" t="str">
        <f>IF(ABS(G6-G3)&gt;0.000183,"Pass","Fail")</f>
        <v>Fail</v>
      </c>
      <c r="J3" s="3" t="str">
        <f>IF(ABS(H6-H3)&gt;0.000183,"Pass","Fail")</f>
        <v>Fail</v>
      </c>
      <c r="K3" s="3" t="str">
        <f>IF(I3="Fail","",RSQ(G3:G6,C3:C6))</f>
        <v/>
      </c>
      <c r="L3" s="3" t="str">
        <f>IF(J3="Fail","",RSQ(H3:H6,C3:C6))</f>
        <v/>
      </c>
      <c r="M3" s="3">
        <f>IF(I3="Fail",0,IF(K3&gt;0.9,+SLOPE(G3:G6,C3:C6),"Miss"))</f>
        <v>0</v>
      </c>
      <c r="N3" s="3">
        <f>IF(J3="Fail",0,IF(L3&gt;0.9,+SLOPE(H3:H6,C3:C6),"Miss"))</f>
        <v>0</v>
      </c>
      <c r="O3" s="5">
        <f>(PI()*14.75*14.75*S3)/1000</f>
        <v>12.521587211082251</v>
      </c>
      <c r="P3" s="3">
        <v>7.62</v>
      </c>
      <c r="Q3" s="3">
        <v>0</v>
      </c>
      <c r="R3" s="3">
        <v>10.7</v>
      </c>
      <c r="S3" s="3">
        <f>SUM(P3:R3)</f>
        <v>18.32</v>
      </c>
      <c r="T3" s="3">
        <f>IF(M3="Miss","Miss",(M3*O3*14400*12.01)/(PI()*0.1475*0.1475*16.04))</f>
        <v>0</v>
      </c>
      <c r="U3" s="3">
        <f>IF(N3="Miss","Miss",(N3*O3*14400*28.02)/(PI()*0.1475*0.1475*44.02))</f>
        <v>0</v>
      </c>
    </row>
    <row r="4" spans="1:21" x14ac:dyDescent="0.25">
      <c r="A4" s="1">
        <v>45411</v>
      </c>
      <c r="B4" s="3">
        <v>12</v>
      </c>
      <c r="C4" s="3">
        <v>21</v>
      </c>
      <c r="D4" s="5">
        <v>2.2559344899523484</v>
      </c>
      <c r="E4" s="5">
        <v>0.16423646097777289</v>
      </c>
      <c r="F4" s="3">
        <v>32.6</v>
      </c>
      <c r="G4" s="4">
        <f t="shared" ref="G4:G18" si="0">(0.997*D4*16.04)/(0.0821*(F4+273.15)*1000)</f>
        <v>1.4371972695954084E-3</v>
      </c>
      <c r="H4" s="4">
        <f t="shared" ref="H4:H18" si="1">(0.997*E4*44.02)/(0.0821*(F4+273.15)*1000)</f>
        <v>2.8714757426247977E-4</v>
      </c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45411</v>
      </c>
      <c r="B5" s="3">
        <v>12</v>
      </c>
      <c r="C5" s="3">
        <v>42</v>
      </c>
      <c r="D5" s="5">
        <v>2.3031277690028493</v>
      </c>
      <c r="E5" s="5">
        <v>0.16116962552209357</v>
      </c>
      <c r="F5" s="3">
        <v>31.9</v>
      </c>
      <c r="G5" s="4">
        <f t="shared" si="0"/>
        <v>1.4706298185402122E-3</v>
      </c>
      <c r="H5" s="4">
        <f t="shared" si="1"/>
        <v>2.8243219866059426E-4</v>
      </c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45411</v>
      </c>
      <c r="B6" s="3">
        <v>12</v>
      </c>
      <c r="C6" s="3">
        <v>63</v>
      </c>
      <c r="D6" s="5">
        <v>2.2708759914277965</v>
      </c>
      <c r="E6" s="5">
        <v>0.19634079200210797</v>
      </c>
      <c r="F6" s="3">
        <v>32.299999999999997</v>
      </c>
      <c r="G6" s="4">
        <f t="shared" si="0"/>
        <v>1.4481370151462538E-3</v>
      </c>
      <c r="H6" s="4">
        <f t="shared" si="1"/>
        <v>3.4361526459098982E-4</v>
      </c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45411</v>
      </c>
      <c r="B7" s="3">
        <v>22</v>
      </c>
      <c r="C7" s="3">
        <v>0</v>
      </c>
      <c r="D7" s="5">
        <v>2.3007589943786928</v>
      </c>
      <c r="E7" s="5">
        <v>0.15474875931722654</v>
      </c>
      <c r="F7" s="3">
        <v>28.5</v>
      </c>
      <c r="G7" s="4">
        <f t="shared" si="0"/>
        <v>1.4856761925134347E-3</v>
      </c>
      <c r="H7" s="4">
        <f t="shared" si="1"/>
        <v>2.7423689658114149E-4</v>
      </c>
      <c r="I7" s="3" t="str">
        <f t="shared" ref="I7:J15" si="2">IF(ABS(G10-G7)&gt;0.000183,"Pass","Fail")</f>
        <v>Fail</v>
      </c>
      <c r="J7" s="3" t="str">
        <f t="shared" si="2"/>
        <v>Fail</v>
      </c>
      <c r="K7" s="3" t="str">
        <f>IF(I7="Fail","",RSQ(G7:G10,C7:C10))</f>
        <v/>
      </c>
      <c r="L7" s="3" t="str">
        <f>IF(J7="Fail","",RSQ(H7:H10,C7:C10))</f>
        <v/>
      </c>
      <c r="M7" s="3">
        <f>IF(I7="Fail",0,IF(K7&gt;0.9,+SLOPE(G7:G10,C7:C10),"Miss"))</f>
        <v>0</v>
      </c>
      <c r="N7" s="3">
        <f>IF(J7="Fail",0,IF(L7&gt;0.9,+SLOPE(H7:H10,C7:C10),"Miss"))</f>
        <v>0</v>
      </c>
      <c r="O7" s="5">
        <f>(PI()*14.75*14.75*S7)/1000</f>
        <v>12.145666197649104</v>
      </c>
      <c r="P7" s="3">
        <v>7.62</v>
      </c>
      <c r="Q7" s="3">
        <v>0</v>
      </c>
      <c r="R7" s="3">
        <v>10.15</v>
      </c>
      <c r="S7" s="3">
        <f>SUM(P7:R7)</f>
        <v>17.77</v>
      </c>
      <c r="T7" s="3">
        <f>IF(M7="Miss","Miss",(M7*O7*14400*12.01)/(PI()*0.1475*0.1475*16.04))</f>
        <v>0</v>
      </c>
      <c r="U7" s="13">
        <f>IF(N7="Miss","Miss",(N7*O7*14400*28.02)/(PI()*0.1475*0.1475*44.02))</f>
        <v>0</v>
      </c>
    </row>
    <row r="8" spans="1:21" x14ac:dyDescent="0.25">
      <c r="A8" s="1">
        <v>45411</v>
      </c>
      <c r="B8" s="3">
        <v>22</v>
      </c>
      <c r="C8" s="3">
        <v>21</v>
      </c>
      <c r="D8" s="5">
        <v>2.1478819244042908</v>
      </c>
      <c r="E8" s="5">
        <v>0.17316002902607053</v>
      </c>
      <c r="F8" s="3">
        <v>29.5</v>
      </c>
      <c r="G8" s="4">
        <f t="shared" si="0"/>
        <v>1.3823756971454747E-3</v>
      </c>
      <c r="H8" s="4">
        <f t="shared" si="1"/>
        <v>3.0585037062160587E-4</v>
      </c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45411</v>
      </c>
      <c r="B9" s="3">
        <v>22</v>
      </c>
      <c r="C9" s="3">
        <v>42</v>
      </c>
      <c r="D9" s="5">
        <v>2.3027633421375944</v>
      </c>
      <c r="E9" s="5">
        <v>0.19298676125292025</v>
      </c>
      <c r="F9" s="3">
        <v>30.9</v>
      </c>
      <c r="G9" s="4">
        <f t="shared" si="0"/>
        <v>1.475233156122086E-3</v>
      </c>
      <c r="H9" s="4">
        <f t="shared" si="1"/>
        <v>3.3930053889473391E-4</v>
      </c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45411</v>
      </c>
      <c r="B10" s="3">
        <v>22</v>
      </c>
      <c r="C10" s="3">
        <v>63</v>
      </c>
      <c r="D10" s="5">
        <v>2.2087412109018478</v>
      </c>
      <c r="E10" s="5">
        <v>0.20152056426002785</v>
      </c>
      <c r="F10" s="3">
        <v>31.7</v>
      </c>
      <c r="G10" s="4">
        <f t="shared" si="0"/>
        <v>1.4112858921171087E-3</v>
      </c>
      <c r="H10" s="4">
        <f t="shared" si="1"/>
        <v>3.5337450290583378E-4</v>
      </c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45411</v>
      </c>
      <c r="B11" s="3">
        <v>32</v>
      </c>
      <c r="C11" s="3">
        <v>0</v>
      </c>
      <c r="D11" s="5">
        <v>2.2455483242925856</v>
      </c>
      <c r="E11" s="5">
        <v>0.16000033039852357</v>
      </c>
      <c r="F11" s="3">
        <v>32.5</v>
      </c>
      <c r="G11" s="4">
        <f t="shared" si="0"/>
        <v>1.4310485585336539E-3</v>
      </c>
      <c r="H11" s="4">
        <f t="shared" si="1"/>
        <v>2.7983273602972592E-4</v>
      </c>
      <c r="I11" s="3" t="str">
        <f t="shared" si="2"/>
        <v>Fail</v>
      </c>
      <c r="J11" s="3" t="str">
        <f t="shared" si="2"/>
        <v>Fail</v>
      </c>
      <c r="K11" s="3" t="str">
        <f>IF(I11="Fail","",RSQ(G11:G14,C11:C14))</f>
        <v/>
      </c>
      <c r="L11" s="3" t="str">
        <f>IF(J11="Fail","",RSQ(H11:H14,C11:C14))</f>
        <v/>
      </c>
      <c r="M11" s="3">
        <f>IF(I11="Fail",0,IF(K11&gt;0.9,+SLOPE(G11:G14,C11:C14),"Miss"))</f>
        <v>0</v>
      </c>
      <c r="N11" s="3">
        <f>IF(J11="Fail",0,IF(L11&gt;0.9,+SLOPE(H11:H14,C11:C14),"Miss"))</f>
        <v>0</v>
      </c>
      <c r="O11" s="5">
        <f>(PI()*14.75*14.75*S11)/1000</f>
        <v>12.043142284894611</v>
      </c>
      <c r="P11" s="3">
        <v>7.62</v>
      </c>
      <c r="Q11" s="3">
        <v>0</v>
      </c>
      <c r="R11" s="3">
        <v>10</v>
      </c>
      <c r="S11" s="3">
        <f>SUM(P11:R11)</f>
        <v>17.62</v>
      </c>
      <c r="T11" s="3">
        <f>IF(M11="Miss","Miss",(M11*O11*14400*12.01)/(PI()*0.1475*0.1475*16.04))</f>
        <v>0</v>
      </c>
      <c r="U11" s="13">
        <f>IF(N11="Miss","Miss",(N11*O11*14400*28.02)/(PI()*0.1475*0.1475*44.02))</f>
        <v>0</v>
      </c>
    </row>
    <row r="12" spans="1:21" x14ac:dyDescent="0.25">
      <c r="A12" s="1">
        <v>45411</v>
      </c>
      <c r="B12" s="3">
        <v>32</v>
      </c>
      <c r="C12" s="3">
        <v>21</v>
      </c>
      <c r="D12" s="5">
        <v>4.4765695933826644</v>
      </c>
      <c r="E12" s="5">
        <v>0.23283510822721476</v>
      </c>
      <c r="F12" s="3">
        <v>30.9</v>
      </c>
      <c r="G12" s="4">
        <f t="shared" si="0"/>
        <v>2.8678517540216566E-3</v>
      </c>
      <c r="H12" s="4">
        <f t="shared" si="1"/>
        <v>4.0936008865174019E-4</v>
      </c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45411</v>
      </c>
      <c r="B13" s="3">
        <v>32</v>
      </c>
      <c r="C13" s="3">
        <v>42</v>
      </c>
      <c r="D13" s="5">
        <v>2.3111451600384556</v>
      </c>
      <c r="E13" s="5">
        <v>0.25586201658172991</v>
      </c>
      <c r="F13" s="3">
        <v>30.9</v>
      </c>
      <c r="G13" s="4">
        <f t="shared" si="0"/>
        <v>1.4806028506320092E-3</v>
      </c>
      <c r="H13" s="4">
        <f t="shared" si="1"/>
        <v>4.4984495073783538E-4</v>
      </c>
      <c r="I13" s="3"/>
      <c r="J13" s="3"/>
      <c r="K13" s="3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45411</v>
      </c>
      <c r="B14" s="3">
        <v>32</v>
      </c>
      <c r="C14" s="3">
        <v>63</v>
      </c>
      <c r="D14" s="5">
        <v>2.2171230288027091</v>
      </c>
      <c r="E14" s="5">
        <v>0.25455938078617391</v>
      </c>
      <c r="F14" s="3">
        <v>31</v>
      </c>
      <c r="G14" s="4">
        <f t="shared" si="0"/>
        <v>1.4199018899478633E-3</v>
      </c>
      <c r="H14" s="4">
        <f t="shared" si="1"/>
        <v>4.4740756643855631E-4</v>
      </c>
      <c r="I14" s="3"/>
      <c r="J14" s="3"/>
      <c r="K14" s="3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45411</v>
      </c>
      <c r="B15" s="3">
        <v>42</v>
      </c>
      <c r="C15" s="3">
        <v>0</v>
      </c>
      <c r="D15" s="5">
        <v>2.245183897427331</v>
      </c>
      <c r="E15" s="5">
        <v>0.15541546267715678</v>
      </c>
      <c r="F15" s="3">
        <v>34.799999999999997</v>
      </c>
      <c r="G15" s="4">
        <f t="shared" si="0"/>
        <v>1.420129913586751E-3</v>
      </c>
      <c r="H15" s="4">
        <f t="shared" si="1"/>
        <v>2.6978391746003725E-4</v>
      </c>
      <c r="I15" s="3" t="str">
        <f t="shared" si="2"/>
        <v>Fail</v>
      </c>
      <c r="J15" s="3" t="str">
        <f t="shared" si="2"/>
        <v>Pass</v>
      </c>
      <c r="K15" s="3" t="str">
        <f>IF(I15="Fail","",RSQ(G15:G18,C15:C18))</f>
        <v/>
      </c>
      <c r="L15" s="5">
        <f>IF(J15="Fail","",RSQ(H15:H18,C15:C18))</f>
        <v>0.93036602846793326</v>
      </c>
      <c r="M15" s="3">
        <f>IF(I15="Fail",0,IF(K15&gt;0.9,+SLOPE(G15:G18,C15:C18),"Miss"))</f>
        <v>0</v>
      </c>
      <c r="N15" s="3">
        <f>IF(J15="Fail",0,IF(L15&gt;0.9,+SLOPE(H15:H18,C15:C18),"Miss"))</f>
        <v>3.6545745847566154E-6</v>
      </c>
      <c r="O15" s="5">
        <f>(PI()*14.75*14.75*S15)/1000</f>
        <v>12.214015472818769</v>
      </c>
      <c r="P15" s="3">
        <v>7.62</v>
      </c>
      <c r="Q15" s="3">
        <v>0</v>
      </c>
      <c r="R15" s="3">
        <v>10.25</v>
      </c>
      <c r="S15" s="3">
        <f>SUM(P15:R15)</f>
        <v>17.87</v>
      </c>
      <c r="T15" s="3">
        <f>IF(M15="Miss","Miss",(M15*O15*14400*12.01)/(PI()*0.1475*0.1475*16.04))</f>
        <v>0</v>
      </c>
      <c r="U15" s="5">
        <f>IF(N15="Miss","Miss",(N15*O15*14400*28.02)/(PI()*0.1475*0.1475*44.02))</f>
        <v>5.9860724244138881</v>
      </c>
    </row>
    <row r="16" spans="1:21" x14ac:dyDescent="0.25">
      <c r="A16" s="1">
        <v>45411</v>
      </c>
      <c r="B16" s="3">
        <v>42</v>
      </c>
      <c r="C16" s="3">
        <v>21</v>
      </c>
      <c r="D16" s="5">
        <v>2.1921597885327531</v>
      </c>
      <c r="E16" s="5">
        <v>0.21382893398181768</v>
      </c>
      <c r="F16" s="3">
        <v>31.8</v>
      </c>
      <c r="G16" s="4">
        <f t="shared" si="0"/>
        <v>1.400231793716354E-3</v>
      </c>
      <c r="H16" s="4">
        <f t="shared" si="1"/>
        <v>3.7483477253246622E-4</v>
      </c>
      <c r="I16" s="3"/>
      <c r="J16" s="3"/>
      <c r="K16" s="3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45411</v>
      </c>
      <c r="B17" s="3">
        <v>42</v>
      </c>
      <c r="C17" s="3">
        <v>42</v>
      </c>
      <c r="D17" s="5">
        <v>2.3251755943507666</v>
      </c>
      <c r="E17" s="5">
        <v>0.26988330108980219</v>
      </c>
      <c r="F17" s="3">
        <v>30.8</v>
      </c>
      <c r="G17" s="4">
        <f t="shared" si="0"/>
        <v>1.4900813300390225E-3</v>
      </c>
      <c r="H17" s="4">
        <f t="shared" si="1"/>
        <v>4.7465264497478977E-4</v>
      </c>
      <c r="I17" s="3"/>
      <c r="J17" s="3"/>
      <c r="K17" s="3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45411</v>
      </c>
      <c r="B18" s="3">
        <v>42</v>
      </c>
      <c r="C18" s="3">
        <v>63</v>
      </c>
      <c r="D18" s="5">
        <v>2.318433697343552</v>
      </c>
      <c r="E18" s="5">
        <v>0.28002744913551059</v>
      </c>
      <c r="F18" s="3">
        <v>30.9</v>
      </c>
      <c r="G18" s="4">
        <f t="shared" si="0"/>
        <v>1.4852721502058549E-3</v>
      </c>
      <c r="H18" s="4">
        <f t="shared" si="1"/>
        <v>4.9233151424555915E-4</v>
      </c>
      <c r="I18" s="3"/>
      <c r="J18" s="3"/>
      <c r="K18" s="3"/>
      <c r="L18" s="3"/>
      <c r="M18" s="3"/>
      <c r="N18" s="3"/>
      <c r="O18" s="5"/>
      <c r="P18" s="3"/>
      <c r="Q18" s="3"/>
      <c r="R18" s="3"/>
      <c r="S18" s="3"/>
      <c r="T18" s="3"/>
      <c r="U18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18">
    <cfRule type="containsText" dxfId="58" priority="1" operator="containsText" text="Fail">
      <formula>NOT(ISERROR(SEARCH("Fail",I3)))</formula>
    </cfRule>
    <cfRule type="containsText" priority="2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0C0F-4C08-4069-A80A-5C0B5027E555}">
  <sheetPr>
    <tabColor theme="9"/>
  </sheetPr>
  <dimension ref="A1:U50"/>
  <sheetViews>
    <sheetView topLeftCell="A12" workbookViewId="0">
      <selection activeCell="T8" sqref="T8"/>
    </sheetView>
  </sheetViews>
  <sheetFormatPr defaultRowHeight="15" x14ac:dyDescent="0.25"/>
  <cols>
    <col min="6" max="6" width="12.28515625" customWidth="1"/>
    <col min="15" max="15" width="12.42578125" customWidth="1"/>
    <col min="17" max="17" width="12.42578125" customWidth="1"/>
    <col min="18" max="18" width="14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45544</v>
      </c>
      <c r="B3" s="3">
        <v>12</v>
      </c>
      <c r="C3" s="3">
        <v>0</v>
      </c>
      <c r="D3" s="54">
        <v>2.9539184848872231</v>
      </c>
      <c r="E3" s="5">
        <v>0.15867179229753681</v>
      </c>
      <c r="F3" s="10">
        <v>27.2</v>
      </c>
      <c r="G3" s="4">
        <f>(0.997*D3*16.04)/(0.0821*(F3+273.15)*1000)</f>
        <v>1.9156988361364962E-3</v>
      </c>
      <c r="H3" s="4">
        <f>(0.997*E3*44.02)/(0.0821*(F3+273.15)*1000)</f>
        <v>2.8240613721858634E-4</v>
      </c>
      <c r="I3" s="3" t="str">
        <f>IF(ABS(G6-G3)&gt;0.000183,"Pass","Fail")</f>
        <v>Fail</v>
      </c>
      <c r="J3" s="3" t="str">
        <f>IF(ABS(H6-H3)&gt;0.000183,"Pass","Fail")</f>
        <v>Fail</v>
      </c>
      <c r="K3" s="16" t="str">
        <f>IF(I3="Fail","",RSQ(G3:G6,C3:C6))</f>
        <v/>
      </c>
      <c r="L3" s="3" t="str">
        <f>IF(J3="Fail","",RSQ(H3:H6,C3:C6))</f>
        <v/>
      </c>
      <c r="M3" s="3">
        <f>IF(I3="Fail",0,IF(K3&gt;0.9,+SLOPE(G3:G6,C3:C6),"Miss"))</f>
        <v>0</v>
      </c>
      <c r="N3" s="3">
        <f>IF(J3="Fail",0,IF(L3&gt;0.9,+SLOPE(H3:H6,C3:C6),"Miss"))</f>
        <v>0</v>
      </c>
      <c r="O3" s="5">
        <f>(PI()*14.75*14.75*S3)/1000</f>
        <v>71.824835812040305</v>
      </c>
      <c r="P3" s="3">
        <v>7.62</v>
      </c>
      <c r="Q3" s="3">
        <v>91.44</v>
      </c>
      <c r="R3" s="3">
        <v>6.0249999999999995</v>
      </c>
      <c r="S3" s="3">
        <f>SUM(P3:R3)</f>
        <v>105.08500000000001</v>
      </c>
      <c r="T3" s="3">
        <f>IF(M3="Miss","Miss",(M3*O3*14400*12.01)/(PI()*0.1475*0.1475*16.04))</f>
        <v>0</v>
      </c>
      <c r="U3" s="3">
        <f>IF(N3="Miss","Miss",(N3*O3*14400*28.02)/(PI()*0.1475*0.1475*44.02))</f>
        <v>0</v>
      </c>
    </row>
    <row r="4" spans="1:21" x14ac:dyDescent="0.25">
      <c r="A4" s="1">
        <v>45544</v>
      </c>
      <c r="B4" s="3">
        <v>12</v>
      </c>
      <c r="C4" s="3">
        <v>21</v>
      </c>
      <c r="D4" s="54">
        <v>2.9135986457791296</v>
      </c>
      <c r="E4" s="5">
        <v>0.15716435936646678</v>
      </c>
      <c r="F4" s="10">
        <v>29.9</v>
      </c>
      <c r="G4" s="4">
        <f t="shared" ref="G4:G50" si="0">(0.997*D4*16.04)/(0.0821*(F4+273.15)*1000)</f>
        <v>1.8727154928331088E-3</v>
      </c>
      <c r="H4" s="4">
        <f t="shared" ref="H4:H50" si="1">(0.997*E4*44.02)/(0.0821*(F4+273.15)*1000)</f>
        <v>2.7723101669823835E-4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45544</v>
      </c>
      <c r="B5" s="3">
        <v>12</v>
      </c>
      <c r="C5" s="3">
        <v>42</v>
      </c>
      <c r="D5" s="54">
        <v>2.9081642326819517</v>
      </c>
      <c r="E5" s="5">
        <v>0.14953513773822735</v>
      </c>
      <c r="F5" s="10">
        <v>32.6</v>
      </c>
      <c r="G5" s="4">
        <f t="shared" si="0"/>
        <v>1.8527158981614803E-3</v>
      </c>
      <c r="H5" s="4">
        <f t="shared" si="1"/>
        <v>2.6144408989882536E-4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45544</v>
      </c>
      <c r="B6" s="3">
        <v>12</v>
      </c>
      <c r="C6" s="3">
        <v>63</v>
      </c>
      <c r="D6" s="54">
        <v>2.9635601855435065</v>
      </c>
      <c r="E6" s="5">
        <v>0.16485111660276242</v>
      </c>
      <c r="F6" s="10">
        <v>35.299999999999997</v>
      </c>
      <c r="G6" s="4">
        <f t="shared" si="0"/>
        <v>1.8714806542235157E-3</v>
      </c>
      <c r="H6" s="4">
        <f t="shared" si="1"/>
        <v>2.856992879368767E-4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s="48" customFormat="1" x14ac:dyDescent="0.25">
      <c r="A7" s="53">
        <v>45544</v>
      </c>
      <c r="B7" s="45">
        <v>22</v>
      </c>
      <c r="C7" s="45">
        <v>0</v>
      </c>
      <c r="D7" s="57">
        <v>11.622157982182443</v>
      </c>
      <c r="E7" s="47">
        <v>0.15951181217515586</v>
      </c>
      <c r="F7" s="43">
        <v>27.2</v>
      </c>
      <c r="G7" s="44">
        <f t="shared" si="0"/>
        <v>7.5372948284696583E-3</v>
      </c>
      <c r="H7" s="44">
        <f t="shared" si="1"/>
        <v>2.8390121561525805E-4</v>
      </c>
      <c r="I7" s="45" t="str">
        <f>IF(ABS(G10-G8)&gt;0.000183,"Pass","Fail")</f>
        <v>Fail</v>
      </c>
      <c r="J7" s="45" t="str">
        <f>IF(ABS(H10-H8)&gt;0.000183,"Pass","Fail")</f>
        <v>Fail</v>
      </c>
      <c r="K7" s="46" t="str">
        <f>IF(I7="Fail","",RSQ(G8:G10,C8:C10))</f>
        <v/>
      </c>
      <c r="L7" s="45" t="str">
        <f>IF(J7="Fail","",RSQ(H8:H10,C8:C10))</f>
        <v/>
      </c>
      <c r="M7" s="45">
        <f>IF(I7="Fail",0,IF(K7&gt;0.9,+SLOPE(G8:G10,C8:C10),"Miss"))</f>
        <v>0</v>
      </c>
      <c r="N7" s="45">
        <f>IF(J7="Fail",0,IF(L7&gt;0.9,+SLOPE(H8:H10,C8:C10),"Miss"))</f>
        <v>0</v>
      </c>
      <c r="O7" s="47">
        <f>(PI()*14.75*14.75*S7)/1000</f>
        <v>71.961534362379624</v>
      </c>
      <c r="P7" s="45">
        <v>7.62</v>
      </c>
      <c r="Q7" s="45">
        <v>91.44</v>
      </c>
      <c r="R7" s="45">
        <v>6.2249999999999996</v>
      </c>
      <c r="S7" s="45">
        <f>SUM(P7:R7)</f>
        <v>105.285</v>
      </c>
      <c r="T7" s="45">
        <f>IF(M7="Miss","Miss",(M7*O7*14400*12.01)/(PI()*0.1475*0.1475*16.04))</f>
        <v>0</v>
      </c>
      <c r="U7" s="49">
        <f>IF(N7="Miss","Miss",(N7*O7*14400*28.02)/(PI()*0.1475*0.1475*44.02))</f>
        <v>0</v>
      </c>
    </row>
    <row r="8" spans="1:21" x14ac:dyDescent="0.25">
      <c r="A8" s="1">
        <v>45544</v>
      </c>
      <c r="B8" s="3">
        <v>22</v>
      </c>
      <c r="C8" s="3">
        <v>21</v>
      </c>
      <c r="D8" s="54">
        <v>3.01054156328685</v>
      </c>
      <c r="E8" s="5">
        <v>0.15181354781724909</v>
      </c>
      <c r="F8" s="10">
        <v>30.9</v>
      </c>
      <c r="G8" s="4">
        <f t="shared" si="0"/>
        <v>1.9286613829459709E-3</v>
      </c>
      <c r="H8" s="4">
        <f t="shared" si="1"/>
        <v>2.669116692331383E-4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45544</v>
      </c>
      <c r="B9" s="3">
        <v>22</v>
      </c>
      <c r="C9" s="3">
        <v>42</v>
      </c>
      <c r="D9" s="54">
        <v>3.0252670697437192</v>
      </c>
      <c r="E9" s="5">
        <v>0.15374674424793422</v>
      </c>
      <c r="F9" s="10">
        <v>33.1</v>
      </c>
      <c r="G9" s="4">
        <f t="shared" si="0"/>
        <v>1.924172430725822E-3</v>
      </c>
      <c r="H9" s="4">
        <f t="shared" si="1"/>
        <v>2.6836870463590675E-4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45544</v>
      </c>
      <c r="B10" s="3">
        <v>22</v>
      </c>
      <c r="C10" s="3">
        <v>63</v>
      </c>
      <c r="D10" s="54">
        <v>2.9859990525254019</v>
      </c>
      <c r="E10" s="5">
        <v>0.15668106025879558</v>
      </c>
      <c r="F10" s="10">
        <v>35</v>
      </c>
      <c r="G10" s="4">
        <f t="shared" si="0"/>
        <v>1.8874865199079065E-3</v>
      </c>
      <c r="H10" s="4">
        <f t="shared" si="1"/>
        <v>2.7180432879863204E-4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45544</v>
      </c>
      <c r="B11" s="3">
        <v>32</v>
      </c>
      <c r="C11" s="3">
        <v>0</v>
      </c>
      <c r="D11" s="54">
        <v>2.7568771842024531</v>
      </c>
      <c r="E11" s="5">
        <v>0.12662445861028659</v>
      </c>
      <c r="F11" s="10">
        <v>22.8</v>
      </c>
      <c r="G11" s="4">
        <f t="shared" si="0"/>
        <v>1.8144935971590287E-3</v>
      </c>
      <c r="H11" s="4">
        <f t="shared" si="1"/>
        <v>2.2871850131137968E-4</v>
      </c>
      <c r="I11" s="3" t="str">
        <f t="shared" ref="I7:J15" si="2">IF(ABS(G14-G11)&gt;0.000183,"Pass","Fail")</f>
        <v>Fail</v>
      </c>
      <c r="J11" s="3" t="str">
        <f t="shared" si="2"/>
        <v>Fail</v>
      </c>
      <c r="K11" s="16" t="str">
        <f>IF(I11="Fail","",RSQ(G11:G14,C11:C14))</f>
        <v/>
      </c>
      <c r="L11" s="3" t="str">
        <f>IF(J11="Fail","",RSQ(H11:H14,C11:C14))</f>
        <v/>
      </c>
      <c r="M11" s="3">
        <f>IF(I11="Fail",0,IF(K11&gt;0.9,+SLOPE(G11:G14,C11:C14),"Miss"))</f>
        <v>0</v>
      </c>
      <c r="N11" s="3">
        <f>IF(J11="Fail",0,IF(L11&gt;0.9,+SLOPE(H11:H14,C11:C14),"Miss"))</f>
        <v>0</v>
      </c>
      <c r="O11" s="5">
        <f>(PI()*14.75*14.75*S11)/1000</f>
        <v>71.363478204645077</v>
      </c>
      <c r="P11" s="3">
        <v>7.62</v>
      </c>
      <c r="Q11" s="3">
        <v>91.44</v>
      </c>
      <c r="R11" s="3">
        <v>5.35</v>
      </c>
      <c r="S11" s="3">
        <f>SUM(P11:R11)</f>
        <v>104.41</v>
      </c>
      <c r="T11" s="3">
        <f>IF(M11="Miss","Miss",(M11*O11*14400*12.01)/(PI()*0.1475*0.1475*16.04))</f>
        <v>0</v>
      </c>
      <c r="U11" s="13">
        <f>IF(N11="Miss","Miss",(N11*O11*14400*28.02)/(PI()*0.1475*0.1475*44.02))</f>
        <v>0</v>
      </c>
    </row>
    <row r="12" spans="1:21" x14ac:dyDescent="0.25">
      <c r="A12" s="1">
        <v>45544</v>
      </c>
      <c r="B12" s="3">
        <v>32</v>
      </c>
      <c r="C12" s="3">
        <v>21</v>
      </c>
      <c r="D12" s="54">
        <v>2.7896589664338158</v>
      </c>
      <c r="E12" s="5">
        <v>0.15429908608527287</v>
      </c>
      <c r="F12" s="10">
        <v>33.9</v>
      </c>
      <c r="G12" s="4">
        <f t="shared" si="0"/>
        <v>1.7696948122742674E-3</v>
      </c>
      <c r="H12" s="4">
        <f t="shared" si="1"/>
        <v>2.6863110060811263E-4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45544</v>
      </c>
      <c r="B13" s="3">
        <v>32</v>
      </c>
      <c r="C13" s="3">
        <v>42</v>
      </c>
      <c r="D13" s="54">
        <v>2.7747581563286512</v>
      </c>
      <c r="E13" s="5">
        <v>0.15678462435329654</v>
      </c>
      <c r="F13" s="10">
        <v>27.8</v>
      </c>
      <c r="G13" s="4">
        <f t="shared" si="0"/>
        <v>1.7959206914615708E-3</v>
      </c>
      <c r="H13" s="4">
        <f t="shared" si="1"/>
        <v>2.7849099801663461E-4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45544</v>
      </c>
      <c r="B14" s="3">
        <v>32</v>
      </c>
      <c r="C14" s="3">
        <v>63</v>
      </c>
      <c r="D14" s="54">
        <v>2.9535678775906309</v>
      </c>
      <c r="E14" s="5">
        <v>0.17085783408381972</v>
      </c>
      <c r="F14" s="10">
        <v>38.6</v>
      </c>
      <c r="G14" s="4">
        <f t="shared" si="0"/>
        <v>1.8454269519063652E-3</v>
      </c>
      <c r="H14" s="4">
        <f t="shared" si="1"/>
        <v>2.9297493993577314E-4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45544</v>
      </c>
      <c r="B15" s="3">
        <v>42</v>
      </c>
      <c r="C15" s="3">
        <v>0</v>
      </c>
      <c r="D15" s="54">
        <v>2.8594298184556473</v>
      </c>
      <c r="E15" s="5">
        <v>0.15395387243693615</v>
      </c>
      <c r="F15" s="10">
        <v>26.3</v>
      </c>
      <c r="G15" s="4">
        <f t="shared" si="0"/>
        <v>1.8599937695423538E-3</v>
      </c>
      <c r="H15" s="4">
        <f t="shared" si="1"/>
        <v>2.7483265874891249E-4</v>
      </c>
      <c r="I15" s="3" t="str">
        <f t="shared" si="2"/>
        <v>Fail</v>
      </c>
      <c r="J15" s="3" t="str">
        <f t="shared" si="2"/>
        <v>Fail</v>
      </c>
      <c r="K15" s="16" t="str">
        <f>IF(I15="Fail","",RSQ(G15:G18,C15:C18))</f>
        <v/>
      </c>
      <c r="L15" s="5" t="str">
        <f>IF(J15="Fail","",RSQ(H15:H18,C15:C18))</f>
        <v/>
      </c>
      <c r="M15" s="3">
        <f>IF(I15="Fail",0,IF(K15&gt;0.9,+SLOPE(G15:G18,C15:C18),"Miss"))</f>
        <v>0</v>
      </c>
      <c r="N15" s="3">
        <f>IF(J15="Fail",0,IF(L15&gt;0.9,+SLOPE(H15:H18,C15:C18),"Miss"))</f>
        <v>0</v>
      </c>
      <c r="O15" s="5">
        <f>(PI()*14.75*14.75*S15)/1000</f>
        <v>71.688137261700973</v>
      </c>
      <c r="P15" s="3">
        <v>7.62</v>
      </c>
      <c r="Q15" s="3">
        <v>91.44</v>
      </c>
      <c r="R15" s="3">
        <v>5.8249999999999993</v>
      </c>
      <c r="S15" s="3">
        <f>SUM(P15:R15)</f>
        <v>104.88500000000001</v>
      </c>
      <c r="T15" s="3">
        <f>IF(M15="Miss","Miss",(M15*O15*14400*12.01)/(PI()*0.1475*0.1475*16.04))</f>
        <v>0</v>
      </c>
      <c r="U15" s="5">
        <f>IF(N15="Miss","Miss",(N15*O15*14400*28.02)/(PI()*0.1475*0.1475*44.02))</f>
        <v>0</v>
      </c>
    </row>
    <row r="16" spans="1:21" x14ac:dyDescent="0.25">
      <c r="A16" s="1">
        <v>45544</v>
      </c>
      <c r="B16" s="3">
        <v>42</v>
      </c>
      <c r="C16" s="3">
        <v>21</v>
      </c>
      <c r="D16" s="54">
        <v>2.8119225297674153</v>
      </c>
      <c r="E16" s="5">
        <v>0.15387332258565767</v>
      </c>
      <c r="F16" s="10">
        <v>28.8</v>
      </c>
      <c r="G16" s="4">
        <f t="shared" si="0"/>
        <v>1.8139473715343538E-3</v>
      </c>
      <c r="H16" s="4">
        <f t="shared" si="1"/>
        <v>2.7241457320917843E-4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45544</v>
      </c>
      <c r="B17" s="3">
        <v>42</v>
      </c>
      <c r="C17" s="3">
        <v>42</v>
      </c>
      <c r="D17" s="54">
        <v>2.8913350824455302</v>
      </c>
      <c r="E17" s="5">
        <v>0.16434480325186862</v>
      </c>
      <c r="F17" s="10">
        <v>30.6</v>
      </c>
      <c r="G17" s="4">
        <f t="shared" si="0"/>
        <v>1.8541228423937094E-3</v>
      </c>
      <c r="H17" s="4">
        <f t="shared" si="1"/>
        <v>2.8922892846442675E-4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45544</v>
      </c>
      <c r="B18" s="3">
        <v>42</v>
      </c>
      <c r="C18" s="3">
        <v>63</v>
      </c>
      <c r="D18" s="54">
        <v>2.8476844740198115</v>
      </c>
      <c r="E18" s="5">
        <v>0.16857942400479797</v>
      </c>
      <c r="F18" s="10">
        <v>31.9</v>
      </c>
      <c r="G18" s="4">
        <f t="shared" si="0"/>
        <v>1.8183488374597222E-3</v>
      </c>
      <c r="H18" s="4">
        <f t="shared" si="1"/>
        <v>2.9541706271498931E-4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">
        <v>45544</v>
      </c>
      <c r="B19" s="3">
        <v>14</v>
      </c>
      <c r="C19" s="3">
        <v>0</v>
      </c>
      <c r="D19" s="54">
        <v>2.8599557294005358</v>
      </c>
      <c r="E19" s="5">
        <v>0.15332098074831901</v>
      </c>
      <c r="F19" s="10">
        <v>27.7</v>
      </c>
      <c r="G19" s="4">
        <f t="shared" si="0"/>
        <v>1.8516788235155017E-3</v>
      </c>
      <c r="H19" s="4">
        <f t="shared" si="1"/>
        <v>2.7242917312127944E-4</v>
      </c>
      <c r="I19" s="3" t="str">
        <f>IF(ABS(G22-G19)&gt;0.000183,"Pass","Fail")</f>
        <v>Fail</v>
      </c>
      <c r="J19" s="3" t="str">
        <f>IF(ABS(H22-H19)&gt;0.000183,"Pass","Fail")</f>
        <v>Fail</v>
      </c>
      <c r="K19" s="16" t="str">
        <f>IF(I19="Fail","",RSQ(G19:G22,C19:C22))</f>
        <v/>
      </c>
      <c r="L19" s="3" t="str">
        <f>IF(J19="Fail","",RSQ(H19:H22,C19:C22))</f>
        <v/>
      </c>
      <c r="M19" s="3">
        <f>IF(I19="Fail",0,IF(K19&gt;0.9,+SLOPE(G19:G22,C19:C22),"Miss"))</f>
        <v>0</v>
      </c>
      <c r="N19" s="3">
        <f>IF(J19="Fail",0,IF(L19&gt;0.9,+SLOPE(H19:H22,C19:C22),"Miss"))</f>
        <v>0</v>
      </c>
      <c r="O19" s="5">
        <f>(PI()*14.75*14.75*S19)/1000</f>
        <v>72.679201751661097</v>
      </c>
      <c r="P19" s="3">
        <v>7.62</v>
      </c>
      <c r="Q19" s="3">
        <v>91.44</v>
      </c>
      <c r="R19" s="3">
        <v>7.2750000000000004</v>
      </c>
      <c r="S19" s="3">
        <f>SUM(P19:R19)</f>
        <v>106.33500000000001</v>
      </c>
      <c r="T19" s="3">
        <f>IF(M19="Miss","Miss",(M19*O19*14400*12.01)/(PI()*0.1475*0.1475*16.04))</f>
        <v>0</v>
      </c>
      <c r="U19" s="3">
        <f>IF(N19="Miss","Miss",(N19*O19*14400*28.02)/(PI()*0.1475*0.1475*44.02))</f>
        <v>0</v>
      </c>
    </row>
    <row r="20" spans="1:21" x14ac:dyDescent="0.25">
      <c r="A20" s="1">
        <v>45544</v>
      </c>
      <c r="B20" s="3">
        <v>14</v>
      </c>
      <c r="C20" s="3">
        <v>21</v>
      </c>
      <c r="D20" s="54">
        <v>2.8168310319197052</v>
      </c>
      <c r="E20" s="5">
        <v>0.16273380622629774</v>
      </c>
      <c r="F20" s="10">
        <v>34.4</v>
      </c>
      <c r="G20" s="4">
        <f t="shared" si="0"/>
        <v>1.784027030758636E-3</v>
      </c>
      <c r="H20" s="4">
        <f t="shared" si="1"/>
        <v>2.8285515000507459E-4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">
        <v>45544</v>
      </c>
      <c r="B21" s="3">
        <v>14</v>
      </c>
      <c r="C21" s="3">
        <v>42</v>
      </c>
      <c r="D21" s="54">
        <v>2.8411982390328574</v>
      </c>
      <c r="E21" s="5">
        <v>0.17007534981425665</v>
      </c>
      <c r="F21" s="10">
        <v>36</v>
      </c>
      <c r="G21" s="4">
        <f t="shared" si="0"/>
        <v>1.7901468190086554E-3</v>
      </c>
      <c r="H21" s="4">
        <f t="shared" si="1"/>
        <v>2.9408587209584365E-4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">
        <v>45544</v>
      </c>
      <c r="B22" s="3">
        <v>14</v>
      </c>
      <c r="C22" s="3">
        <v>63</v>
      </c>
      <c r="D22" s="54">
        <v>3.0636585687205558</v>
      </c>
      <c r="E22" s="5">
        <v>0.17496587649902551</v>
      </c>
      <c r="F22" s="10">
        <v>36.799999999999997</v>
      </c>
      <c r="G22" s="4">
        <f t="shared" si="0"/>
        <v>1.9253296008000533E-3</v>
      </c>
      <c r="H22" s="4">
        <f t="shared" si="1"/>
        <v>3.0176144829601576E-4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">
        <v>45544</v>
      </c>
      <c r="B23" s="3">
        <v>24</v>
      </c>
      <c r="C23" s="3">
        <v>0</v>
      </c>
      <c r="D23" s="54">
        <v>2.800878399924764</v>
      </c>
      <c r="E23" s="5">
        <v>0.15367770151826687</v>
      </c>
      <c r="F23" s="10">
        <v>29.4</v>
      </c>
      <c r="G23" s="4">
        <f t="shared" si="0"/>
        <v>1.8032397083655688E-3</v>
      </c>
      <c r="H23" s="4">
        <f t="shared" si="1"/>
        <v>2.7152869885597298E-4</v>
      </c>
      <c r="I23" s="3" t="str">
        <f t="shared" ref="I23:J23" si="3">IF(ABS(G26-G23)&gt;0.000183,"Pass","Fail")</f>
        <v>Fail</v>
      </c>
      <c r="J23" s="3" t="str">
        <f t="shared" si="3"/>
        <v>Fail</v>
      </c>
      <c r="K23" s="16" t="str">
        <f>IF(I23="Fail","",RSQ(G23:G26,C23:C26))</f>
        <v/>
      </c>
      <c r="L23" s="3" t="str">
        <f>IF(J23="Fail","",RSQ(H23:H26,C23:C26))</f>
        <v/>
      </c>
      <c r="M23" s="3">
        <f>IF(I23="Fail",0,IF(K23&gt;0.9,+SLOPE(G23:G26,C23:C26),"Miss"))</f>
        <v>0</v>
      </c>
      <c r="N23" s="3">
        <f>IF(J23="Fail",0,IF(L23&gt;0.9,+SLOPE(H23:H26,C23:C26),"Miss"))</f>
        <v>0</v>
      </c>
      <c r="O23" s="5">
        <f>(PI()*14.75*14.75*S23)/1000</f>
        <v>72.354542694605186</v>
      </c>
      <c r="P23" s="3">
        <v>7.62</v>
      </c>
      <c r="Q23" s="3">
        <v>91.44</v>
      </c>
      <c r="R23" s="3">
        <v>6.8</v>
      </c>
      <c r="S23" s="3">
        <f>SUM(P23:R23)</f>
        <v>105.86</v>
      </c>
      <c r="T23" s="3">
        <f>IF(M23="Miss","Miss",(M23*O23*14400*12.01)/(PI()*0.1475*0.1475*16.04))</f>
        <v>0</v>
      </c>
      <c r="U23" s="13">
        <f>IF(N23="Miss","Miss",(N23*O23*14400*28.02)/(PI()*0.1475*0.1475*44.02))</f>
        <v>0</v>
      </c>
    </row>
    <row r="24" spans="1:21" x14ac:dyDescent="0.25">
      <c r="A24" s="1">
        <v>45544</v>
      </c>
      <c r="B24" s="3">
        <v>24</v>
      </c>
      <c r="C24" s="3">
        <v>21</v>
      </c>
      <c r="D24" s="54">
        <v>2.8848488474585761</v>
      </c>
      <c r="E24" s="5">
        <v>0.16597881452066199</v>
      </c>
      <c r="F24" s="10">
        <v>31.9</v>
      </c>
      <c r="G24" s="4">
        <f t="shared" si="0"/>
        <v>1.8420796250009077E-3</v>
      </c>
      <c r="H24" s="4">
        <f t="shared" si="1"/>
        <v>2.9085977810206799E-4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">
        <v>45544</v>
      </c>
      <c r="B25" s="3">
        <v>24</v>
      </c>
      <c r="C25" s="3">
        <v>42</v>
      </c>
      <c r="D25" s="54">
        <v>2.8331342712112386</v>
      </c>
      <c r="E25" s="5">
        <v>0.17678400171359843</v>
      </c>
      <c r="F25" s="10">
        <v>33.9</v>
      </c>
      <c r="G25" s="4">
        <f t="shared" si="0"/>
        <v>1.7972745351910807E-3</v>
      </c>
      <c r="H25" s="4">
        <f t="shared" si="1"/>
        <v>3.0777681290986648E-4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">
        <v>45544</v>
      </c>
      <c r="B26" s="3">
        <v>24</v>
      </c>
      <c r="C26" s="3">
        <v>63</v>
      </c>
      <c r="D26" s="54">
        <v>2.9327067434433998</v>
      </c>
      <c r="E26" s="5">
        <v>0.17269897354161501</v>
      </c>
      <c r="F26" s="10">
        <v>35.700000000000003</v>
      </c>
      <c r="G26" s="4">
        <f t="shared" si="0"/>
        <v>1.8495982134951387E-3</v>
      </c>
      <c r="H26" s="4">
        <f t="shared" si="1"/>
        <v>2.9891257789075259E-4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">
        <v>45544</v>
      </c>
      <c r="B27" s="3">
        <v>34</v>
      </c>
      <c r="C27" s="3">
        <v>0</v>
      </c>
      <c r="D27" s="54">
        <v>2.8022808291111323</v>
      </c>
      <c r="E27" s="5">
        <v>0.155921590232455</v>
      </c>
      <c r="F27" s="10">
        <v>32.299999999999997</v>
      </c>
      <c r="G27" s="4">
        <f t="shared" si="0"/>
        <v>1.7870137386582136E-3</v>
      </c>
      <c r="H27" s="4">
        <f t="shared" si="1"/>
        <v>2.7287777510135385E-4</v>
      </c>
      <c r="I27" s="3" t="str">
        <f t="shared" ref="I27:J27" si="4">IF(ABS(G30-G27)&gt;0.000183,"Pass","Fail")</f>
        <v>Fail</v>
      </c>
      <c r="J27" s="3" t="str">
        <f t="shared" si="4"/>
        <v>Fail</v>
      </c>
      <c r="K27" s="16" t="str">
        <f>IF(I27="Fail","",RSQ(G27:G30,C27:C30))</f>
        <v/>
      </c>
      <c r="L27" s="3" t="str">
        <f>IF(J27="Fail","",RSQ(H27:H30,C27:C30))</f>
        <v/>
      </c>
      <c r="M27" s="3">
        <f>IF(I27="Fail",0,IF(K27&gt;0.9,+SLOPE(G27:G30,C27:C30),"Miss"))</f>
        <v>0</v>
      </c>
      <c r="N27" s="3">
        <f>IF(J27="Fail",0,IF(L27&gt;0.9,+SLOPE(H27:H30,C27:C30),"Miss"))</f>
        <v>0</v>
      </c>
      <c r="O27" s="5">
        <f>(PI()*14.75*14.75*S27)/1000</f>
        <v>71.414740161022323</v>
      </c>
      <c r="P27" s="3">
        <v>7.62</v>
      </c>
      <c r="Q27" s="3">
        <v>91.44</v>
      </c>
      <c r="R27" s="3">
        <v>5.4250000000000007</v>
      </c>
      <c r="S27" s="3">
        <f>SUM(P27:R27)</f>
        <v>104.485</v>
      </c>
      <c r="T27" s="3">
        <f>IF(M27="Miss","Miss",(M27*O27*14400*12.01)/(PI()*0.1475*0.1475*16.04))</f>
        <v>0</v>
      </c>
      <c r="U27" s="13">
        <f>IF(N27="Miss","Miss",(N27*O27*14400*28.02)/(PI()*0.1475*0.1475*44.02))</f>
        <v>0</v>
      </c>
    </row>
    <row r="28" spans="1:21" x14ac:dyDescent="0.25">
      <c r="A28" s="1">
        <v>45544</v>
      </c>
      <c r="B28" s="3">
        <v>34</v>
      </c>
      <c r="C28" s="3">
        <v>21</v>
      </c>
      <c r="D28" s="54">
        <v>2.8571508710277986</v>
      </c>
      <c r="E28" s="5">
        <v>0.18504611503045498</v>
      </c>
      <c r="F28" s="10">
        <v>35.299999999999997</v>
      </c>
      <c r="G28" s="4">
        <f t="shared" si="0"/>
        <v>1.8042834450975565E-3</v>
      </c>
      <c r="H28" s="4">
        <f t="shared" si="1"/>
        <v>3.2069872736791922E-4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">
        <v>45544</v>
      </c>
      <c r="B29" s="3">
        <v>34</v>
      </c>
      <c r="C29" s="3">
        <v>42</v>
      </c>
      <c r="D29" s="54">
        <v>2.9022039086398856</v>
      </c>
      <c r="E29" s="5">
        <v>0.18588613490807415</v>
      </c>
      <c r="F29" s="10">
        <v>38</v>
      </c>
      <c r="G29" s="4">
        <f t="shared" si="0"/>
        <v>1.8168307949782776E-3</v>
      </c>
      <c r="H29" s="4">
        <f t="shared" si="1"/>
        <v>3.1935905271758026E-4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">
        <v>45544</v>
      </c>
      <c r="B30" s="3">
        <v>34</v>
      </c>
      <c r="C30" s="3">
        <v>63</v>
      </c>
      <c r="D30" s="54">
        <v>2.9567233432599602</v>
      </c>
      <c r="E30" s="5">
        <v>0.19046596930934001</v>
      </c>
      <c r="F30" s="10">
        <v>39.6</v>
      </c>
      <c r="G30" s="4">
        <f t="shared" si="0"/>
        <v>1.8414915774512995E-3</v>
      </c>
      <c r="H30" s="4">
        <f t="shared" si="1"/>
        <v>3.2555330773004616E-4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">
        <v>45544</v>
      </c>
      <c r="B31" s="3">
        <v>44</v>
      </c>
      <c r="C31" s="3">
        <v>0</v>
      </c>
      <c r="D31" s="54">
        <v>3.0298249645994164</v>
      </c>
      <c r="E31" s="5">
        <v>0.15311385255931709</v>
      </c>
      <c r="F31" s="10">
        <v>28.8</v>
      </c>
      <c r="G31" s="4">
        <f t="shared" si="0"/>
        <v>1.9545143838649308E-3</v>
      </c>
      <c r="H31" s="4">
        <f t="shared" si="1"/>
        <v>2.7107002108270074E-4</v>
      </c>
      <c r="I31" s="3" t="str">
        <f>IF(ABS(G34-G31)&gt;0.000183,"Pass","Fail")</f>
        <v>Fail</v>
      </c>
      <c r="J31" s="3" t="str">
        <f t="shared" ref="J31" si="5">IF(ABS(H34-H31)&gt;0.000183,"Pass","Fail")</f>
        <v>Fail</v>
      </c>
      <c r="K31" s="16" t="str">
        <f>IF(I31="Fail","",RSQ(G31:G34,C31:C34))</f>
        <v/>
      </c>
      <c r="L31" s="5" t="str">
        <f>IF(J31="Fail","",RSQ(H31:H34,C31:C34))</f>
        <v/>
      </c>
      <c r="M31" s="3">
        <f>IF(I31="Fail",0,IF(K31&gt;0.9,+SLOPE(G31:G34,C31:C34),"Miss"))</f>
        <v>0</v>
      </c>
      <c r="N31" s="3">
        <f>IF(J31="Fail",0,IF(L31&gt;0.9,+SLOPE(H31:H34,C31:C34),"Miss"))</f>
        <v>0</v>
      </c>
      <c r="O31" s="5">
        <f>(PI()*14.75*14.75*S31)/1000</f>
        <v>71.431827479814743</v>
      </c>
      <c r="P31" s="3">
        <v>7.62</v>
      </c>
      <c r="Q31" s="3">
        <v>91.44</v>
      </c>
      <c r="R31" s="3">
        <v>5.45</v>
      </c>
      <c r="S31" s="3">
        <f>SUM(P31:R31)</f>
        <v>104.51</v>
      </c>
      <c r="T31" s="3">
        <f>IF(M31="Miss","Miss",(M31*O31*14400*12.01)/(PI()*0.1475*0.1475*16.04))</f>
        <v>0</v>
      </c>
      <c r="U31" s="5">
        <f>IF(N31="Miss","Miss",(N31*O31*14400*28.02)/(PI()*0.1475*0.1475*44.02))</f>
        <v>0</v>
      </c>
    </row>
    <row r="32" spans="1:21" x14ac:dyDescent="0.25">
      <c r="A32" s="1">
        <v>45544</v>
      </c>
      <c r="B32" s="3">
        <v>44</v>
      </c>
      <c r="C32" s="3">
        <v>21</v>
      </c>
      <c r="D32" s="54">
        <v>2.9248180792700773</v>
      </c>
      <c r="E32" s="5">
        <v>0.17809581357727755</v>
      </c>
      <c r="F32" s="10">
        <v>29.5</v>
      </c>
      <c r="G32" s="4">
        <f t="shared" si="0"/>
        <v>1.8824114051222952E-3</v>
      </c>
      <c r="H32" s="4">
        <f t="shared" si="1"/>
        <v>3.1456838448881182E-4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">
        <v>45544</v>
      </c>
      <c r="B33" s="3">
        <v>44</v>
      </c>
      <c r="C33" s="3">
        <v>42</v>
      </c>
      <c r="D33" s="54">
        <v>2.8918609933904182</v>
      </c>
      <c r="E33" s="5">
        <v>0.18747411769042266</v>
      </c>
      <c r="F33" s="10">
        <v>30.9</v>
      </c>
      <c r="G33" s="4">
        <f t="shared" si="0"/>
        <v>1.8526303342945895E-3</v>
      </c>
      <c r="H33" s="4">
        <f t="shared" si="1"/>
        <v>3.296084599181937E-4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">
        <v>45544</v>
      </c>
      <c r="B34" s="3">
        <v>44</v>
      </c>
      <c r="C34" s="3">
        <v>63</v>
      </c>
      <c r="D34" s="54">
        <v>2.8820439890858389</v>
      </c>
      <c r="E34" s="5">
        <v>0.20795679415839574</v>
      </c>
      <c r="F34" s="10">
        <v>32.5</v>
      </c>
      <c r="G34" s="4">
        <f t="shared" si="0"/>
        <v>1.8366760811131342E-3</v>
      </c>
      <c r="H34" s="4">
        <f t="shared" si="1"/>
        <v>3.6370624073318408E-4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">
        <v>45544</v>
      </c>
      <c r="B35" s="3">
        <v>11</v>
      </c>
      <c r="C35" s="3">
        <v>0</v>
      </c>
      <c r="D35" s="54">
        <v>3.2391375206649107</v>
      </c>
      <c r="E35" s="5">
        <v>0.16361985459036177</v>
      </c>
      <c r="F35" s="10">
        <v>23.8</v>
      </c>
      <c r="G35" s="4">
        <f t="shared" si="0"/>
        <v>2.1247235047986142E-3</v>
      </c>
      <c r="H35" s="4">
        <f t="shared" si="1"/>
        <v>2.9454707352892951E-4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0.98360794192229439</v>
      </c>
      <c r="L35" s="3" t="str">
        <f>IF(J35="Fail","",RSQ(H35:H38,C35:C38))</f>
        <v/>
      </c>
      <c r="M35" s="3">
        <f>IF(I35="Fail",0,IF(K35&gt;0.9,+SLOPE(G35:G38,C35:C38),"Miss"))</f>
        <v>1.0362490374938546E-4</v>
      </c>
      <c r="N35" s="3">
        <f>IF(J35="Fail",0,IF(L35&gt;0.9,+SLOPE(H35:H38,C35:C38),"Miss"))</f>
        <v>0</v>
      </c>
      <c r="O35" s="5">
        <f>(PI()*14.75*14.75*S35)/1000</f>
        <v>62.307199244664737</v>
      </c>
      <c r="P35" s="3">
        <v>7.62</v>
      </c>
      <c r="Q35" s="3">
        <v>91.44</v>
      </c>
      <c r="R35" s="3">
        <v>-7.9</v>
      </c>
      <c r="S35" s="3">
        <f>SUM(P35:R35)</f>
        <v>91.16</v>
      </c>
      <c r="T35" s="3">
        <f>IF(M35="Miss","Miss",(M35*O35*14400*12.01)/(PI()*0.1475*0.1475*16.04))</f>
        <v>1018.5200723651584</v>
      </c>
      <c r="U35" s="3">
        <f>IF(N35="Miss","Miss",(N35*O35*14400*28.02)/(PI()*0.1475*0.1475*44.02))</f>
        <v>0</v>
      </c>
    </row>
    <row r="36" spans="1:21" x14ac:dyDescent="0.25">
      <c r="A36" s="1">
        <v>45544</v>
      </c>
      <c r="B36" s="3">
        <v>11</v>
      </c>
      <c r="C36" s="3">
        <v>21</v>
      </c>
      <c r="D36" s="54">
        <v>5.6216894046566459</v>
      </c>
      <c r="E36" s="5">
        <v>0.15952331929676711</v>
      </c>
      <c r="F36" s="10">
        <v>33.200000000000003</v>
      </c>
      <c r="G36" s="4">
        <f t="shared" si="0"/>
        <v>3.5744179128678667E-3</v>
      </c>
      <c r="H36" s="4">
        <f t="shared" si="1"/>
        <v>2.7836096437415178E-4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">
        <v>45544</v>
      </c>
      <c r="B37" s="3">
        <v>11</v>
      </c>
      <c r="C37" s="3">
        <v>42</v>
      </c>
      <c r="D37" s="54">
        <v>9.4173639975629122</v>
      </c>
      <c r="E37" s="5">
        <v>0.15884439912170512</v>
      </c>
      <c r="F37" s="10">
        <v>36.9</v>
      </c>
      <c r="G37" s="4">
        <f t="shared" si="0"/>
        <v>5.9163517481207158E-3</v>
      </c>
      <c r="H37" s="4">
        <f t="shared" si="1"/>
        <v>2.7386857991705191E-4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">
        <v>45544</v>
      </c>
      <c r="B38" s="3">
        <v>11</v>
      </c>
      <c r="C38" s="3">
        <v>63</v>
      </c>
      <c r="D38" s="54">
        <v>13.742981519268163</v>
      </c>
      <c r="E38" s="5">
        <v>0.15721038785291175</v>
      </c>
      <c r="F38" s="10">
        <v>38.200000000000003</v>
      </c>
      <c r="G38" s="4">
        <f t="shared" si="0"/>
        <v>8.5978221555046471E-3</v>
      </c>
      <c r="H38" s="4">
        <f t="shared" si="1"/>
        <v>2.6991959182372162E-4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">
        <v>45544</v>
      </c>
      <c r="B39" s="3">
        <v>21</v>
      </c>
      <c r="C39" s="3">
        <v>0</v>
      </c>
      <c r="D39" s="54">
        <v>2.9621577563571377</v>
      </c>
      <c r="E39" s="5">
        <v>0.16203187180801326</v>
      </c>
      <c r="F39" s="10">
        <v>25</v>
      </c>
      <c r="G39" s="4">
        <f t="shared" si="0"/>
        <v>1.9352172902501923E-3</v>
      </c>
      <c r="H39" s="4">
        <f t="shared" si="1"/>
        <v>2.9051440717546177E-4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0.99710925299175113</v>
      </c>
      <c r="L39" s="3" t="str">
        <f>IF(J39="Fail","",RSQ(H39:H42,C39:C42))</f>
        <v/>
      </c>
      <c r="M39" s="3">
        <f>IF(I39="Fail",0,IF(K39&gt;0.9,+SLOPE(G39:G42,C39:C42),"Miss"))</f>
        <v>7.8617271410654838E-5</v>
      </c>
      <c r="N39" s="3">
        <f>IF(J39="Fail",0,IF(L39&gt;0.9,+SLOPE(H39:H42,C39:C42),"Miss"))</f>
        <v>0</v>
      </c>
      <c r="O39" s="5">
        <f>(PI()*14.75*14.75*S39)/1000</f>
        <v>62.580596345343388</v>
      </c>
      <c r="P39" s="3">
        <v>7.62</v>
      </c>
      <c r="Q39" s="3">
        <v>91.44</v>
      </c>
      <c r="R39" s="3">
        <v>-7.5</v>
      </c>
      <c r="S39" s="3">
        <f>SUM(P39:R39)</f>
        <v>91.56</v>
      </c>
      <c r="T39" s="3">
        <f>IF(M39="Miss","Miss",(M39*O39*14400*12.01)/(PI()*0.1475*0.1475*16.04))</f>
        <v>776.11287158320658</v>
      </c>
      <c r="U39" s="13">
        <f>IF(N39="Miss","Miss",(N39*O39*14400*28.02)/(PI()*0.1475*0.1475*44.02))</f>
        <v>0</v>
      </c>
    </row>
    <row r="40" spans="1:21" x14ac:dyDescent="0.25">
      <c r="A40" s="1">
        <v>45544</v>
      </c>
      <c r="B40" s="3">
        <v>21</v>
      </c>
      <c r="C40" s="3">
        <v>21</v>
      </c>
      <c r="D40" s="54">
        <v>5.8834177515626616</v>
      </c>
      <c r="E40" s="5">
        <v>0.15693421693424237</v>
      </c>
      <c r="F40" s="10">
        <v>30.8</v>
      </c>
      <c r="G40" s="4">
        <f t="shared" si="0"/>
        <v>3.7703694162812404E-3</v>
      </c>
      <c r="H40" s="4">
        <f t="shared" si="1"/>
        <v>2.7600537289300349E-4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">
        <v>45544</v>
      </c>
      <c r="B41" s="3">
        <v>21</v>
      </c>
      <c r="C41" s="3">
        <v>42</v>
      </c>
      <c r="D41" s="54">
        <v>8.1204676074686688</v>
      </c>
      <c r="E41" s="5">
        <v>0.15122668461507682</v>
      </c>
      <c r="F41" s="10">
        <v>33.700000000000003</v>
      </c>
      <c r="G41" s="4">
        <f t="shared" si="0"/>
        <v>5.1547935426727587E-3</v>
      </c>
      <c r="H41" s="4">
        <f t="shared" si="1"/>
        <v>2.6345372463883095E-4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">
        <v>45544</v>
      </c>
      <c r="B42" s="3">
        <v>21</v>
      </c>
      <c r="C42" s="3">
        <v>63</v>
      </c>
      <c r="D42" s="54">
        <v>11.037520315115087</v>
      </c>
      <c r="E42" s="5">
        <v>0.15098503506124117</v>
      </c>
      <c r="F42" s="10">
        <v>35</v>
      </c>
      <c r="G42" s="4">
        <f t="shared" si="0"/>
        <v>6.976951580198858E-3</v>
      </c>
      <c r="H42" s="4">
        <f t="shared" si="1"/>
        <v>2.6192308148588001E-4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">
        <v>45544</v>
      </c>
      <c r="B43" s="3">
        <v>31</v>
      </c>
      <c r="C43" s="3">
        <v>0</v>
      </c>
      <c r="D43" s="54">
        <v>3.0601524957546347</v>
      </c>
      <c r="E43" s="5">
        <v>0.15849918547336839</v>
      </c>
      <c r="F43" s="10">
        <v>26</v>
      </c>
      <c r="G43" s="4">
        <f t="shared" si="0"/>
        <v>1.9925555005853419E-3</v>
      </c>
      <c r="H43" s="4">
        <f t="shared" si="1"/>
        <v>2.8323053125162238E-4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0.99935068310328456</v>
      </c>
      <c r="L43" s="3" t="str">
        <f>IF(J43="Fail","",RSQ(H43:H46,C43:C46))</f>
        <v/>
      </c>
      <c r="M43" s="3">
        <f>IF(I43="Fail",0,IF(K43&gt;0.9,+SLOPE(G43:G46,C43:C46),"Miss"))</f>
        <v>1.3264737984791769E-4</v>
      </c>
      <c r="N43" s="3">
        <f>IF(J43="Fail",0,IF(L43&gt;0.9,+SLOPE(H43:H46,C43:C46),"Miss"))</f>
        <v>0</v>
      </c>
      <c r="O43" s="5">
        <f>(PI()*14.75*14.75*S43)/1000</f>
        <v>66.937862637409395</v>
      </c>
      <c r="P43" s="3">
        <v>7.62</v>
      </c>
      <c r="Q43" s="3">
        <v>91.44</v>
      </c>
      <c r="R43" s="3">
        <v>-1.125</v>
      </c>
      <c r="S43" s="3">
        <f>SUM(P43:R43)</f>
        <v>97.935000000000002</v>
      </c>
      <c r="T43" s="3">
        <f>IF(M43="Miss","Miss",(M43*O43*14400*12.01)/(PI()*0.1475*0.1475*16.04))</f>
        <v>1400.6761671889428</v>
      </c>
      <c r="U43" s="13">
        <f>IF(N43="Miss","Miss",(N43*O43*14400*28.02)/(PI()*0.1475*0.1475*44.02))</f>
        <v>0</v>
      </c>
    </row>
    <row r="44" spans="1:21" x14ac:dyDescent="0.25">
      <c r="A44" s="1">
        <v>45544</v>
      </c>
      <c r="B44" s="3">
        <v>31</v>
      </c>
      <c r="C44" s="3">
        <v>21</v>
      </c>
      <c r="D44" s="54">
        <v>7.3088117158579164</v>
      </c>
      <c r="E44" s="5">
        <v>0.15080092111546162</v>
      </c>
      <c r="F44" s="10">
        <v>26.7</v>
      </c>
      <c r="G44" s="4">
        <f t="shared" si="0"/>
        <v>4.747872917481636E-3</v>
      </c>
      <c r="H44" s="4">
        <f t="shared" si="1"/>
        <v>2.6884501031921215E-4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">
        <v>45544</v>
      </c>
      <c r="B45" s="3">
        <v>31</v>
      </c>
      <c r="C45" s="3">
        <v>42</v>
      </c>
      <c r="D45" s="54">
        <v>11.534155550737822</v>
      </c>
      <c r="E45" s="5">
        <v>0.15497800626033487</v>
      </c>
      <c r="F45" s="10">
        <v>30.6</v>
      </c>
      <c r="G45" s="4">
        <f t="shared" si="0"/>
        <v>7.39649354520917E-3</v>
      </c>
      <c r="H45" s="4">
        <f t="shared" si="1"/>
        <v>2.7274438740563107E-4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">
        <v>45544</v>
      </c>
      <c r="B46" s="3">
        <v>31</v>
      </c>
      <c r="C46" s="3">
        <v>63</v>
      </c>
      <c r="D46" s="54">
        <v>16.220723284284659</v>
      </c>
      <c r="E46" s="5">
        <v>0.16040936766083114</v>
      </c>
      <c r="F46" s="10">
        <v>30.8</v>
      </c>
      <c r="G46" s="4">
        <f t="shared" si="0"/>
        <v>1.0394998547363737E-2</v>
      </c>
      <c r="H46" s="4">
        <f t="shared" si="1"/>
        <v>2.8211723486223504E-4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">
        <v>45544</v>
      </c>
      <c r="B47" s="3">
        <v>41</v>
      </c>
      <c r="C47" s="3">
        <v>0</v>
      </c>
      <c r="D47" s="54">
        <v>3.0222869077226862</v>
      </c>
      <c r="E47" s="5">
        <v>0.15190560479013893</v>
      </c>
      <c r="F47" s="10">
        <v>28.1</v>
      </c>
      <c r="G47" s="4">
        <f t="shared" si="0"/>
        <v>1.9541819581978159E-3</v>
      </c>
      <c r="H47" s="4">
        <f t="shared" si="1"/>
        <v>2.6955586269930223E-4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0.98192836104288117</v>
      </c>
      <c r="L47" s="5" t="str">
        <f>IF(J47="Fail","",RSQ(H47:H50,C47:C50))</f>
        <v/>
      </c>
      <c r="M47" s="3">
        <f>IF(I47="Fail",0,IF(K47&gt;0.9,+SLOPE(G47:G50,C47:C50),"Miss"))</f>
        <v>6.0659934871557409E-5</v>
      </c>
      <c r="N47" s="3">
        <f>IF(J47="Fail",0,IF(L47&gt;0.9,+SLOPE(H47:H50,C47:C50),"Miss"))</f>
        <v>0</v>
      </c>
      <c r="O47" s="5">
        <f>(PI()*14.75*14.75*S47)/1000</f>
        <v>65.87844887227962</v>
      </c>
      <c r="P47" s="3">
        <v>7.62</v>
      </c>
      <c r="Q47" s="3">
        <v>91.44</v>
      </c>
      <c r="R47" s="3">
        <v>-2.6749999999999998</v>
      </c>
      <c r="S47" s="3">
        <f>SUM(P47:R47)</f>
        <v>96.385000000000005</v>
      </c>
      <c r="T47" s="3">
        <f>IF(M47="Miss","Miss",(M47*O47*14400*12.01)/(PI()*0.1475*0.1475*16.04))</f>
        <v>630.39466188957624</v>
      </c>
      <c r="U47" s="5">
        <f>IF(N47="Miss","Miss",(N47*O47*14400*28.02)/(PI()*0.1475*0.1475*44.02))</f>
        <v>0</v>
      </c>
    </row>
    <row r="48" spans="1:21" x14ac:dyDescent="0.25">
      <c r="A48" s="1">
        <v>45544</v>
      </c>
      <c r="B48" s="3">
        <v>41</v>
      </c>
      <c r="C48" s="3">
        <v>21</v>
      </c>
      <c r="D48" s="54">
        <v>4.4269950415190049</v>
      </c>
      <c r="E48" s="5">
        <v>0.15227383268169792</v>
      </c>
      <c r="F48" s="10">
        <v>30.1</v>
      </c>
      <c r="G48" s="4">
        <f t="shared" si="0"/>
        <v>2.8435743700076991E-3</v>
      </c>
      <c r="H48" s="4">
        <f t="shared" si="1"/>
        <v>2.6842719231485925E-4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">
        <v>45544</v>
      </c>
      <c r="B49" s="3">
        <v>41</v>
      </c>
      <c r="C49" s="3">
        <v>42</v>
      </c>
      <c r="D49" s="54">
        <v>6.4521027866350771</v>
      </c>
      <c r="E49" s="5">
        <v>0.14767098403720957</v>
      </c>
      <c r="F49" s="10">
        <v>32.299999999999997</v>
      </c>
      <c r="G49" s="4">
        <f t="shared" si="0"/>
        <v>4.1145042292599484E-3</v>
      </c>
      <c r="H49" s="4">
        <f t="shared" si="1"/>
        <v>2.5843842094623321E-4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">
        <v>45544</v>
      </c>
      <c r="B50" s="3">
        <v>41</v>
      </c>
      <c r="C50" s="3">
        <v>63</v>
      </c>
      <c r="D50" s="54">
        <v>9.0972595357743078</v>
      </c>
      <c r="E50" s="5">
        <v>0.16190529347028981</v>
      </c>
      <c r="F50" s="10">
        <v>33.6</v>
      </c>
      <c r="G50" s="4">
        <f t="shared" si="0"/>
        <v>5.7767341127894179E-3</v>
      </c>
      <c r="H50" s="4">
        <f t="shared" si="1"/>
        <v>2.8214900053332977E-4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I1:J1"/>
    <mergeCell ref="K1:L1"/>
    <mergeCell ref="M1:N1"/>
    <mergeCell ref="O1:O2"/>
    <mergeCell ref="P1:S1"/>
    <mergeCell ref="T1:U1"/>
    <mergeCell ref="A1:A2"/>
    <mergeCell ref="B1:B2"/>
    <mergeCell ref="C1:C2"/>
    <mergeCell ref="D1:E1"/>
    <mergeCell ref="F1:F2"/>
    <mergeCell ref="G1:H1"/>
  </mergeCells>
  <conditionalFormatting sqref="I3:J31">
    <cfRule type="containsText" dxfId="1" priority="3" operator="containsText" text="Fail">
      <formula>NOT(ISERROR(SEARCH("Fail",I3)))</formula>
    </cfRule>
    <cfRule type="containsText" priority="4" operator="containsText" text="Fail">
      <formula>NOT(ISERROR(SEARCH("Fail",I3)))</formula>
    </cfRule>
  </conditionalFormatting>
  <conditionalFormatting sqref="I35:J50">
    <cfRule type="containsText" dxfId="0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0B9A-B528-4238-8249-49D762426EB6}">
  <sheetPr>
    <tabColor rgb="FFFF0000"/>
  </sheetPr>
  <dimension ref="A1:U50"/>
  <sheetViews>
    <sheetView workbookViewId="0">
      <selection activeCell="D47" sqref="D47:D50"/>
    </sheetView>
  </sheetViews>
  <sheetFormatPr defaultRowHeight="15" x14ac:dyDescent="0.25"/>
  <cols>
    <col min="6" max="6" width="12.28515625" customWidth="1"/>
    <col min="15" max="15" width="12.42578125" customWidth="1"/>
    <col min="17" max="17" width="12.42578125" customWidth="1"/>
    <col min="18" max="18" width="14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45544</v>
      </c>
      <c r="B3" s="3">
        <v>12</v>
      </c>
      <c r="C3" s="3">
        <v>0</v>
      </c>
      <c r="D3" s="54">
        <v>2.9539184848872231</v>
      </c>
      <c r="E3" s="5">
        <v>0.15867179229753681</v>
      </c>
      <c r="F3" s="10">
        <v>27.2</v>
      </c>
      <c r="G3" s="4">
        <f>(0.997*D3*16.04)/(0.0821*(F3+273.15)*1000)</f>
        <v>1.9156988361364962E-3</v>
      </c>
      <c r="H3" s="4">
        <f>(0.997*E3*44.02)/(0.0821*(F3+273.15)*1000)</f>
        <v>2.8240613721858634E-4</v>
      </c>
      <c r="I3" s="3" t="str">
        <f>IF(ABS(G6-G3)&gt;0.000183,"Pass","Fail")</f>
        <v>Fail</v>
      </c>
      <c r="J3" s="3" t="str">
        <f>IF(ABS(H6-H3)&gt;0.000183,"Pass","Fail")</f>
        <v>Fail</v>
      </c>
      <c r="K3" s="16" t="str">
        <f>IF(I3="Fail","",RSQ(G3:G6,C3:C6))</f>
        <v/>
      </c>
      <c r="L3" s="3" t="str">
        <f>IF(J3="Fail","",RSQ(H3:H6,C3:C6))</f>
        <v/>
      </c>
      <c r="M3" s="3">
        <f>IF(I3="Fail",0,IF(K3&gt;0.9,+SLOPE(G3:G6,C3:C6),"Miss"))</f>
        <v>0</v>
      </c>
      <c r="N3" s="3">
        <f>IF(J3="Fail",0,IF(L3&gt;0.9,+SLOPE(H3:H6,C3:C6),"Miss"))</f>
        <v>0</v>
      </c>
      <c r="O3" s="5">
        <f>(PI()*14.75*14.75*S3)/1000</f>
        <v>71.824835812040305</v>
      </c>
      <c r="P3" s="3">
        <v>7.62</v>
      </c>
      <c r="Q3" s="3">
        <v>91.44</v>
      </c>
      <c r="R3" s="3">
        <v>6.0249999999999995</v>
      </c>
      <c r="S3" s="3">
        <f>SUM(P3:R3)</f>
        <v>105.08500000000001</v>
      </c>
      <c r="T3" s="3">
        <f>IF(M3="Miss","Miss",(M3*O3*14400*12.01)/(PI()*0.1475*0.1475*16.04))</f>
        <v>0</v>
      </c>
      <c r="U3" s="3">
        <f>IF(N3="Miss","Miss",(N3*O3*14400*28.02)/(PI()*0.1475*0.1475*44.02))</f>
        <v>0</v>
      </c>
    </row>
    <row r="4" spans="1:21" x14ac:dyDescent="0.25">
      <c r="A4" s="1">
        <v>45544</v>
      </c>
      <c r="B4" s="3">
        <v>12</v>
      </c>
      <c r="C4" s="3">
        <v>21</v>
      </c>
      <c r="D4" s="54">
        <v>2.9135986457791296</v>
      </c>
      <c r="E4" s="5">
        <v>0.15716435936646678</v>
      </c>
      <c r="F4" s="10">
        <v>29.9</v>
      </c>
      <c r="G4" s="4">
        <f t="shared" ref="G4:G50" si="0">(0.997*D4*16.04)/(0.0821*(F4+273.15)*1000)</f>
        <v>1.8727154928331088E-3</v>
      </c>
      <c r="H4" s="4">
        <f t="shared" ref="H4:H50" si="1">(0.997*E4*44.02)/(0.0821*(F4+273.15)*1000)</f>
        <v>2.7723101669823835E-4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45544</v>
      </c>
      <c r="B5" s="3">
        <v>12</v>
      </c>
      <c r="C5" s="3">
        <v>42</v>
      </c>
      <c r="D5" s="54">
        <v>2.9081642326819517</v>
      </c>
      <c r="E5" s="5">
        <v>0.14953513773822735</v>
      </c>
      <c r="F5" s="10">
        <v>32.6</v>
      </c>
      <c r="G5" s="4">
        <f t="shared" si="0"/>
        <v>1.8527158981614803E-3</v>
      </c>
      <c r="H5" s="4">
        <f t="shared" si="1"/>
        <v>2.6144408989882536E-4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45544</v>
      </c>
      <c r="B6" s="3">
        <v>12</v>
      </c>
      <c r="C6" s="3">
        <v>63</v>
      </c>
      <c r="D6" s="54">
        <v>2.9635601855435065</v>
      </c>
      <c r="E6" s="5">
        <v>0.16485111660276242</v>
      </c>
      <c r="F6" s="10">
        <v>35.299999999999997</v>
      </c>
      <c r="G6" s="4">
        <f t="shared" si="0"/>
        <v>1.8714806542235157E-3</v>
      </c>
      <c r="H6" s="4">
        <f t="shared" si="1"/>
        <v>2.856992879368767E-4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s="48" customFormat="1" x14ac:dyDescent="0.25">
      <c r="A7" s="53">
        <v>45544</v>
      </c>
      <c r="B7" s="45">
        <v>22</v>
      </c>
      <c r="C7" s="45">
        <v>0</v>
      </c>
      <c r="D7" s="57">
        <v>11.622157982182443</v>
      </c>
      <c r="E7" s="47">
        <v>0.15951181217515586</v>
      </c>
      <c r="F7" s="43">
        <v>27.2</v>
      </c>
      <c r="G7" s="44">
        <f t="shared" si="0"/>
        <v>7.5372948284696583E-3</v>
      </c>
      <c r="H7" s="44">
        <f t="shared" si="1"/>
        <v>2.8390121561525805E-4</v>
      </c>
      <c r="I7" s="45" t="str">
        <f t="shared" ref="I7:J15" si="2">IF(ABS(G10-G7)&gt;0.000183,"Pass","Fail")</f>
        <v>Pass</v>
      </c>
      <c r="J7" s="45" t="str">
        <f t="shared" si="2"/>
        <v>Fail</v>
      </c>
      <c r="K7" s="46">
        <f>IF(I7="Fail","",RSQ(G7:G10,C7:C10))</f>
        <v>0.60584540423686462</v>
      </c>
      <c r="L7" s="45" t="str">
        <f>IF(J7="Fail","",RSQ(H7:H10,C7:C10))</f>
        <v/>
      </c>
      <c r="M7" s="45" t="str">
        <f>IF(I7="Fail",0,IF(K7&gt;0.9,+SLOPE(G7:G10,C7:C10),"Miss"))</f>
        <v>Miss</v>
      </c>
      <c r="N7" s="45">
        <f>IF(J7="Fail",0,IF(L7&gt;0.9,+SLOPE(H7:H10,C7:C10),"Miss"))</f>
        <v>0</v>
      </c>
      <c r="O7" s="47">
        <f>(PI()*14.75*14.75*S7)/1000</f>
        <v>71.961534362379624</v>
      </c>
      <c r="P7" s="45">
        <v>7.62</v>
      </c>
      <c r="Q7" s="45">
        <v>91.44</v>
      </c>
      <c r="R7" s="45">
        <v>6.2249999999999996</v>
      </c>
      <c r="S7" s="45">
        <f>SUM(P7:R7)</f>
        <v>105.285</v>
      </c>
      <c r="T7" s="45" t="str">
        <f>IF(M7="Miss","Miss",(M7*O7*14400*12.01)/(PI()*0.1475*0.1475*16.04))</f>
        <v>Miss</v>
      </c>
      <c r="U7" s="49">
        <f>IF(N7="Miss","Miss",(N7*O7*14400*28.02)/(PI()*0.1475*0.1475*44.02))</f>
        <v>0</v>
      </c>
    </row>
    <row r="8" spans="1:21" x14ac:dyDescent="0.25">
      <c r="A8" s="1">
        <v>45544</v>
      </c>
      <c r="B8" s="3">
        <v>22</v>
      </c>
      <c r="C8" s="3">
        <v>21</v>
      </c>
      <c r="D8" s="54">
        <v>3.01054156328685</v>
      </c>
      <c r="E8" s="5">
        <v>0.15181354781724909</v>
      </c>
      <c r="F8" s="10">
        <v>30.9</v>
      </c>
      <c r="G8" s="4">
        <f t="shared" si="0"/>
        <v>1.9286613829459709E-3</v>
      </c>
      <c r="H8" s="4">
        <f t="shared" si="1"/>
        <v>2.669116692331383E-4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45544</v>
      </c>
      <c r="B9" s="3">
        <v>22</v>
      </c>
      <c r="C9" s="3">
        <v>42</v>
      </c>
      <c r="D9" s="54">
        <v>3.0252670697437192</v>
      </c>
      <c r="E9" s="5">
        <v>0.15374674424793422</v>
      </c>
      <c r="F9" s="10">
        <v>33.1</v>
      </c>
      <c r="G9" s="4">
        <f t="shared" si="0"/>
        <v>1.924172430725822E-3</v>
      </c>
      <c r="H9" s="4">
        <f t="shared" si="1"/>
        <v>2.6836870463590675E-4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45544</v>
      </c>
      <c r="B10" s="3">
        <v>22</v>
      </c>
      <c r="C10" s="3">
        <v>63</v>
      </c>
      <c r="D10" s="54">
        <v>2.9859990525254019</v>
      </c>
      <c r="E10" s="5">
        <v>0.15668106025879558</v>
      </c>
      <c r="F10" s="10">
        <v>35</v>
      </c>
      <c r="G10" s="4">
        <f t="shared" si="0"/>
        <v>1.8874865199079065E-3</v>
      </c>
      <c r="H10" s="4">
        <f t="shared" si="1"/>
        <v>2.7180432879863204E-4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45544</v>
      </c>
      <c r="B11" s="3">
        <v>32</v>
      </c>
      <c r="C11" s="3">
        <v>0</v>
      </c>
      <c r="D11" s="54">
        <v>2.7568771842024531</v>
      </c>
      <c r="E11" s="5">
        <v>0.12662445861028659</v>
      </c>
      <c r="F11" s="10">
        <v>22.8</v>
      </c>
      <c r="G11" s="4">
        <f t="shared" si="0"/>
        <v>1.8144935971590287E-3</v>
      </c>
      <c r="H11" s="4">
        <f t="shared" si="1"/>
        <v>2.2871850131137968E-4</v>
      </c>
      <c r="I11" s="3" t="str">
        <f t="shared" si="2"/>
        <v>Fail</v>
      </c>
      <c r="J11" s="3" t="str">
        <f t="shared" si="2"/>
        <v>Fail</v>
      </c>
      <c r="K11" s="16" t="str">
        <f>IF(I11="Fail","",RSQ(G11:G14,C11:C14))</f>
        <v/>
      </c>
      <c r="L11" s="3" t="str">
        <f>IF(J11="Fail","",RSQ(H11:H14,C11:C14))</f>
        <v/>
      </c>
      <c r="M11" s="3">
        <f>IF(I11="Fail",0,IF(K11&gt;0.9,+SLOPE(G11:G14,C11:C14),"Miss"))</f>
        <v>0</v>
      </c>
      <c r="N11" s="3">
        <f>IF(J11="Fail",0,IF(L11&gt;0.9,+SLOPE(H11:H14,C11:C14),"Miss"))</f>
        <v>0</v>
      </c>
      <c r="O11" s="5">
        <f>(PI()*14.75*14.75*S11)/1000</f>
        <v>71.363478204645077</v>
      </c>
      <c r="P11" s="3">
        <v>7.62</v>
      </c>
      <c r="Q11" s="3">
        <v>91.44</v>
      </c>
      <c r="R11" s="3">
        <v>5.35</v>
      </c>
      <c r="S11" s="3">
        <f>SUM(P11:R11)</f>
        <v>104.41</v>
      </c>
      <c r="T11" s="3">
        <f>IF(M11="Miss","Miss",(M11*O11*14400*12.01)/(PI()*0.1475*0.1475*16.04))</f>
        <v>0</v>
      </c>
      <c r="U11" s="13">
        <f>IF(N11="Miss","Miss",(N11*O11*14400*28.02)/(PI()*0.1475*0.1475*44.02))</f>
        <v>0</v>
      </c>
    </row>
    <row r="12" spans="1:21" x14ac:dyDescent="0.25">
      <c r="A12" s="1">
        <v>45544</v>
      </c>
      <c r="B12" s="3">
        <v>32</v>
      </c>
      <c r="C12" s="3">
        <v>21</v>
      </c>
      <c r="D12" s="54">
        <v>2.7896589664338158</v>
      </c>
      <c r="E12" s="5">
        <v>0.15429908608527287</v>
      </c>
      <c r="F12" s="10">
        <v>33.9</v>
      </c>
      <c r="G12" s="4">
        <f t="shared" si="0"/>
        <v>1.7696948122742674E-3</v>
      </c>
      <c r="H12" s="4">
        <f t="shared" si="1"/>
        <v>2.6863110060811263E-4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45544</v>
      </c>
      <c r="B13" s="3">
        <v>32</v>
      </c>
      <c r="C13" s="3">
        <v>42</v>
      </c>
      <c r="D13" s="54">
        <v>2.7747581563286512</v>
      </c>
      <c r="E13" s="5">
        <v>0.15678462435329654</v>
      </c>
      <c r="F13" s="10">
        <v>27.8</v>
      </c>
      <c r="G13" s="4">
        <f t="shared" si="0"/>
        <v>1.7959206914615708E-3</v>
      </c>
      <c r="H13" s="4">
        <f t="shared" si="1"/>
        <v>2.7849099801663461E-4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45544</v>
      </c>
      <c r="B14" s="3">
        <v>32</v>
      </c>
      <c r="C14" s="3">
        <v>63</v>
      </c>
      <c r="D14" s="54">
        <v>2.9535678775906309</v>
      </c>
      <c r="E14" s="5">
        <v>0.17085783408381972</v>
      </c>
      <c r="F14" s="10">
        <v>38.6</v>
      </c>
      <c r="G14" s="4">
        <f t="shared" si="0"/>
        <v>1.8454269519063652E-3</v>
      </c>
      <c r="H14" s="4">
        <f t="shared" si="1"/>
        <v>2.9297493993577314E-4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45544</v>
      </c>
      <c r="B15" s="3">
        <v>42</v>
      </c>
      <c r="C15" s="3">
        <v>0</v>
      </c>
      <c r="D15" s="54">
        <v>2.8594298184556473</v>
      </c>
      <c r="E15" s="5">
        <v>0.15395387243693615</v>
      </c>
      <c r="F15" s="10">
        <v>26.3</v>
      </c>
      <c r="G15" s="4">
        <f t="shared" si="0"/>
        <v>1.8599937695423538E-3</v>
      </c>
      <c r="H15" s="4">
        <f t="shared" si="1"/>
        <v>2.7483265874891249E-4</v>
      </c>
      <c r="I15" s="3" t="str">
        <f t="shared" si="2"/>
        <v>Fail</v>
      </c>
      <c r="J15" s="3" t="str">
        <f t="shared" si="2"/>
        <v>Fail</v>
      </c>
      <c r="K15" s="16" t="str">
        <f>IF(I15="Fail","",RSQ(G15:G18,C15:C18))</f>
        <v/>
      </c>
      <c r="L15" s="5" t="str">
        <f>IF(J15="Fail","",RSQ(H15:H18,C15:C18))</f>
        <v/>
      </c>
      <c r="M15" s="3">
        <f>IF(I15="Fail",0,IF(K15&gt;0.9,+SLOPE(G15:G18,C15:C18),"Miss"))</f>
        <v>0</v>
      </c>
      <c r="N15" s="3">
        <f>IF(J15="Fail",0,IF(L15&gt;0.9,+SLOPE(H15:H18,C15:C18),"Miss"))</f>
        <v>0</v>
      </c>
      <c r="O15" s="5">
        <f>(PI()*14.75*14.75*S15)/1000</f>
        <v>71.688137261700973</v>
      </c>
      <c r="P15" s="3">
        <v>7.62</v>
      </c>
      <c r="Q15" s="3">
        <v>91.44</v>
      </c>
      <c r="R15" s="3">
        <v>5.8249999999999993</v>
      </c>
      <c r="S15" s="3">
        <f>SUM(P15:R15)</f>
        <v>104.88500000000001</v>
      </c>
      <c r="T15" s="3">
        <f>IF(M15="Miss","Miss",(M15*O15*14400*12.01)/(PI()*0.1475*0.1475*16.04))</f>
        <v>0</v>
      </c>
      <c r="U15" s="5">
        <f>IF(N15="Miss","Miss",(N15*O15*14400*28.02)/(PI()*0.1475*0.1475*44.02))</f>
        <v>0</v>
      </c>
    </row>
    <row r="16" spans="1:21" x14ac:dyDescent="0.25">
      <c r="A16" s="1">
        <v>45544</v>
      </c>
      <c r="B16" s="3">
        <v>42</v>
      </c>
      <c r="C16" s="3">
        <v>21</v>
      </c>
      <c r="D16" s="54">
        <v>2.8119225297674153</v>
      </c>
      <c r="E16" s="5">
        <v>0.15387332258565767</v>
      </c>
      <c r="F16" s="10">
        <v>28.8</v>
      </c>
      <c r="G16" s="4">
        <f t="shared" si="0"/>
        <v>1.8139473715343538E-3</v>
      </c>
      <c r="H16" s="4">
        <f t="shared" si="1"/>
        <v>2.7241457320917843E-4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45544</v>
      </c>
      <c r="B17" s="3">
        <v>42</v>
      </c>
      <c r="C17" s="3">
        <v>42</v>
      </c>
      <c r="D17" s="54">
        <v>2.8913350824455302</v>
      </c>
      <c r="E17" s="5">
        <v>0.16434480325186862</v>
      </c>
      <c r="F17" s="10">
        <v>30.6</v>
      </c>
      <c r="G17" s="4">
        <f t="shared" si="0"/>
        <v>1.8541228423937094E-3</v>
      </c>
      <c r="H17" s="4">
        <f t="shared" si="1"/>
        <v>2.8922892846442675E-4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45544</v>
      </c>
      <c r="B18" s="3">
        <v>42</v>
      </c>
      <c r="C18" s="3">
        <v>63</v>
      </c>
      <c r="D18" s="54">
        <v>2.8476844740198115</v>
      </c>
      <c r="E18" s="5">
        <v>0.16857942400479797</v>
      </c>
      <c r="F18" s="10">
        <v>31.9</v>
      </c>
      <c r="G18" s="4">
        <f t="shared" si="0"/>
        <v>1.8183488374597222E-3</v>
      </c>
      <c r="H18" s="4">
        <f t="shared" si="1"/>
        <v>2.9541706271498931E-4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">
        <v>45544</v>
      </c>
      <c r="B19" s="3">
        <v>14</v>
      </c>
      <c r="C19" s="3">
        <v>0</v>
      </c>
      <c r="D19" s="54">
        <v>2.8599557294005358</v>
      </c>
      <c r="E19" s="5">
        <v>0.15332098074831901</v>
      </c>
      <c r="F19" s="10">
        <v>27.7</v>
      </c>
      <c r="G19" s="4">
        <f t="shared" si="0"/>
        <v>1.8516788235155017E-3</v>
      </c>
      <c r="H19" s="4">
        <f t="shared" si="1"/>
        <v>2.7242917312127944E-4</v>
      </c>
      <c r="I19" s="3" t="str">
        <f>IF(ABS(G22-G19)&gt;0.000183,"Pass","Fail")</f>
        <v>Fail</v>
      </c>
      <c r="J19" s="3" t="str">
        <f>IF(ABS(H22-H19)&gt;0.000183,"Pass","Fail")</f>
        <v>Fail</v>
      </c>
      <c r="K19" s="16" t="str">
        <f>IF(I19="Fail","",RSQ(G19:G22,C19:C22))</f>
        <v/>
      </c>
      <c r="L19" s="3" t="str">
        <f>IF(J19="Fail","",RSQ(H19:H22,C19:C22))</f>
        <v/>
      </c>
      <c r="M19" s="3">
        <f>IF(I19="Fail",0,IF(K19&gt;0.9,+SLOPE(G19:G22,C19:C22),"Miss"))</f>
        <v>0</v>
      </c>
      <c r="N19" s="3">
        <f>IF(J19="Fail",0,IF(L19&gt;0.9,+SLOPE(H19:H22,C19:C22),"Miss"))</f>
        <v>0</v>
      </c>
      <c r="O19" s="5">
        <f>(PI()*14.75*14.75*S19)/1000</f>
        <v>72.679201751661097</v>
      </c>
      <c r="P19" s="3">
        <v>7.62</v>
      </c>
      <c r="Q19" s="3">
        <v>91.44</v>
      </c>
      <c r="R19" s="3">
        <v>7.2750000000000004</v>
      </c>
      <c r="S19" s="3">
        <f>SUM(P19:R19)</f>
        <v>106.33500000000001</v>
      </c>
      <c r="T19" s="3">
        <f>IF(M19="Miss","Miss",(M19*O19*14400*12.01)/(PI()*0.1475*0.1475*16.04))</f>
        <v>0</v>
      </c>
      <c r="U19" s="3">
        <f>IF(N19="Miss","Miss",(N19*O19*14400*28.02)/(PI()*0.1475*0.1475*44.02))</f>
        <v>0</v>
      </c>
    </row>
    <row r="20" spans="1:21" x14ac:dyDescent="0.25">
      <c r="A20" s="1">
        <v>45544</v>
      </c>
      <c r="B20" s="3">
        <v>14</v>
      </c>
      <c r="C20" s="3">
        <v>21</v>
      </c>
      <c r="D20" s="54">
        <v>2.8168310319197052</v>
      </c>
      <c r="E20" s="5">
        <v>0.16273380622629774</v>
      </c>
      <c r="F20" s="10">
        <v>34.4</v>
      </c>
      <c r="G20" s="4">
        <f t="shared" si="0"/>
        <v>1.784027030758636E-3</v>
      </c>
      <c r="H20" s="4">
        <f t="shared" si="1"/>
        <v>2.8285515000507459E-4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">
        <v>45544</v>
      </c>
      <c r="B21" s="3">
        <v>14</v>
      </c>
      <c r="C21" s="3">
        <v>42</v>
      </c>
      <c r="D21" s="54">
        <v>2.8411982390328574</v>
      </c>
      <c r="E21" s="5">
        <v>0.17007534981425665</v>
      </c>
      <c r="F21" s="10">
        <v>36</v>
      </c>
      <c r="G21" s="4">
        <f t="shared" si="0"/>
        <v>1.7901468190086554E-3</v>
      </c>
      <c r="H21" s="4">
        <f t="shared" si="1"/>
        <v>2.9408587209584365E-4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">
        <v>45544</v>
      </c>
      <c r="B22" s="3">
        <v>14</v>
      </c>
      <c r="C22" s="3">
        <v>63</v>
      </c>
      <c r="D22" s="54">
        <v>3.0636585687205558</v>
      </c>
      <c r="E22" s="5">
        <v>0.17496587649902551</v>
      </c>
      <c r="F22" s="10">
        <v>36.799999999999997</v>
      </c>
      <c r="G22" s="4">
        <f t="shared" si="0"/>
        <v>1.9253296008000533E-3</v>
      </c>
      <c r="H22" s="4">
        <f t="shared" si="1"/>
        <v>3.0176144829601576E-4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">
        <v>45544</v>
      </c>
      <c r="B23" s="3">
        <v>24</v>
      </c>
      <c r="C23" s="3">
        <v>0</v>
      </c>
      <c r="D23" s="54">
        <v>2.800878399924764</v>
      </c>
      <c r="E23" s="5">
        <v>0.15367770151826687</v>
      </c>
      <c r="F23" s="10">
        <v>29.4</v>
      </c>
      <c r="G23" s="4">
        <f t="shared" si="0"/>
        <v>1.8032397083655688E-3</v>
      </c>
      <c r="H23" s="4">
        <f t="shared" si="1"/>
        <v>2.7152869885597298E-4</v>
      </c>
      <c r="I23" s="3" t="str">
        <f t="shared" ref="I23:J23" si="3">IF(ABS(G26-G23)&gt;0.000183,"Pass","Fail")</f>
        <v>Fail</v>
      </c>
      <c r="J23" s="3" t="str">
        <f t="shared" si="3"/>
        <v>Fail</v>
      </c>
      <c r="K23" s="16" t="str">
        <f>IF(I23="Fail","",RSQ(G23:G26,C23:C26))</f>
        <v/>
      </c>
      <c r="L23" s="3" t="str">
        <f>IF(J23="Fail","",RSQ(H23:H26,C23:C26))</f>
        <v/>
      </c>
      <c r="M23" s="3">
        <f>IF(I23="Fail",0,IF(K23&gt;0.9,+SLOPE(G23:G26,C23:C26),"Miss"))</f>
        <v>0</v>
      </c>
      <c r="N23" s="3">
        <f>IF(J23="Fail",0,IF(L23&gt;0.9,+SLOPE(H23:H26,C23:C26),"Miss"))</f>
        <v>0</v>
      </c>
      <c r="O23" s="5">
        <f>(PI()*14.75*14.75*S23)/1000</f>
        <v>72.354542694605186</v>
      </c>
      <c r="P23" s="3">
        <v>7.62</v>
      </c>
      <c r="Q23" s="3">
        <v>91.44</v>
      </c>
      <c r="R23" s="3">
        <v>6.8</v>
      </c>
      <c r="S23" s="3">
        <f>SUM(P23:R23)</f>
        <v>105.86</v>
      </c>
      <c r="T23" s="3">
        <f>IF(M23="Miss","Miss",(M23*O23*14400*12.01)/(PI()*0.1475*0.1475*16.04))</f>
        <v>0</v>
      </c>
      <c r="U23" s="13">
        <f>IF(N23="Miss","Miss",(N23*O23*14400*28.02)/(PI()*0.1475*0.1475*44.02))</f>
        <v>0</v>
      </c>
    </row>
    <row r="24" spans="1:21" x14ac:dyDescent="0.25">
      <c r="A24" s="1">
        <v>45544</v>
      </c>
      <c r="B24" s="3">
        <v>24</v>
      </c>
      <c r="C24" s="3">
        <v>21</v>
      </c>
      <c r="D24" s="54">
        <v>2.8848488474585761</v>
      </c>
      <c r="E24" s="5">
        <v>0.16597881452066199</v>
      </c>
      <c r="F24" s="10">
        <v>31.9</v>
      </c>
      <c r="G24" s="4">
        <f t="shared" si="0"/>
        <v>1.8420796250009077E-3</v>
      </c>
      <c r="H24" s="4">
        <f t="shared" si="1"/>
        <v>2.9085977810206799E-4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">
        <v>45544</v>
      </c>
      <c r="B25" s="3">
        <v>24</v>
      </c>
      <c r="C25" s="3">
        <v>42</v>
      </c>
      <c r="D25" s="54">
        <v>2.8331342712112386</v>
      </c>
      <c r="E25" s="5">
        <v>0.17678400171359843</v>
      </c>
      <c r="F25" s="10">
        <v>33.9</v>
      </c>
      <c r="G25" s="4">
        <f t="shared" si="0"/>
        <v>1.7972745351910807E-3</v>
      </c>
      <c r="H25" s="4">
        <f t="shared" si="1"/>
        <v>3.0777681290986648E-4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">
        <v>45544</v>
      </c>
      <c r="B26" s="3">
        <v>24</v>
      </c>
      <c r="C26" s="3">
        <v>63</v>
      </c>
      <c r="D26" s="54">
        <v>2.9327067434433998</v>
      </c>
      <c r="E26" s="5">
        <v>0.17269897354161501</v>
      </c>
      <c r="F26" s="10">
        <v>35.700000000000003</v>
      </c>
      <c r="G26" s="4">
        <f t="shared" si="0"/>
        <v>1.8495982134951387E-3</v>
      </c>
      <c r="H26" s="4">
        <f t="shared" si="1"/>
        <v>2.9891257789075259E-4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">
        <v>45544</v>
      </c>
      <c r="B27" s="3">
        <v>34</v>
      </c>
      <c r="C27" s="3">
        <v>0</v>
      </c>
      <c r="D27" s="54">
        <v>2.8022808291111323</v>
      </c>
      <c r="E27" s="5">
        <v>0.155921590232455</v>
      </c>
      <c r="F27" s="10">
        <v>32.299999999999997</v>
      </c>
      <c r="G27" s="4">
        <f t="shared" si="0"/>
        <v>1.7870137386582136E-3</v>
      </c>
      <c r="H27" s="4">
        <f t="shared" si="1"/>
        <v>2.7287777510135385E-4</v>
      </c>
      <c r="I27" s="3" t="str">
        <f t="shared" ref="I27:J27" si="4">IF(ABS(G30-G27)&gt;0.000183,"Pass","Fail")</f>
        <v>Fail</v>
      </c>
      <c r="J27" s="3" t="str">
        <f t="shared" si="4"/>
        <v>Fail</v>
      </c>
      <c r="K27" s="16" t="str">
        <f>IF(I27="Fail","",RSQ(G27:G30,C27:C30))</f>
        <v/>
      </c>
      <c r="L27" s="3" t="str">
        <f>IF(J27="Fail","",RSQ(H27:H30,C27:C30))</f>
        <v/>
      </c>
      <c r="M27" s="3">
        <f>IF(I27="Fail",0,IF(K27&gt;0.9,+SLOPE(G27:G30,C27:C30),"Miss"))</f>
        <v>0</v>
      </c>
      <c r="N27" s="3">
        <f>IF(J27="Fail",0,IF(L27&gt;0.9,+SLOPE(H27:H30,C27:C30),"Miss"))</f>
        <v>0</v>
      </c>
      <c r="O27" s="5">
        <f>(PI()*14.75*14.75*S27)/1000</f>
        <v>71.414740161022323</v>
      </c>
      <c r="P27" s="3">
        <v>7.62</v>
      </c>
      <c r="Q27" s="3">
        <v>91.44</v>
      </c>
      <c r="R27" s="3">
        <v>5.4250000000000007</v>
      </c>
      <c r="S27" s="3">
        <f>SUM(P27:R27)</f>
        <v>104.485</v>
      </c>
      <c r="T27" s="3">
        <f>IF(M27="Miss","Miss",(M27*O27*14400*12.01)/(PI()*0.1475*0.1475*16.04))</f>
        <v>0</v>
      </c>
      <c r="U27" s="13">
        <f>IF(N27="Miss","Miss",(N27*O27*14400*28.02)/(PI()*0.1475*0.1475*44.02))</f>
        <v>0</v>
      </c>
    </row>
    <row r="28" spans="1:21" x14ac:dyDescent="0.25">
      <c r="A28" s="1">
        <v>45544</v>
      </c>
      <c r="B28" s="3">
        <v>34</v>
      </c>
      <c r="C28" s="3">
        <v>21</v>
      </c>
      <c r="D28" s="54">
        <v>2.8571508710277986</v>
      </c>
      <c r="E28" s="5">
        <v>0.18504611503045498</v>
      </c>
      <c r="F28" s="10">
        <v>35.299999999999997</v>
      </c>
      <c r="G28" s="4">
        <f t="shared" si="0"/>
        <v>1.8042834450975565E-3</v>
      </c>
      <c r="H28" s="4">
        <f t="shared" si="1"/>
        <v>3.2069872736791922E-4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">
        <v>45544</v>
      </c>
      <c r="B29" s="3">
        <v>34</v>
      </c>
      <c r="C29" s="3">
        <v>42</v>
      </c>
      <c r="D29" s="54">
        <v>2.9022039086398856</v>
      </c>
      <c r="E29" s="5">
        <v>0.18588613490807415</v>
      </c>
      <c r="F29" s="10">
        <v>38</v>
      </c>
      <c r="G29" s="4">
        <f t="shared" si="0"/>
        <v>1.8168307949782776E-3</v>
      </c>
      <c r="H29" s="4">
        <f t="shared" si="1"/>
        <v>3.1935905271758026E-4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">
        <v>45544</v>
      </c>
      <c r="B30" s="3">
        <v>34</v>
      </c>
      <c r="C30" s="3">
        <v>63</v>
      </c>
      <c r="D30" s="54">
        <v>2.9567233432599602</v>
      </c>
      <c r="E30" s="5">
        <v>0.19046596930934001</v>
      </c>
      <c r="F30" s="10">
        <v>39.6</v>
      </c>
      <c r="G30" s="4">
        <f t="shared" si="0"/>
        <v>1.8414915774512995E-3</v>
      </c>
      <c r="H30" s="4">
        <f t="shared" si="1"/>
        <v>3.2555330773004616E-4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">
        <v>45544</v>
      </c>
      <c r="B31" s="3">
        <v>44</v>
      </c>
      <c r="C31" s="3">
        <v>0</v>
      </c>
      <c r="D31" s="54">
        <v>3.0298249645994164</v>
      </c>
      <c r="E31" s="5">
        <v>0.15311385255931709</v>
      </c>
      <c r="F31" s="10">
        <v>28.8</v>
      </c>
      <c r="G31" s="4">
        <f t="shared" si="0"/>
        <v>1.9545143838649308E-3</v>
      </c>
      <c r="H31" s="4">
        <f t="shared" si="1"/>
        <v>2.7107002108270074E-4</v>
      </c>
      <c r="I31" s="3" t="str">
        <f>IF(ABS(G34-G31)&gt;0.000183,"Pass","Fail")</f>
        <v>Fail</v>
      </c>
      <c r="J31" s="3" t="str">
        <f t="shared" ref="J31" si="5">IF(ABS(H34-H31)&gt;0.000183,"Pass","Fail")</f>
        <v>Fail</v>
      </c>
      <c r="K31" s="16" t="str">
        <f>IF(I31="Fail","",RSQ(G31:G34,C31:C34))</f>
        <v/>
      </c>
      <c r="L31" s="5" t="str">
        <f>IF(J31="Fail","",RSQ(H31:H34,C31:C34))</f>
        <v/>
      </c>
      <c r="M31" s="3">
        <f>IF(I31="Fail",0,IF(K31&gt;0.9,+SLOPE(G31:G34,C31:C34),"Miss"))</f>
        <v>0</v>
      </c>
      <c r="N31" s="3">
        <f>IF(J31="Fail",0,IF(L31&gt;0.9,+SLOPE(H31:H34,C31:C34),"Miss"))</f>
        <v>0</v>
      </c>
      <c r="O31" s="5">
        <f>(PI()*14.75*14.75*S31)/1000</f>
        <v>71.431827479814743</v>
      </c>
      <c r="P31" s="3">
        <v>7.62</v>
      </c>
      <c r="Q31" s="3">
        <v>91.44</v>
      </c>
      <c r="R31" s="3">
        <v>5.45</v>
      </c>
      <c r="S31" s="3">
        <f>SUM(P31:R31)</f>
        <v>104.51</v>
      </c>
      <c r="T31" s="3">
        <f>IF(M31="Miss","Miss",(M31*O31*14400*12.01)/(PI()*0.1475*0.1475*16.04))</f>
        <v>0</v>
      </c>
      <c r="U31" s="5">
        <f>IF(N31="Miss","Miss",(N31*O31*14400*28.02)/(PI()*0.1475*0.1475*44.02))</f>
        <v>0</v>
      </c>
    </row>
    <row r="32" spans="1:21" x14ac:dyDescent="0.25">
      <c r="A32" s="1">
        <v>45544</v>
      </c>
      <c r="B32" s="3">
        <v>44</v>
      </c>
      <c r="C32" s="3">
        <v>21</v>
      </c>
      <c r="D32" s="54">
        <v>2.9248180792700773</v>
      </c>
      <c r="E32" s="5">
        <v>0.17809581357727755</v>
      </c>
      <c r="F32" s="10">
        <v>29.5</v>
      </c>
      <c r="G32" s="4">
        <f t="shared" si="0"/>
        <v>1.8824114051222952E-3</v>
      </c>
      <c r="H32" s="4">
        <f t="shared" si="1"/>
        <v>3.1456838448881182E-4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">
        <v>45544</v>
      </c>
      <c r="B33" s="3">
        <v>44</v>
      </c>
      <c r="C33" s="3">
        <v>42</v>
      </c>
      <c r="D33" s="54">
        <v>2.8918609933904182</v>
      </c>
      <c r="E33" s="5">
        <v>0.18747411769042266</v>
      </c>
      <c r="F33" s="10">
        <v>30.9</v>
      </c>
      <c r="G33" s="4">
        <f t="shared" si="0"/>
        <v>1.8526303342945895E-3</v>
      </c>
      <c r="H33" s="4">
        <f t="shared" si="1"/>
        <v>3.296084599181937E-4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">
        <v>45544</v>
      </c>
      <c r="B34" s="3">
        <v>44</v>
      </c>
      <c r="C34" s="3">
        <v>63</v>
      </c>
      <c r="D34" s="54">
        <v>2.8820439890858389</v>
      </c>
      <c r="E34" s="5">
        <v>0.20795679415839574</v>
      </c>
      <c r="F34" s="10">
        <v>32.5</v>
      </c>
      <c r="G34" s="4">
        <f t="shared" si="0"/>
        <v>1.8366760811131342E-3</v>
      </c>
      <c r="H34" s="4">
        <f t="shared" si="1"/>
        <v>3.6370624073318408E-4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">
        <v>45544</v>
      </c>
      <c r="B35" s="3">
        <v>11</v>
      </c>
      <c r="C35" s="3">
        <v>0</v>
      </c>
      <c r="D35" s="54">
        <v>3.2391375206649107</v>
      </c>
      <c r="E35" s="5">
        <v>0.16361985459036177</v>
      </c>
      <c r="F35" s="10">
        <v>23.8</v>
      </c>
      <c r="G35" s="4">
        <f t="shared" si="0"/>
        <v>2.1247235047986142E-3</v>
      </c>
      <c r="H35" s="4">
        <f t="shared" si="1"/>
        <v>2.9454707352892951E-4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0.98360794192229439</v>
      </c>
      <c r="L35" s="3" t="str">
        <f>IF(J35="Fail","",RSQ(H35:H38,C35:C38))</f>
        <v/>
      </c>
      <c r="M35" s="3">
        <f>IF(I35="Fail",0,IF(K35&gt;0.9,+SLOPE(G35:G38,C35:C38),"Miss"))</f>
        <v>1.0362490374938546E-4</v>
      </c>
      <c r="N35" s="3">
        <f>IF(J35="Fail",0,IF(L35&gt;0.9,+SLOPE(H35:H38,C35:C38),"Miss"))</f>
        <v>0</v>
      </c>
      <c r="O35" s="5">
        <f>(PI()*14.75*14.75*S35)/1000</f>
        <v>62.307199244664737</v>
      </c>
      <c r="P35" s="3">
        <v>7.62</v>
      </c>
      <c r="Q35" s="3">
        <v>91.44</v>
      </c>
      <c r="R35" s="3">
        <v>-7.9</v>
      </c>
      <c r="S35" s="3">
        <f>SUM(P35:R35)</f>
        <v>91.16</v>
      </c>
      <c r="T35" s="3">
        <f>IF(M35="Miss","Miss",(M35*O35*14400*12.01)/(PI()*0.1475*0.1475*16.04))</f>
        <v>1018.5200723651584</v>
      </c>
      <c r="U35" s="3">
        <f>IF(N35="Miss","Miss",(N35*O35*14400*28.02)/(PI()*0.1475*0.1475*44.02))</f>
        <v>0</v>
      </c>
    </row>
    <row r="36" spans="1:21" x14ac:dyDescent="0.25">
      <c r="A36" s="1">
        <v>45544</v>
      </c>
      <c r="B36" s="3">
        <v>11</v>
      </c>
      <c r="C36" s="3">
        <v>21</v>
      </c>
      <c r="D36" s="54">
        <v>5.6216894046566459</v>
      </c>
      <c r="E36" s="5">
        <v>0.15952331929676711</v>
      </c>
      <c r="F36" s="10">
        <v>33.200000000000003</v>
      </c>
      <c r="G36" s="4">
        <f t="shared" si="0"/>
        <v>3.5744179128678667E-3</v>
      </c>
      <c r="H36" s="4">
        <f t="shared" si="1"/>
        <v>2.7836096437415178E-4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">
        <v>45544</v>
      </c>
      <c r="B37" s="3">
        <v>11</v>
      </c>
      <c r="C37" s="3">
        <v>42</v>
      </c>
      <c r="D37" s="54">
        <v>9.4173639975629122</v>
      </c>
      <c r="E37" s="5">
        <v>0.15884439912170512</v>
      </c>
      <c r="F37" s="10">
        <v>36.9</v>
      </c>
      <c r="G37" s="4">
        <f t="shared" si="0"/>
        <v>5.9163517481207158E-3</v>
      </c>
      <c r="H37" s="4">
        <f t="shared" si="1"/>
        <v>2.7386857991705191E-4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">
        <v>45544</v>
      </c>
      <c r="B38" s="3">
        <v>11</v>
      </c>
      <c r="C38" s="3">
        <v>63</v>
      </c>
      <c r="D38" s="54">
        <v>13.742981519268163</v>
      </c>
      <c r="E38" s="5">
        <v>0.15721038785291175</v>
      </c>
      <c r="F38" s="10">
        <v>38.200000000000003</v>
      </c>
      <c r="G38" s="4">
        <f t="shared" si="0"/>
        <v>8.5978221555046471E-3</v>
      </c>
      <c r="H38" s="4">
        <f t="shared" si="1"/>
        <v>2.6991959182372162E-4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">
        <v>45544</v>
      </c>
      <c r="B39" s="3">
        <v>21</v>
      </c>
      <c r="C39" s="3">
        <v>0</v>
      </c>
      <c r="D39" s="54">
        <v>2.9621577563571377</v>
      </c>
      <c r="E39" s="5">
        <v>0.16203187180801326</v>
      </c>
      <c r="F39" s="10">
        <v>25</v>
      </c>
      <c r="G39" s="4">
        <f t="shared" si="0"/>
        <v>1.9352172902501923E-3</v>
      </c>
      <c r="H39" s="4">
        <f t="shared" si="1"/>
        <v>2.9051440717546177E-4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0.99710925299175113</v>
      </c>
      <c r="L39" s="3" t="str">
        <f>IF(J39="Fail","",RSQ(H39:H42,C39:C42))</f>
        <v/>
      </c>
      <c r="M39" s="3">
        <f>IF(I39="Fail",0,IF(K39&gt;0.9,+SLOPE(G39:G42,C39:C42),"Miss"))</f>
        <v>7.8617271410654838E-5</v>
      </c>
      <c r="N39" s="3">
        <f>IF(J39="Fail",0,IF(L39&gt;0.9,+SLOPE(H39:H42,C39:C42),"Miss"))</f>
        <v>0</v>
      </c>
      <c r="O39" s="5">
        <f>(PI()*14.75*14.75*S39)/1000</f>
        <v>62.580596345343388</v>
      </c>
      <c r="P39" s="3">
        <v>7.62</v>
      </c>
      <c r="Q39" s="3">
        <v>91.44</v>
      </c>
      <c r="R39" s="3">
        <v>-7.5</v>
      </c>
      <c r="S39" s="3">
        <f>SUM(P39:R39)</f>
        <v>91.56</v>
      </c>
      <c r="T39" s="3">
        <f>IF(M39="Miss","Miss",(M39*O39*14400*12.01)/(PI()*0.1475*0.1475*16.04))</f>
        <v>776.11287158320658</v>
      </c>
      <c r="U39" s="13">
        <f>IF(N39="Miss","Miss",(N39*O39*14400*28.02)/(PI()*0.1475*0.1475*44.02))</f>
        <v>0</v>
      </c>
    </row>
    <row r="40" spans="1:21" x14ac:dyDescent="0.25">
      <c r="A40" s="1">
        <v>45544</v>
      </c>
      <c r="B40" s="3">
        <v>21</v>
      </c>
      <c r="C40" s="3">
        <v>21</v>
      </c>
      <c r="D40" s="54">
        <v>5.8834177515626616</v>
      </c>
      <c r="E40" s="5">
        <v>0.15693421693424237</v>
      </c>
      <c r="F40" s="10">
        <v>30.8</v>
      </c>
      <c r="G40" s="4">
        <f t="shared" si="0"/>
        <v>3.7703694162812404E-3</v>
      </c>
      <c r="H40" s="4">
        <f t="shared" si="1"/>
        <v>2.7600537289300349E-4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">
        <v>45544</v>
      </c>
      <c r="B41" s="3">
        <v>21</v>
      </c>
      <c r="C41" s="3">
        <v>42</v>
      </c>
      <c r="D41" s="54">
        <v>8.1204676074686688</v>
      </c>
      <c r="E41" s="5">
        <v>0.15122668461507682</v>
      </c>
      <c r="F41" s="10">
        <v>33.700000000000003</v>
      </c>
      <c r="G41" s="4">
        <f t="shared" si="0"/>
        <v>5.1547935426727587E-3</v>
      </c>
      <c r="H41" s="4">
        <f t="shared" si="1"/>
        <v>2.6345372463883095E-4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">
        <v>45544</v>
      </c>
      <c r="B42" s="3">
        <v>21</v>
      </c>
      <c r="C42" s="3">
        <v>63</v>
      </c>
      <c r="D42" s="54">
        <v>11.037520315115087</v>
      </c>
      <c r="E42" s="5">
        <v>0.15098503506124117</v>
      </c>
      <c r="F42" s="10">
        <v>35</v>
      </c>
      <c r="G42" s="4">
        <f t="shared" si="0"/>
        <v>6.976951580198858E-3</v>
      </c>
      <c r="H42" s="4">
        <f t="shared" si="1"/>
        <v>2.6192308148588001E-4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">
        <v>45544</v>
      </c>
      <c r="B43" s="3">
        <v>31</v>
      </c>
      <c r="C43" s="3">
        <v>0</v>
      </c>
      <c r="D43" s="54">
        <v>3.0601524957546347</v>
      </c>
      <c r="E43" s="5">
        <v>0.15849918547336839</v>
      </c>
      <c r="F43" s="10">
        <v>26</v>
      </c>
      <c r="G43" s="4">
        <f t="shared" si="0"/>
        <v>1.9925555005853419E-3</v>
      </c>
      <c r="H43" s="4">
        <f t="shared" si="1"/>
        <v>2.8323053125162238E-4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0.99935068310328456</v>
      </c>
      <c r="L43" s="3" t="str">
        <f>IF(J43="Fail","",RSQ(H43:H46,C43:C46))</f>
        <v/>
      </c>
      <c r="M43" s="3">
        <f>IF(I43="Fail",0,IF(K43&gt;0.9,+SLOPE(G43:G46,C43:C46),"Miss"))</f>
        <v>1.3264737984791769E-4</v>
      </c>
      <c r="N43" s="3">
        <f>IF(J43="Fail",0,IF(L43&gt;0.9,+SLOPE(H43:H46,C43:C46),"Miss"))</f>
        <v>0</v>
      </c>
      <c r="O43" s="5">
        <f>(PI()*14.75*14.75*S43)/1000</f>
        <v>66.937862637409395</v>
      </c>
      <c r="P43" s="3">
        <v>7.62</v>
      </c>
      <c r="Q43" s="3">
        <v>91.44</v>
      </c>
      <c r="R43" s="3">
        <v>-1.125</v>
      </c>
      <c r="S43" s="3">
        <f>SUM(P43:R43)</f>
        <v>97.935000000000002</v>
      </c>
      <c r="T43" s="3">
        <f>IF(M43="Miss","Miss",(M43*O43*14400*12.01)/(PI()*0.1475*0.1475*16.04))</f>
        <v>1400.6761671889428</v>
      </c>
      <c r="U43" s="13">
        <f>IF(N43="Miss","Miss",(N43*O43*14400*28.02)/(PI()*0.1475*0.1475*44.02))</f>
        <v>0</v>
      </c>
    </row>
    <row r="44" spans="1:21" x14ac:dyDescent="0.25">
      <c r="A44" s="1">
        <v>45544</v>
      </c>
      <c r="B44" s="3">
        <v>31</v>
      </c>
      <c r="C44" s="3">
        <v>21</v>
      </c>
      <c r="D44" s="54">
        <v>7.3088117158579164</v>
      </c>
      <c r="E44" s="5">
        <v>0.15080092111546162</v>
      </c>
      <c r="F44" s="10">
        <v>26.7</v>
      </c>
      <c r="G44" s="4">
        <f t="shared" si="0"/>
        <v>4.747872917481636E-3</v>
      </c>
      <c r="H44" s="4">
        <f t="shared" si="1"/>
        <v>2.6884501031921215E-4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">
        <v>45544</v>
      </c>
      <c r="B45" s="3">
        <v>31</v>
      </c>
      <c r="C45" s="3">
        <v>42</v>
      </c>
      <c r="D45" s="54">
        <v>11.534155550737822</v>
      </c>
      <c r="E45" s="5">
        <v>0.15497800626033487</v>
      </c>
      <c r="F45" s="10">
        <v>30.6</v>
      </c>
      <c r="G45" s="4">
        <f t="shared" si="0"/>
        <v>7.39649354520917E-3</v>
      </c>
      <c r="H45" s="4">
        <f t="shared" si="1"/>
        <v>2.7274438740563107E-4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">
        <v>45544</v>
      </c>
      <c r="B46" s="3">
        <v>31</v>
      </c>
      <c r="C46" s="3">
        <v>63</v>
      </c>
      <c r="D46" s="54">
        <v>16.220723284284659</v>
      </c>
      <c r="E46" s="5">
        <v>0.16040936766083114</v>
      </c>
      <c r="F46" s="10">
        <v>30.8</v>
      </c>
      <c r="G46" s="4">
        <f t="shared" si="0"/>
        <v>1.0394998547363737E-2</v>
      </c>
      <c r="H46" s="4">
        <f t="shared" si="1"/>
        <v>2.8211723486223504E-4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">
        <v>45544</v>
      </c>
      <c r="B47" s="3">
        <v>41</v>
      </c>
      <c r="C47" s="3">
        <v>0</v>
      </c>
      <c r="D47" s="54">
        <v>3.0222869077226862</v>
      </c>
      <c r="E47" s="5">
        <v>0.15190560479013893</v>
      </c>
      <c r="F47" s="10">
        <v>28.1</v>
      </c>
      <c r="G47" s="4">
        <f t="shared" si="0"/>
        <v>1.9541819581978159E-3</v>
      </c>
      <c r="H47" s="4">
        <f t="shared" si="1"/>
        <v>2.6955586269930223E-4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0.98192836104288117</v>
      </c>
      <c r="L47" s="5" t="str">
        <f>IF(J47="Fail","",RSQ(H47:H50,C47:C50))</f>
        <v/>
      </c>
      <c r="M47" s="3">
        <f>IF(I47="Fail",0,IF(K47&gt;0.9,+SLOPE(G47:G50,C47:C50),"Miss"))</f>
        <v>6.0659934871557409E-5</v>
      </c>
      <c r="N47" s="3">
        <f>IF(J47="Fail",0,IF(L47&gt;0.9,+SLOPE(H47:H50,C47:C50),"Miss"))</f>
        <v>0</v>
      </c>
      <c r="O47" s="5">
        <f>(PI()*14.75*14.75*S47)/1000</f>
        <v>65.87844887227962</v>
      </c>
      <c r="P47" s="3">
        <v>7.62</v>
      </c>
      <c r="Q47" s="3">
        <v>91.44</v>
      </c>
      <c r="R47" s="3">
        <v>-2.6749999999999998</v>
      </c>
      <c r="S47" s="3">
        <f>SUM(P47:R47)</f>
        <v>96.385000000000005</v>
      </c>
      <c r="T47" s="3">
        <f>IF(M47="Miss","Miss",(M47*O47*14400*12.01)/(PI()*0.1475*0.1475*16.04))</f>
        <v>630.39466188957624</v>
      </c>
      <c r="U47" s="5">
        <f>IF(N47="Miss","Miss",(N47*O47*14400*28.02)/(PI()*0.1475*0.1475*44.02))</f>
        <v>0</v>
      </c>
    </row>
    <row r="48" spans="1:21" x14ac:dyDescent="0.25">
      <c r="A48" s="1">
        <v>45544</v>
      </c>
      <c r="B48" s="3">
        <v>41</v>
      </c>
      <c r="C48" s="3">
        <v>21</v>
      </c>
      <c r="D48" s="54">
        <v>4.4269950415190049</v>
      </c>
      <c r="E48" s="5">
        <v>0.15227383268169792</v>
      </c>
      <c r="F48" s="10">
        <v>30.1</v>
      </c>
      <c r="G48" s="4">
        <f t="shared" si="0"/>
        <v>2.8435743700076991E-3</v>
      </c>
      <c r="H48" s="4">
        <f t="shared" si="1"/>
        <v>2.6842719231485925E-4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">
        <v>45544</v>
      </c>
      <c r="B49" s="3">
        <v>41</v>
      </c>
      <c r="C49" s="3">
        <v>42</v>
      </c>
      <c r="D49" s="54">
        <v>6.4521027866350771</v>
      </c>
      <c r="E49" s="5">
        <v>0.14767098403720957</v>
      </c>
      <c r="F49" s="10">
        <v>32.299999999999997</v>
      </c>
      <c r="G49" s="4">
        <f t="shared" si="0"/>
        <v>4.1145042292599484E-3</v>
      </c>
      <c r="H49" s="4">
        <f t="shared" si="1"/>
        <v>2.5843842094623321E-4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">
        <v>45544</v>
      </c>
      <c r="B50" s="3">
        <v>41</v>
      </c>
      <c r="C50" s="3">
        <v>63</v>
      </c>
      <c r="D50" s="54">
        <v>9.0972595357743078</v>
      </c>
      <c r="E50" s="5">
        <v>0.16190529347028981</v>
      </c>
      <c r="F50" s="10">
        <v>33.6</v>
      </c>
      <c r="G50" s="4">
        <f t="shared" si="0"/>
        <v>5.7767341127894179E-3</v>
      </c>
      <c r="H50" s="4">
        <f t="shared" si="1"/>
        <v>2.8214900053332977E-4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14" priority="3" operator="containsText" text="Fail">
      <formula>NOT(ISERROR(SEARCH("Fail",I3)))</formula>
    </cfRule>
    <cfRule type="containsText" priority="4" operator="containsText" text="Fail">
      <formula>NOT(ISERROR(SEARCH("Fail",I3)))</formula>
    </cfRule>
  </conditionalFormatting>
  <conditionalFormatting sqref="I35:J50">
    <cfRule type="containsText" dxfId="13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F7A1-9196-4544-A989-6BF91CA09562}">
  <sheetPr>
    <tabColor theme="9"/>
  </sheetPr>
  <dimension ref="A1:U18"/>
  <sheetViews>
    <sheetView workbookViewId="0">
      <selection activeCell="D15" sqref="D15:D18"/>
    </sheetView>
  </sheetViews>
  <sheetFormatPr defaultRowHeight="15" x14ac:dyDescent="0.25"/>
  <cols>
    <col min="5" max="5" width="12" bestFit="1" customWidth="1"/>
    <col min="6" max="6" width="12.28515625" customWidth="1"/>
    <col min="15" max="15" width="12.42578125" customWidth="1"/>
    <col min="17" max="17" width="12.42578125" customWidth="1"/>
    <col min="18" max="18" width="14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45548</v>
      </c>
      <c r="B3" s="3">
        <v>11</v>
      </c>
      <c r="C3" s="3">
        <v>0</v>
      </c>
      <c r="D3" s="54">
        <v>2.90290512323307</v>
      </c>
      <c r="E3" s="5">
        <v>0.14861456800932971</v>
      </c>
      <c r="F3" s="10">
        <v>26.4</v>
      </c>
      <c r="G3" s="4">
        <f>(0.997*D3*16.04)/(0.0821*(F3+273.15)*1000)</f>
        <v>1.8876430920082301E-3</v>
      </c>
      <c r="H3" s="4">
        <f>(0.997*E3*44.02)/(0.0821*(F3+273.15)*1000)</f>
        <v>2.6521256687790038E-4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0.99712740194335736</v>
      </c>
      <c r="L3" s="3" t="str">
        <f>IF(J3="Fail","",RSQ(H3:H6,C3:C6))</f>
        <v/>
      </c>
      <c r="M3" s="3">
        <f>IF(I3="Fail",0,IF(K3&gt;0.9,+SLOPE(G3:G6,C3:C6),"Miss"))</f>
        <v>1.0438085248493385E-4</v>
      </c>
      <c r="N3" s="3">
        <f>IF(J3="Fail",0,IF(L3&gt;0.9,+SLOPE(H3:H6,C3:C6),"Miss"))</f>
        <v>0</v>
      </c>
      <c r="O3" s="5">
        <f>(PI()*14.75*14.75*S3)/1000</f>
        <v>71.876097768417551</v>
      </c>
      <c r="P3" s="3">
        <v>7.62</v>
      </c>
      <c r="Q3" s="3">
        <v>91.44</v>
      </c>
      <c r="R3" s="3">
        <v>6.1</v>
      </c>
      <c r="S3" s="3">
        <f>SUM(P3:R3)</f>
        <v>105.16</v>
      </c>
      <c r="T3" s="3">
        <f>IF(M3="Miss","Miss",(M3*O3*14400*12.01)/(PI()*0.1475*0.1475*16.04))</f>
        <v>1183.5116912222927</v>
      </c>
      <c r="U3" s="3">
        <f>IF(N3="Miss","Miss",(N3*O3*14400*28.02)/(PI()*0.1475*0.1475*44.02))</f>
        <v>0</v>
      </c>
    </row>
    <row r="4" spans="1:21" x14ac:dyDescent="0.25">
      <c r="A4" s="1">
        <v>45548</v>
      </c>
      <c r="B4" s="3">
        <v>11</v>
      </c>
      <c r="C4" s="3">
        <v>21</v>
      </c>
      <c r="D4" s="54">
        <v>5.7701715947634078</v>
      </c>
      <c r="E4" s="5">
        <v>0.1631480626043017</v>
      </c>
      <c r="F4" s="10">
        <v>28.1</v>
      </c>
      <c r="G4" s="4">
        <f t="shared" ref="G4:G18" si="0">(0.997*D4*16.04)/(0.0821*(F4+273.15)*1000)</f>
        <v>3.7309380513740466E-3</v>
      </c>
      <c r="H4" s="4">
        <f t="shared" ref="H4:H18" si="1">(0.997*E4*44.02)/(0.0821*(F4+273.15)*1000)</f>
        <v>2.8950555724246155E-4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45548</v>
      </c>
      <c r="B5" s="3">
        <v>11</v>
      </c>
      <c r="C5" s="3">
        <v>42</v>
      </c>
      <c r="D5" s="54">
        <v>9.5227214901888431</v>
      </c>
      <c r="E5" s="5">
        <v>0.15945427656709976</v>
      </c>
      <c r="F5" s="10">
        <v>30.2</v>
      </c>
      <c r="G5" s="4">
        <f t="shared" si="0"/>
        <v>6.1146759819659417E-3</v>
      </c>
      <c r="H5" s="4">
        <f t="shared" si="1"/>
        <v>2.8099216574962782E-4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45548</v>
      </c>
      <c r="B6" s="3">
        <v>11</v>
      </c>
      <c r="C6" s="3">
        <v>63</v>
      </c>
      <c r="D6" s="54">
        <v>13.11153777810576</v>
      </c>
      <c r="E6" s="5">
        <v>0.16235407121312739</v>
      </c>
      <c r="F6" s="10">
        <v>30.9</v>
      </c>
      <c r="G6" s="4">
        <f t="shared" si="0"/>
        <v>8.3997234557563021E-3</v>
      </c>
      <c r="H6" s="4">
        <f t="shared" si="1"/>
        <v>2.8544353766408716E-4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45548</v>
      </c>
      <c r="B7" s="3">
        <v>21</v>
      </c>
      <c r="C7" s="3">
        <v>0</v>
      </c>
      <c r="D7" s="54">
        <v>3.0328051266204494</v>
      </c>
      <c r="E7" s="5">
        <v>0.16053594599855459</v>
      </c>
      <c r="F7" s="10">
        <v>26.8</v>
      </c>
      <c r="G7" s="4">
        <f t="shared" si="0"/>
        <v>1.9694819476936383E-3</v>
      </c>
      <c r="H7" s="4">
        <f t="shared" si="1"/>
        <v>2.8610501124234488E-4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0.99099698003924586</v>
      </c>
      <c r="L7" s="3" t="str">
        <f>IF(J7="Fail","",RSQ(H7:H10,C7:C10))</f>
        <v/>
      </c>
      <c r="M7" s="3">
        <f>IF(I7="Fail",0,IF(K7&gt;0.9,+SLOPE(G7:G10,C7:C10),"Miss"))</f>
        <v>6.6250348944283852E-5</v>
      </c>
      <c r="N7" s="3">
        <f>IF(J7="Fail",0,IF(L7&gt;0.9,+SLOPE(H7:H10,C7:C10),"Miss"))</f>
        <v>0</v>
      </c>
      <c r="O7" s="5">
        <f>(PI()*14.75*14.75*S7)/1000</f>
        <v>72.901336895962487</v>
      </c>
      <c r="P7" s="3">
        <v>7.62</v>
      </c>
      <c r="Q7" s="3">
        <v>91.44</v>
      </c>
      <c r="R7" s="3">
        <v>7.6</v>
      </c>
      <c r="S7" s="3">
        <f>SUM(P7:R7)</f>
        <v>106.66</v>
      </c>
      <c r="T7" s="3">
        <f>IF(M7="Miss","Miss",(M7*O7*14400*12.01)/(PI()*0.1475*0.1475*16.04))</f>
        <v>761.88756427587634</v>
      </c>
      <c r="U7" s="13">
        <f>IF(N7="Miss","Miss",(N7*O7*14400*28.02)/(PI()*0.1475*0.1475*44.02))</f>
        <v>0</v>
      </c>
    </row>
    <row r="8" spans="1:21" x14ac:dyDescent="0.25">
      <c r="A8" s="1">
        <v>45548</v>
      </c>
      <c r="B8" s="3">
        <v>21</v>
      </c>
      <c r="C8" s="3">
        <v>21</v>
      </c>
      <c r="D8" s="54">
        <v>4.7201027414700159</v>
      </c>
      <c r="E8" s="5">
        <v>0.16403411096836573</v>
      </c>
      <c r="F8" s="10">
        <v>29.1</v>
      </c>
      <c r="G8" s="4">
        <f t="shared" si="0"/>
        <v>3.041876008267652E-3</v>
      </c>
      <c r="H8" s="4">
        <f t="shared" si="1"/>
        <v>2.9011480965970718E-4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45548</v>
      </c>
      <c r="B9" s="3">
        <v>21</v>
      </c>
      <c r="C9" s="3">
        <v>42</v>
      </c>
      <c r="D9" s="54">
        <v>6.9611845812868314</v>
      </c>
      <c r="E9" s="5">
        <v>0.15219328283041944</v>
      </c>
      <c r="F9" s="10">
        <v>30.3</v>
      </c>
      <c r="G9" s="4">
        <f t="shared" si="0"/>
        <v>4.4684033927250046E-3</v>
      </c>
      <c r="H9" s="4">
        <f t="shared" si="1"/>
        <v>2.6810837629800852E-4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45548</v>
      </c>
      <c r="B10" s="3">
        <v>21</v>
      </c>
      <c r="C10" s="3">
        <v>63</v>
      </c>
      <c r="D10" s="54">
        <v>9.5803963904782456</v>
      </c>
      <c r="E10" s="5">
        <v>0.14563422351202349</v>
      </c>
      <c r="F10" s="10">
        <v>31.2</v>
      </c>
      <c r="G10" s="4">
        <f t="shared" si="0"/>
        <v>6.1314972456410575E-3</v>
      </c>
      <c r="H10" s="4">
        <f t="shared" si="1"/>
        <v>2.5579507468312303E-4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45548</v>
      </c>
      <c r="B11" s="3">
        <v>31</v>
      </c>
      <c r="C11" s="3">
        <v>0</v>
      </c>
      <c r="D11" s="54">
        <v>2.8652148388494174</v>
      </c>
      <c r="E11" s="5">
        <v>0.1508239353586841</v>
      </c>
      <c r="F11" s="10">
        <v>24.7</v>
      </c>
      <c r="G11" s="4">
        <f t="shared" si="0"/>
        <v>1.8737685805151789E-3</v>
      </c>
      <c r="H11" s="4">
        <f t="shared" si="1"/>
        <v>2.7069155278218243E-4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0.99331710449092847</v>
      </c>
      <c r="L11" s="3" t="str">
        <f>IF(J11="Fail","",RSQ(H11:H14,C11:C14))</f>
        <v/>
      </c>
      <c r="M11" s="3">
        <f>IF(I11="Fail",0,IF(K11&gt;0.9,+SLOPE(G11:G14,C11:C14),"Miss"))</f>
        <v>8.6022988997605813E-5</v>
      </c>
      <c r="N11" s="3">
        <f>IF(J11="Fail",0,IF(L11&gt;0.9,+SLOPE(H11:H14,C11:C14),"Miss"))</f>
        <v>0</v>
      </c>
      <c r="O11" s="5">
        <f>(PI()*14.75*14.75*S11)/1000</f>
        <v>69.347174587140017</v>
      </c>
      <c r="P11" s="3">
        <v>7.62</v>
      </c>
      <c r="Q11" s="3">
        <v>91.44</v>
      </c>
      <c r="R11" s="3">
        <v>2.4</v>
      </c>
      <c r="S11" s="3">
        <f>SUM(P11:R11)</f>
        <v>101.46000000000001</v>
      </c>
      <c r="T11" s="3">
        <f>IF(M11="Miss","Miss",(M11*O11*14400*12.01)/(PI()*0.1475*0.1475*16.04))</f>
        <v>941.04528319303552</v>
      </c>
      <c r="U11" s="13">
        <f>IF(N11="Miss","Miss",(N11*O11*14400*28.02)/(PI()*0.1475*0.1475*44.02))</f>
        <v>0</v>
      </c>
    </row>
    <row r="12" spans="1:21" x14ac:dyDescent="0.25">
      <c r="A12" s="1">
        <v>45548</v>
      </c>
      <c r="B12" s="3">
        <v>31</v>
      </c>
      <c r="C12" s="3">
        <v>21</v>
      </c>
      <c r="D12" s="54">
        <v>4.9955047729431241</v>
      </c>
      <c r="E12" s="5">
        <v>0.15221629707364182</v>
      </c>
      <c r="F12" s="10">
        <v>26.2</v>
      </c>
      <c r="G12" s="4">
        <f t="shared" si="0"/>
        <v>3.2505472318864513E-3</v>
      </c>
      <c r="H12" s="4">
        <f t="shared" si="1"/>
        <v>2.7182157821809894E-4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45548</v>
      </c>
      <c r="B13" s="3">
        <v>31</v>
      </c>
      <c r="C13" s="3">
        <v>42</v>
      </c>
      <c r="D13" s="54">
        <v>8.1194157855788909</v>
      </c>
      <c r="E13" s="5">
        <v>0.16318258396913532</v>
      </c>
      <c r="F13" s="10">
        <v>27.6</v>
      </c>
      <c r="G13" s="4">
        <f t="shared" si="0"/>
        <v>5.2586650674605944E-3</v>
      </c>
      <c r="H13" s="4">
        <f t="shared" si="1"/>
        <v>2.9004822309967561E-4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45548</v>
      </c>
      <c r="B14" s="3">
        <v>31</v>
      </c>
      <c r="C14" s="3">
        <v>63</v>
      </c>
      <c r="D14" s="54">
        <v>11.21264865976285</v>
      </c>
      <c r="E14" s="5">
        <v>0.16060498872822182</v>
      </c>
      <c r="F14" s="10">
        <v>29.1</v>
      </c>
      <c r="G14" s="4">
        <f t="shared" si="0"/>
        <v>7.2260051984895388E-3</v>
      </c>
      <c r="H14" s="4">
        <f t="shared" si="1"/>
        <v>2.8404997875273151E-4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45548</v>
      </c>
      <c r="B15" s="3">
        <v>41</v>
      </c>
      <c r="C15" s="3">
        <v>0</v>
      </c>
      <c r="D15" s="54">
        <v>2.8529435834686931</v>
      </c>
      <c r="E15" s="5">
        <v>0.15809643621697567</v>
      </c>
      <c r="F15" s="10">
        <v>23.7</v>
      </c>
      <c r="G15" s="4">
        <f t="shared" si="0"/>
        <v>1.8720286694252838E-3</v>
      </c>
      <c r="H15" s="4">
        <f t="shared" si="1"/>
        <v>2.8469973729045175E-4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0.99476128220035831</v>
      </c>
      <c r="L15" s="5" t="str">
        <f>IF(J15="Fail","",RSQ(H15:H18,C15:C18))</f>
        <v/>
      </c>
      <c r="M15" s="3">
        <f>IF(I15="Fail",0,IF(K15&gt;0.9,+SLOPE(G15:G18,C15:C18),"Miss"))</f>
        <v>3.9025640145615356E-5</v>
      </c>
      <c r="N15" s="3">
        <f>IF(J15="Fail",0,IF(L15&gt;0.9,+SLOPE(H15:H18,C15:C18),"Miss"))</f>
        <v>0</v>
      </c>
      <c r="O15" s="5">
        <f>(PI()*14.75*14.75*S15)/1000</f>
        <v>69.979405382459404</v>
      </c>
      <c r="P15" s="3">
        <v>7.62</v>
      </c>
      <c r="Q15" s="3">
        <v>91.44</v>
      </c>
      <c r="R15" s="3">
        <v>3.3249999999999997</v>
      </c>
      <c r="S15" s="3">
        <f>SUM(P15:R15)</f>
        <v>102.38500000000001</v>
      </c>
      <c r="T15" s="3">
        <f>IF(M15="Miss","Miss",(M15*O15*14400*12.01)/(PI()*0.1475*0.1475*16.04))</f>
        <v>430.8117162856073</v>
      </c>
      <c r="U15" s="5">
        <f>IF(N15="Miss","Miss",(N15*O15*14400*28.02)/(PI()*0.1475*0.1475*44.02))</f>
        <v>0</v>
      </c>
    </row>
    <row r="16" spans="1:21" x14ac:dyDescent="0.25">
      <c r="A16" s="1">
        <v>45548</v>
      </c>
      <c r="B16" s="3">
        <v>41</v>
      </c>
      <c r="C16" s="3">
        <v>21</v>
      </c>
      <c r="D16" s="54">
        <v>4.2788634587088357</v>
      </c>
      <c r="E16" s="5">
        <v>0.1636313617119729</v>
      </c>
      <c r="F16" s="10">
        <v>26.7</v>
      </c>
      <c r="G16" s="4">
        <f t="shared" si="0"/>
        <v>2.7795899967058908E-3</v>
      </c>
      <c r="H16" s="4">
        <f t="shared" si="1"/>
        <v>2.9171887547238355E-4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45548</v>
      </c>
      <c r="B17" s="3">
        <v>41</v>
      </c>
      <c r="C17" s="3">
        <v>42</v>
      </c>
      <c r="D17" s="54">
        <v>5.301935550164635</v>
      </c>
      <c r="E17" s="5">
        <v>0.16409164657642183</v>
      </c>
      <c r="F17" s="10">
        <v>28.4</v>
      </c>
      <c r="G17" s="4">
        <f t="shared" si="0"/>
        <v>3.424770520236061E-3</v>
      </c>
      <c r="H17" s="4">
        <f t="shared" si="1"/>
        <v>2.9089025982271497E-4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45548</v>
      </c>
      <c r="B18" s="3">
        <v>41</v>
      </c>
      <c r="C18" s="3">
        <v>63</v>
      </c>
      <c r="D18" s="54">
        <v>6.825850164802274</v>
      </c>
      <c r="E18" s="5">
        <v>0.16109979495750437</v>
      </c>
      <c r="F18" s="10">
        <v>29.8</v>
      </c>
      <c r="G18" s="4">
        <f t="shared" si="0"/>
        <v>4.3887633051083019E-3</v>
      </c>
      <c r="H18" s="4">
        <f t="shared" si="1"/>
        <v>2.8426675390359616E-4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18">
    <cfRule type="containsText" dxfId="12" priority="3" operator="containsText" text="Fail">
      <formula>NOT(ISERROR(SEARCH("Fail",I3)))</formula>
    </cfRule>
    <cfRule type="containsText" priority="4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C411-D0A5-4F00-AAAF-82F5E6198DA2}">
  <sheetPr>
    <tabColor theme="9"/>
  </sheetPr>
  <dimension ref="A1:U50"/>
  <sheetViews>
    <sheetView workbookViewId="0">
      <selection activeCell="D3" sqref="D3:E50"/>
    </sheetView>
  </sheetViews>
  <sheetFormatPr defaultRowHeight="15" x14ac:dyDescent="0.25"/>
  <cols>
    <col min="6" max="6" width="12.28515625" customWidth="1"/>
    <col min="15" max="15" width="12.42578125" customWidth="1"/>
    <col min="17" max="17" width="12.42578125" customWidth="1"/>
    <col min="18" max="18" width="14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45551</v>
      </c>
      <c r="B3" s="3">
        <v>12</v>
      </c>
      <c r="C3" s="3">
        <v>0</v>
      </c>
      <c r="D3" s="36">
        <v>2.6906124051465428</v>
      </c>
      <c r="E3" s="36">
        <v>0.15579501189473155</v>
      </c>
      <c r="F3" s="10">
        <v>21.3</v>
      </c>
      <c r="G3" s="4">
        <f>(0.997*D3*16.04)/(0.0821*(F3+273.15)*1000)</f>
        <v>1.7799014082745526E-3</v>
      </c>
      <c r="H3" s="4">
        <f>(0.997*E3*44.02)/(0.0821*(F3+273.15)*1000)</f>
        <v>2.8284208462877756E-4</v>
      </c>
      <c r="I3" s="3" t="str">
        <f>IF(ABS(G6-G3)&gt;0.000183,"Pass","Fail")</f>
        <v>Fail</v>
      </c>
      <c r="J3" s="3" t="str">
        <f>IF(ABS(H6-H3)&gt;0.000183,"Pass","Fail")</f>
        <v>Fail</v>
      </c>
      <c r="K3" s="16" t="str">
        <f>IF(I3="Fail","",RSQ(G3:G6,C3:C6))</f>
        <v/>
      </c>
      <c r="L3" s="3" t="str">
        <f>IF(J3="Fail","",RSQ(H3:H6,C3:C6))</f>
        <v/>
      </c>
      <c r="M3" s="3">
        <f>IF(I3="Fail",0,IF(K3&gt;0.9,+SLOPE(G3:G6,C3:C6),"Miss"))</f>
        <v>0</v>
      </c>
      <c r="N3" s="3">
        <f>IF(J3="Fail",0,IF(L3&gt;0.9,+SLOPE(H3:H6,C3:C6),"Miss"))</f>
        <v>0</v>
      </c>
      <c r="O3" s="5">
        <f>(PI()*14.75*14.75*S3)/1000</f>
        <v>71.978621681172044</v>
      </c>
      <c r="P3" s="3">
        <v>7.62</v>
      </c>
      <c r="Q3" s="3">
        <v>91.44</v>
      </c>
      <c r="R3" s="3">
        <v>6.25</v>
      </c>
      <c r="S3" s="3">
        <f>SUM(P3:R3)</f>
        <v>105.31</v>
      </c>
      <c r="T3" s="3">
        <f>IF(M3="Miss","Miss",(M3*O3*14400*12.01)/(PI()*0.1475*0.1475*16.04))</f>
        <v>0</v>
      </c>
      <c r="U3" s="3">
        <f>IF(N3="Miss","Miss",(N3*O3*14400*28.02)/(PI()*0.1475*0.1475*44.02))</f>
        <v>0</v>
      </c>
    </row>
    <row r="4" spans="1:21" x14ac:dyDescent="0.25">
      <c r="A4" s="1">
        <v>45551</v>
      </c>
      <c r="B4" s="3">
        <v>12</v>
      </c>
      <c r="C4" s="3">
        <v>21</v>
      </c>
      <c r="D4" s="36">
        <v>2.6858792066425492</v>
      </c>
      <c r="E4" s="36">
        <v>0.16104225934944827</v>
      </c>
      <c r="F4" s="10">
        <v>24</v>
      </c>
      <c r="G4" s="4">
        <f t="shared" ref="G4:G50" si="0">(0.997*D4*16.04)/(0.0821*(F4+273.15)*1000)</f>
        <v>1.7606259861343277E-3</v>
      </c>
      <c r="H4" s="4">
        <f t="shared" ref="H4:H50" si="1">(0.997*E4*44.02)/(0.0821*(F4+273.15)*1000)</f>
        <v>2.8971178349386262E-4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45551</v>
      </c>
      <c r="B5" s="3">
        <v>12</v>
      </c>
      <c r="C5" s="3">
        <v>42</v>
      </c>
      <c r="D5" s="36">
        <v>2.6648427688470222</v>
      </c>
      <c r="E5" s="36">
        <v>0.16351629049586069</v>
      </c>
      <c r="F5" s="10">
        <v>25</v>
      </c>
      <c r="G5" s="4">
        <f t="shared" si="0"/>
        <v>1.7409774314022675E-3</v>
      </c>
      <c r="H5" s="4">
        <f t="shared" si="1"/>
        <v>2.9317588982259892E-4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45551</v>
      </c>
      <c r="B6" s="3">
        <v>12</v>
      </c>
      <c r="C6" s="3">
        <v>63</v>
      </c>
      <c r="D6" s="36">
        <v>2.6851779920493648</v>
      </c>
      <c r="E6" s="36">
        <v>0.16670376318216895</v>
      </c>
      <c r="F6" s="10">
        <v>25.5</v>
      </c>
      <c r="G6" s="4">
        <f t="shared" si="0"/>
        <v>1.7513257171479695E-3</v>
      </c>
      <c r="H6" s="4">
        <f t="shared" si="1"/>
        <v>2.9839045319501054E-4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45551</v>
      </c>
      <c r="B7" s="3">
        <v>22</v>
      </c>
      <c r="C7" s="3">
        <v>0</v>
      </c>
      <c r="D7" s="36">
        <v>2.6082196904473953</v>
      </c>
      <c r="E7" s="36">
        <v>0.15638187509690382</v>
      </c>
      <c r="F7" s="10">
        <v>23.3</v>
      </c>
      <c r="G7" s="4">
        <f t="shared" si="0"/>
        <v>1.7137563606728296E-3</v>
      </c>
      <c r="H7" s="4">
        <f t="shared" si="1"/>
        <v>2.8199213845118553E-4</v>
      </c>
      <c r="I7" s="3" t="str">
        <f t="shared" ref="I7:J15" si="2">IF(ABS(G10-G7)&gt;0.000183,"Pass","Fail")</f>
        <v>Fail</v>
      </c>
      <c r="J7" s="3" t="str">
        <f t="shared" si="2"/>
        <v>Fail</v>
      </c>
      <c r="K7" s="16" t="str">
        <f>IF(I7="Fail","",RSQ(G7:G10,C7:C10))</f>
        <v/>
      </c>
      <c r="L7" s="3" t="str">
        <f>IF(J7="Fail","",RSQ(H7:H10,C7:C10))</f>
        <v/>
      </c>
      <c r="M7" s="3">
        <f>IF(I7="Fail",0,IF(K7&gt;0.9,+SLOPE(G7:G10,C7:C10),"Miss"))</f>
        <v>0</v>
      </c>
      <c r="N7" s="3">
        <f>IF(J7="Fail",0,IF(L7&gt;0.9,+SLOPE(H7:H10,C7:C10),"Miss"))</f>
        <v>0</v>
      </c>
      <c r="O7" s="5">
        <f>(PI()*14.75*14.75*S7)/1000</f>
        <v>72.439979288567258</v>
      </c>
      <c r="P7" s="3">
        <v>7.62</v>
      </c>
      <c r="Q7" s="3">
        <v>91.44</v>
      </c>
      <c r="R7" s="3">
        <v>6.9250000000000007</v>
      </c>
      <c r="S7" s="3">
        <f>SUM(P7:R7)</f>
        <v>105.985</v>
      </c>
      <c r="T7" s="3">
        <f>IF(M7="Miss","Miss",(M7*O7*14400*12.01)/(PI()*0.1475*0.1475*16.04))</f>
        <v>0</v>
      </c>
      <c r="U7" s="13">
        <f>IF(N7="Miss","Miss",(N7*O7*14400*28.02)/(PI()*0.1475*0.1475*44.02))</f>
        <v>0</v>
      </c>
    </row>
    <row r="8" spans="1:21" x14ac:dyDescent="0.25">
      <c r="A8" s="1">
        <v>45551</v>
      </c>
      <c r="B8" s="3">
        <v>22</v>
      </c>
      <c r="C8" s="3">
        <v>21</v>
      </c>
      <c r="D8" s="36">
        <v>2.6948196927056483</v>
      </c>
      <c r="E8" s="36">
        <v>0.1650467376701531</v>
      </c>
      <c r="F8" s="10">
        <v>23.6</v>
      </c>
      <c r="G8" s="4">
        <f t="shared" si="0"/>
        <v>1.7688676926297822E-3</v>
      </c>
      <c r="H8" s="4">
        <f t="shared" si="1"/>
        <v>2.9731598283324809E-4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45551</v>
      </c>
      <c r="B9" s="3">
        <v>22</v>
      </c>
      <c r="C9" s="3">
        <v>42</v>
      </c>
      <c r="D9" s="36">
        <v>2.680094186248779</v>
      </c>
      <c r="E9" s="36">
        <v>0.16429877476542376</v>
      </c>
      <c r="F9" s="10">
        <v>23.3</v>
      </c>
      <c r="G9" s="4">
        <f t="shared" si="0"/>
        <v>1.7609822039562398E-3</v>
      </c>
      <c r="H9" s="4">
        <f t="shared" si="1"/>
        <v>2.9626811171244759E-4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45551</v>
      </c>
      <c r="B10" s="3">
        <v>22</v>
      </c>
      <c r="C10" s="3">
        <v>63</v>
      </c>
      <c r="D10" s="36">
        <v>2.7105970210522936</v>
      </c>
      <c r="E10" s="36">
        <v>0.16588675754777227</v>
      </c>
      <c r="F10" s="10">
        <v>25.9</v>
      </c>
      <c r="G10" s="4">
        <f t="shared" si="0"/>
        <v>1.7655398118819933E-3</v>
      </c>
      <c r="H10" s="4">
        <f t="shared" si="1"/>
        <v>2.9653089684737266E-4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45551</v>
      </c>
      <c r="B11" s="3">
        <v>32</v>
      </c>
      <c r="C11" s="3">
        <v>0</v>
      </c>
      <c r="D11" s="36">
        <v>2.6630897323640617</v>
      </c>
      <c r="E11" s="36">
        <v>0.15999511128282717</v>
      </c>
      <c r="F11" s="10">
        <v>23.2</v>
      </c>
      <c r="G11" s="4">
        <f t="shared" si="0"/>
        <v>1.750399714151005E-3</v>
      </c>
      <c r="H11" s="4">
        <f t="shared" si="1"/>
        <v>2.8860497992625432E-4</v>
      </c>
      <c r="I11" s="3" t="str">
        <f t="shared" si="2"/>
        <v>Fail</v>
      </c>
      <c r="J11" s="3" t="str">
        <f t="shared" si="2"/>
        <v>Fail</v>
      </c>
      <c r="K11" s="16" t="str">
        <f>IF(I11="Fail","",RSQ(G11:G14,C11:C14))</f>
        <v/>
      </c>
      <c r="L11" s="3" t="str">
        <f>IF(J11="Fail","",RSQ(H11:H14,C11:C14))</f>
        <v/>
      </c>
      <c r="M11" s="3">
        <f>IF(I11="Fail",0,IF(K11&gt;0.9,+SLOPE(G11:G14,C11:C14),"Miss"))</f>
        <v>0</v>
      </c>
      <c r="N11" s="3">
        <f>IF(J11="Fail",0,IF(L11&gt;0.9,+SLOPE(H11:H14,C11:C14),"Miss"))</f>
        <v>0</v>
      </c>
      <c r="O11" s="5">
        <f>(PI()*14.75*14.75*S11)/1000</f>
        <v>71.790661174455465</v>
      </c>
      <c r="P11" s="3">
        <v>7.62</v>
      </c>
      <c r="Q11" s="3">
        <v>91.44</v>
      </c>
      <c r="R11" s="3">
        <v>5.9749999999999996</v>
      </c>
      <c r="S11" s="3">
        <f>SUM(P11:R11)</f>
        <v>105.035</v>
      </c>
      <c r="T11" s="3">
        <f>IF(M11="Miss","Miss",(M11*O11*14400*12.01)/(PI()*0.1475*0.1475*16.04))</f>
        <v>0</v>
      </c>
      <c r="U11" s="13">
        <f>IF(N11="Miss","Miss",(N11*O11*14400*28.02)/(PI()*0.1475*0.1475*44.02))</f>
        <v>0</v>
      </c>
    </row>
    <row r="12" spans="1:21" x14ac:dyDescent="0.25">
      <c r="A12" s="1">
        <v>45551</v>
      </c>
      <c r="B12" s="3">
        <v>32</v>
      </c>
      <c r="C12" s="3">
        <v>21</v>
      </c>
      <c r="D12" s="36">
        <v>2.6506431733350415</v>
      </c>
      <c r="E12" s="36">
        <v>0.16532290858882237</v>
      </c>
      <c r="F12" s="10">
        <v>24.9</v>
      </c>
      <c r="G12" s="4">
        <f t="shared" si="0"/>
        <v>1.7322816558050873E-3</v>
      </c>
      <c r="H12" s="4">
        <f t="shared" si="1"/>
        <v>2.9651451007969674E-4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45551</v>
      </c>
      <c r="B13" s="3">
        <v>32</v>
      </c>
      <c r="C13" s="3">
        <v>42</v>
      </c>
      <c r="D13" s="36">
        <v>2.7063897334931881</v>
      </c>
      <c r="E13" s="36">
        <v>0.17307870855478524</v>
      </c>
      <c r="F13" s="10">
        <v>24</v>
      </c>
      <c r="G13" s="4">
        <f t="shared" si="0"/>
        <v>1.7740708821196839E-3</v>
      </c>
      <c r="H13" s="4">
        <f t="shared" si="1"/>
        <v>3.1136511337322522E-4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45551</v>
      </c>
      <c r="B14" s="3">
        <v>32</v>
      </c>
      <c r="C14" s="3">
        <v>63</v>
      </c>
      <c r="D14" s="36">
        <v>2.6460852784793438</v>
      </c>
      <c r="E14" s="36">
        <v>0.16765885427590022</v>
      </c>
      <c r="F14" s="10">
        <v>23.6</v>
      </c>
      <c r="G14" s="4">
        <f t="shared" si="0"/>
        <v>1.7368786393074072E-3</v>
      </c>
      <c r="H14" s="4">
        <f t="shared" si="1"/>
        <v>3.020214621833752E-4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45551</v>
      </c>
      <c r="B15" s="3">
        <v>42</v>
      </c>
      <c r="C15" s="3">
        <v>0</v>
      </c>
      <c r="D15" s="36">
        <v>2.622419285959376</v>
      </c>
      <c r="E15" s="36">
        <v>0.15700325966390971</v>
      </c>
      <c r="F15" s="10">
        <v>21.8</v>
      </c>
      <c r="G15" s="4">
        <f t="shared" si="0"/>
        <v>1.7318492855783695E-3</v>
      </c>
      <c r="H15" s="4">
        <f t="shared" si="1"/>
        <v>2.8455243616443544E-4</v>
      </c>
      <c r="I15" s="3" t="str">
        <f t="shared" si="2"/>
        <v>Fail</v>
      </c>
      <c r="J15" s="3" t="str">
        <f t="shared" si="2"/>
        <v>Fail</v>
      </c>
      <c r="K15" s="16" t="str">
        <f>IF(I15="Fail","",RSQ(G15:G18,C15:C18))</f>
        <v/>
      </c>
      <c r="L15" s="5" t="str">
        <f>IF(J15="Fail","",RSQ(H15:H18,C15:C18))</f>
        <v/>
      </c>
      <c r="M15" s="3">
        <f>IF(I15="Fail",0,IF(K15&gt;0.9,+SLOPE(G15:G18,C15:C18),"Miss"))</f>
        <v>0</v>
      </c>
      <c r="N15" s="3">
        <f>IF(J15="Fail",0,IF(L15&gt;0.9,+SLOPE(H15:H18,C15:C18),"Miss"))</f>
        <v>0</v>
      </c>
      <c r="O15" s="5">
        <f>(PI()*14.75*14.75*S15)/1000</f>
        <v>72.098232912718956</v>
      </c>
      <c r="P15" s="3">
        <v>7.62</v>
      </c>
      <c r="Q15" s="3">
        <v>91.44</v>
      </c>
      <c r="R15" s="3">
        <v>6.4249999999999998</v>
      </c>
      <c r="S15" s="3">
        <f>SUM(P15:R15)</f>
        <v>105.485</v>
      </c>
      <c r="T15" s="3">
        <f>IF(M15="Miss","Miss",(M15*O15*14400*12.01)/(PI()*0.1475*0.1475*16.04))</f>
        <v>0</v>
      </c>
      <c r="U15" s="5">
        <f>IF(N15="Miss","Miss",(N15*O15*14400*28.02)/(PI()*0.1475*0.1475*44.02))</f>
        <v>0</v>
      </c>
    </row>
    <row r="16" spans="1:21" x14ac:dyDescent="0.25">
      <c r="A16" s="1">
        <v>45551</v>
      </c>
      <c r="B16" s="3">
        <v>42</v>
      </c>
      <c r="C16" s="3">
        <v>21</v>
      </c>
      <c r="D16" s="36">
        <v>2.6289055209463301</v>
      </c>
      <c r="E16" s="36">
        <v>0.15893645609459484</v>
      </c>
      <c r="F16" s="10">
        <v>22.3</v>
      </c>
      <c r="G16" s="4">
        <f t="shared" si="0"/>
        <v>1.7331946879400998E-3</v>
      </c>
      <c r="H16" s="4">
        <f t="shared" si="1"/>
        <v>2.8756867087869692E-4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45551</v>
      </c>
      <c r="B17" s="3">
        <v>42</v>
      </c>
      <c r="C17" s="3">
        <v>42</v>
      </c>
      <c r="D17" s="36">
        <v>2.6715043074822722</v>
      </c>
      <c r="E17" s="36">
        <v>0.1613644587545624</v>
      </c>
      <c r="F17" s="10">
        <v>22.7</v>
      </c>
      <c r="G17" s="4">
        <f t="shared" si="0"/>
        <v>1.7588980616242758E-3</v>
      </c>
      <c r="H17" s="4">
        <f t="shared" si="1"/>
        <v>2.9156698865169186E-4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45551</v>
      </c>
      <c r="B18" s="3">
        <v>42</v>
      </c>
      <c r="C18" s="3">
        <v>63</v>
      </c>
      <c r="D18" s="36">
        <v>2.6734326476135291</v>
      </c>
      <c r="E18" s="36">
        <v>0.16761282578945536</v>
      </c>
      <c r="F18" s="10">
        <v>23</v>
      </c>
      <c r="G18" s="4">
        <f t="shared" si="0"/>
        <v>1.7583846159171749E-3</v>
      </c>
      <c r="H18" s="4">
        <f t="shared" si="1"/>
        <v>3.0255027384434261E-4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">
        <v>45551</v>
      </c>
      <c r="B19" s="3">
        <v>14</v>
      </c>
      <c r="C19" s="3">
        <v>0</v>
      </c>
      <c r="D19" s="36">
        <v>2.6353917559332842</v>
      </c>
      <c r="E19" s="36">
        <v>0.15567994067861934</v>
      </c>
      <c r="F19" s="10">
        <v>22.099999999999998</v>
      </c>
      <c r="G19" s="4">
        <f t="shared" si="0"/>
        <v>1.73864790625729E-3</v>
      </c>
      <c r="H19" s="4">
        <f t="shared" si="1"/>
        <v>2.8186736175836474E-4</v>
      </c>
      <c r="I19" s="3" t="str">
        <f>IF(ABS(G22-G19)&gt;0.000183,"Pass","Fail")</f>
        <v>Fail</v>
      </c>
      <c r="J19" s="3" t="str">
        <f>IF(ABS(H22-H19)&gt;0.000183,"Pass","Fail")</f>
        <v>Fail</v>
      </c>
      <c r="K19" s="16" t="str">
        <f>IF(I19="Fail","",RSQ(G19:G22,C19:C22))</f>
        <v/>
      </c>
      <c r="L19" s="3" t="str">
        <f>IF(J19="Fail","",RSQ(H19:H22,C19:C22))</f>
        <v/>
      </c>
      <c r="M19" s="3">
        <f>IF(I19="Fail",0,IF(K19&gt;0.9,+SLOPE(G19:G22,C19:C22),"Miss"))</f>
        <v>0</v>
      </c>
      <c r="N19" s="3">
        <f>IF(J19="Fail",0,IF(L19&gt;0.9,+SLOPE(H19:H22,C19:C22),"Miss"))</f>
        <v>0</v>
      </c>
      <c r="O19" s="5">
        <f>(PI()*14.75*14.75*S19)/1000</f>
        <v>71.260954291890584</v>
      </c>
      <c r="P19" s="3">
        <v>7.62</v>
      </c>
      <c r="Q19" s="3">
        <v>91.44</v>
      </c>
      <c r="R19" s="3">
        <v>5.1999999999999993</v>
      </c>
      <c r="S19" s="3">
        <f>SUM(P19:R19)</f>
        <v>104.26</v>
      </c>
      <c r="T19" s="3">
        <f>IF(M19="Miss","Miss",(M19*O19*14400*12.01)/(PI()*0.1475*0.1475*16.04))</f>
        <v>0</v>
      </c>
      <c r="U19" s="3">
        <f>IF(N19="Miss","Miss",(N19*O19*14400*28.02)/(PI()*0.1475*0.1475*44.02))</f>
        <v>0</v>
      </c>
    </row>
    <row r="20" spans="1:21" x14ac:dyDescent="0.25">
      <c r="A20" s="1">
        <v>45551</v>
      </c>
      <c r="B20" s="3">
        <v>14</v>
      </c>
      <c r="C20" s="3">
        <v>21</v>
      </c>
      <c r="D20" s="36">
        <v>2.6830743482698121</v>
      </c>
      <c r="E20" s="36">
        <v>0.15825753591953284</v>
      </c>
      <c r="F20" s="55">
        <v>23.872727272727275</v>
      </c>
      <c r="G20" s="4">
        <f t="shared" si="0"/>
        <v>1.7595409993176828E-3</v>
      </c>
      <c r="H20" s="4">
        <f t="shared" si="1"/>
        <v>2.848241154983814E-4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">
        <v>45551</v>
      </c>
      <c r="B21" s="3">
        <v>14</v>
      </c>
      <c r="C21" s="3">
        <v>42</v>
      </c>
      <c r="D21" s="36">
        <v>2.703584875120451</v>
      </c>
      <c r="E21" s="36">
        <v>0.16765885427590022</v>
      </c>
      <c r="F21" s="55">
        <v>24.109090909090909</v>
      </c>
      <c r="G21" s="4">
        <f t="shared" si="0"/>
        <v>1.7715818735670552E-3</v>
      </c>
      <c r="H21" s="4">
        <f t="shared" si="1"/>
        <v>3.0150421515729548E-4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">
        <v>45551</v>
      </c>
      <c r="B22" s="3">
        <v>14</v>
      </c>
      <c r="C22" s="3">
        <v>63</v>
      </c>
      <c r="D22" s="36">
        <v>2.6580059265634759</v>
      </c>
      <c r="E22" s="36">
        <v>0.16648512787155578</v>
      </c>
      <c r="F22" s="10">
        <v>24.900000000000002</v>
      </c>
      <c r="G22" s="4">
        <f t="shared" si="0"/>
        <v>1.7370934548741369E-3</v>
      </c>
      <c r="H22" s="4">
        <f t="shared" si="1"/>
        <v>2.9859900571412793E-4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">
        <v>45551</v>
      </c>
      <c r="B23" s="3">
        <v>24</v>
      </c>
      <c r="C23" s="3">
        <v>0</v>
      </c>
      <c r="D23" s="36">
        <v>2.6357423632298764</v>
      </c>
      <c r="E23" s="36">
        <v>0.16113431632233799</v>
      </c>
      <c r="F23" s="10">
        <v>23.3</v>
      </c>
      <c r="G23" s="4">
        <f t="shared" si="0"/>
        <v>1.7318404031008673E-3</v>
      </c>
      <c r="H23" s="4">
        <f t="shared" si="1"/>
        <v>2.9056187240016984E-4</v>
      </c>
      <c r="I23" s="3" t="str">
        <f t="shared" ref="I23:J23" si="3">IF(ABS(G26-G23)&gt;0.000183,"Pass","Fail")</f>
        <v>Fail</v>
      </c>
      <c r="J23" s="3" t="str">
        <f t="shared" si="3"/>
        <v>Fail</v>
      </c>
      <c r="K23" s="16" t="str">
        <f>IF(I23="Fail","",RSQ(G23:G26,C23:C26))</f>
        <v/>
      </c>
      <c r="L23" s="3" t="str">
        <f>IF(J23="Fail","",RSQ(H23:H26,C23:C26))</f>
        <v/>
      </c>
      <c r="M23" s="3">
        <f>IF(I23="Fail",0,IF(K23&gt;0.9,+SLOPE(G23:G26,C23:C26),"Miss"))</f>
        <v>0</v>
      </c>
      <c r="N23" s="3">
        <f>IF(J23="Fail",0,IF(L23&gt;0.9,+SLOPE(H23:H26,C23:C26),"Miss"))</f>
        <v>0</v>
      </c>
      <c r="O23" s="5">
        <f>(PI()*14.75*14.75*S23)/1000</f>
        <v>71.978621681172044</v>
      </c>
      <c r="P23" s="3">
        <v>7.62</v>
      </c>
      <c r="Q23" s="3">
        <v>91.44</v>
      </c>
      <c r="R23" s="3">
        <v>6.25</v>
      </c>
      <c r="S23" s="3">
        <f>SUM(P23:R23)</f>
        <v>105.31</v>
      </c>
      <c r="T23" s="3">
        <f>IF(M23="Miss","Miss",(M23*O23*14400*12.01)/(PI()*0.1475*0.1475*16.04))</f>
        <v>0</v>
      </c>
      <c r="U23" s="13">
        <f>IF(N23="Miss","Miss",(N23*O23*14400*28.02)/(PI()*0.1475*0.1475*44.02))</f>
        <v>0</v>
      </c>
    </row>
    <row r="24" spans="1:21" x14ac:dyDescent="0.25">
      <c r="A24" s="1">
        <v>45551</v>
      </c>
      <c r="B24" s="3">
        <v>24</v>
      </c>
      <c r="C24" s="3">
        <v>21</v>
      </c>
      <c r="D24" s="36">
        <v>2.7093698955142211</v>
      </c>
      <c r="E24" s="36">
        <v>0.15421853623399429</v>
      </c>
      <c r="F24" s="10">
        <v>23.3</v>
      </c>
      <c r="G24" s="4">
        <f t="shared" si="0"/>
        <v>1.7802180962204588E-3</v>
      </c>
      <c r="H24" s="4">
        <f t="shared" si="1"/>
        <v>2.7809114575770116E-4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">
        <v>45551</v>
      </c>
      <c r="B25" s="3">
        <v>24</v>
      </c>
      <c r="C25" s="3">
        <v>42</v>
      </c>
      <c r="D25" s="36">
        <v>2.6262759662218893</v>
      </c>
      <c r="E25" s="36">
        <v>0.15973044748576903</v>
      </c>
      <c r="F25" s="10">
        <v>23.8</v>
      </c>
      <c r="G25" s="4">
        <f t="shared" si="0"/>
        <v>1.7227148399595849E-3</v>
      </c>
      <c r="H25" s="4">
        <f t="shared" si="1"/>
        <v>2.8754539587013577E-4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">
        <v>45551</v>
      </c>
      <c r="B26" s="3">
        <v>24</v>
      </c>
      <c r="C26" s="3">
        <v>63</v>
      </c>
      <c r="D26" s="36">
        <v>2.6816719190834437</v>
      </c>
      <c r="E26" s="36">
        <v>0.16848736703190814</v>
      </c>
      <c r="F26" s="10">
        <v>24.3</v>
      </c>
      <c r="G26" s="4">
        <f t="shared" si="0"/>
        <v>1.7560951207206911E-3</v>
      </c>
      <c r="H26" s="4">
        <f t="shared" si="1"/>
        <v>3.0279967851194604E-4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">
        <v>45551</v>
      </c>
      <c r="B27" s="3">
        <v>34</v>
      </c>
      <c r="C27" s="3">
        <v>0</v>
      </c>
      <c r="D27" s="36">
        <v>2.6986763729681615</v>
      </c>
      <c r="E27" s="36">
        <v>0.15836110001403381</v>
      </c>
      <c r="F27" s="10">
        <v>23.1</v>
      </c>
      <c r="G27" s="4">
        <f t="shared" si="0"/>
        <v>1.7743889037385541E-3</v>
      </c>
      <c r="H27" s="4">
        <f t="shared" si="1"/>
        <v>2.8575391565292569E-4</v>
      </c>
      <c r="I27" s="3" t="str">
        <f t="shared" ref="I27:J27" si="4">IF(ABS(G30-G27)&gt;0.000183,"Pass","Fail")</f>
        <v>Fail</v>
      </c>
      <c r="J27" s="3" t="str">
        <f t="shared" si="4"/>
        <v>Fail</v>
      </c>
      <c r="K27" s="16" t="str">
        <f>IF(I27="Fail","",RSQ(G27:G30,C27:C30))</f>
        <v/>
      </c>
      <c r="L27" s="3" t="str">
        <f>IF(J27="Fail","",RSQ(H27:H30,C27:C30))</f>
        <v/>
      </c>
      <c r="M27" s="3">
        <f>IF(I27="Fail",0,IF(K27&gt;0.9,+SLOPE(G27:G30,C27:C30),"Miss"))</f>
        <v>0</v>
      </c>
      <c r="N27" s="3">
        <f>IF(J27="Fail",0,IF(L27&gt;0.9,+SLOPE(H27:H30,C27:C30),"Miss"))</f>
        <v>0</v>
      </c>
      <c r="O27" s="5">
        <f>(PI()*14.75*14.75*S27)/1000</f>
        <v>71.260954291890584</v>
      </c>
      <c r="P27" s="3">
        <v>7.62</v>
      </c>
      <c r="Q27" s="3">
        <v>91.44</v>
      </c>
      <c r="R27" s="3">
        <v>5.2</v>
      </c>
      <c r="S27" s="3">
        <f>SUM(P27:R27)</f>
        <v>104.26</v>
      </c>
      <c r="T27" s="3">
        <f>IF(M27="Miss","Miss",(M27*O27*14400*12.01)/(PI()*0.1475*0.1475*16.04))</f>
        <v>0</v>
      </c>
      <c r="U27" s="13">
        <f>IF(N27="Miss","Miss",(N27*O27*14400*28.02)/(PI()*0.1475*0.1475*44.02))</f>
        <v>0</v>
      </c>
    </row>
    <row r="28" spans="1:21" x14ac:dyDescent="0.25">
      <c r="A28" s="1">
        <v>45551</v>
      </c>
      <c r="B28" s="3">
        <v>34</v>
      </c>
      <c r="C28" s="3">
        <v>21</v>
      </c>
      <c r="D28" s="36">
        <v>2.6641415542538378</v>
      </c>
      <c r="E28" s="36">
        <v>0.16213543590251422</v>
      </c>
      <c r="F28" s="10">
        <v>24.1</v>
      </c>
      <c r="G28" s="4">
        <f t="shared" si="0"/>
        <v>1.7457891835795179E-3</v>
      </c>
      <c r="H28" s="4">
        <f t="shared" si="1"/>
        <v>2.9158026049847478E-4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">
        <v>45551</v>
      </c>
      <c r="B29" s="3">
        <v>34</v>
      </c>
      <c r="C29" s="3">
        <v>42</v>
      </c>
      <c r="D29" s="36">
        <v>2.6797435789521873</v>
      </c>
      <c r="E29" s="36">
        <v>0.15883289200009387</v>
      </c>
      <c r="F29" s="10">
        <v>24.9</v>
      </c>
      <c r="G29" s="4">
        <f t="shared" si="0"/>
        <v>1.7512997187922842E-3</v>
      </c>
      <c r="H29" s="4">
        <f t="shared" si="1"/>
        <v>2.8487435623990369E-4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">
        <v>45551</v>
      </c>
      <c r="B30" s="3">
        <v>34</v>
      </c>
      <c r="C30" s="3">
        <v>63</v>
      </c>
      <c r="D30" s="36">
        <v>2.7258484384540504</v>
      </c>
      <c r="E30" s="36">
        <v>0.16319409109074656</v>
      </c>
      <c r="F30" s="10">
        <v>26.3</v>
      </c>
      <c r="G30" s="4">
        <f t="shared" si="0"/>
        <v>1.7731021336902695E-3</v>
      </c>
      <c r="H30" s="4">
        <f t="shared" si="1"/>
        <v>2.9132794931776955E-4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">
        <v>45551</v>
      </c>
      <c r="B31" s="3">
        <v>44</v>
      </c>
      <c r="C31" s="3">
        <v>0</v>
      </c>
      <c r="D31" s="36">
        <v>2.6613366958811011</v>
      </c>
      <c r="E31" s="36">
        <v>0.15852219971659087</v>
      </c>
      <c r="F31" s="10">
        <v>25.2</v>
      </c>
      <c r="G31" s="4">
        <f t="shared" si="0"/>
        <v>1.737521332008428E-3</v>
      </c>
      <c r="H31" s="4">
        <f t="shared" si="1"/>
        <v>2.8403122532555766E-4</v>
      </c>
      <c r="I31" s="3" t="str">
        <f>IF(ABS(G34-G31)&gt;0.000183,"Pass","Fail")</f>
        <v>Fail</v>
      </c>
      <c r="J31" s="3" t="str">
        <f t="shared" ref="J31" si="5">IF(ABS(H34-H31)&gt;0.000183,"Pass","Fail")</f>
        <v>Fail</v>
      </c>
      <c r="K31" s="16" t="str">
        <f>IF(I31="Fail","",RSQ(G31:G34,C31:C34))</f>
        <v/>
      </c>
      <c r="L31" s="5" t="str">
        <f>IF(J31="Fail","",RSQ(H31:H34,C31:C34))</f>
        <v/>
      </c>
      <c r="M31" s="3">
        <f>IF(I31="Fail",0,IF(K31&gt;0.9,+SLOPE(G31:G34,C31:C34),"Miss"))</f>
        <v>0</v>
      </c>
      <c r="N31" s="3">
        <f>IF(J31="Fail",0,IF(L31&gt;0.9,+SLOPE(H31:H34,C31:C34),"Miss"))</f>
        <v>0</v>
      </c>
      <c r="O31" s="5">
        <f>(PI()*14.75*14.75*S31)/1000</f>
        <v>71.209692335513338</v>
      </c>
      <c r="P31" s="3">
        <v>7.62</v>
      </c>
      <c r="Q31" s="3">
        <v>91.44</v>
      </c>
      <c r="R31" s="3">
        <v>5.125</v>
      </c>
      <c r="S31" s="3">
        <f>SUM(P31:R31)</f>
        <v>104.185</v>
      </c>
      <c r="T31" s="3">
        <f>IF(M31="Miss","Miss",(M31*O31*14400*12.01)/(PI()*0.1475*0.1475*16.04))</f>
        <v>0</v>
      </c>
      <c r="U31" s="5">
        <f>IF(N31="Miss","Miss",(N31*O31*14400*28.02)/(PI()*0.1475*0.1475*44.02))</f>
        <v>0</v>
      </c>
    </row>
    <row r="32" spans="1:21" x14ac:dyDescent="0.25">
      <c r="A32" s="1">
        <v>45551</v>
      </c>
      <c r="B32" s="3">
        <v>44</v>
      </c>
      <c r="C32" s="3">
        <v>21</v>
      </c>
      <c r="D32" s="36">
        <v>2.6806200971936676</v>
      </c>
      <c r="E32" s="36">
        <v>0.15967291187771293</v>
      </c>
      <c r="F32" s="10">
        <v>24.4</v>
      </c>
      <c r="G32" s="4">
        <f t="shared" si="0"/>
        <v>1.7548163808704692E-3</v>
      </c>
      <c r="H32" s="4">
        <f t="shared" si="1"/>
        <v>2.8686220357500807E-4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">
        <v>45551</v>
      </c>
      <c r="B33" s="3">
        <v>44</v>
      </c>
      <c r="C33" s="3">
        <v>42</v>
      </c>
      <c r="D33" s="36">
        <v>2.6343399340435081</v>
      </c>
      <c r="E33" s="36">
        <v>0.1616751510380654</v>
      </c>
      <c r="F33" s="10">
        <v>24.8</v>
      </c>
      <c r="G33" s="4">
        <f t="shared" si="0"/>
        <v>1.7222047819839014E-3</v>
      </c>
      <c r="H33" s="4">
        <f t="shared" si="1"/>
        <v>2.9006940558491765E-4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">
        <v>45551</v>
      </c>
      <c r="B34" s="3">
        <v>44</v>
      </c>
      <c r="C34" s="3">
        <v>63</v>
      </c>
      <c r="D34" s="36">
        <v>2.6976245510783849</v>
      </c>
      <c r="E34" s="36">
        <v>0.16091568101172482</v>
      </c>
      <c r="F34" s="10">
        <v>25.3</v>
      </c>
      <c r="G34" s="4">
        <f t="shared" si="0"/>
        <v>1.7606226610895799E-3</v>
      </c>
      <c r="H34" s="4">
        <f t="shared" si="1"/>
        <v>2.8822312574781802E-4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">
        <v>45551</v>
      </c>
      <c r="B35" s="3">
        <v>11</v>
      </c>
      <c r="C35" s="3">
        <v>0</v>
      </c>
      <c r="D35" s="36">
        <v>3.0755792168046878</v>
      </c>
      <c r="E35" s="36">
        <v>0.13765978823544744</v>
      </c>
      <c r="F35" s="10">
        <v>18.399999999999999</v>
      </c>
      <c r="G35" s="4">
        <f t="shared" si="0"/>
        <v>2.0548032165280056E-3</v>
      </c>
      <c r="H35" s="4">
        <f t="shared" si="1"/>
        <v>2.5240391725815187E-4</v>
      </c>
      <c r="I35" s="3" t="str">
        <f>IF(ABS(G38-G35)&gt;0.000183,"Pass","Fail")</f>
        <v>Pass</v>
      </c>
      <c r="J35" s="3" t="str">
        <f>IF(ABS(H38-H35)&gt;0.000183,"Pass","Fail")</f>
        <v>Fail</v>
      </c>
      <c r="K35" s="16">
        <f>IF(I35="Fail","",RSQ(G35:G38,C35:C38))</f>
        <v>0.99820233172172157</v>
      </c>
      <c r="L35" s="3" t="str">
        <f>IF(J35="Fail","",RSQ(H35:H38,C35:C38))</f>
        <v/>
      </c>
      <c r="M35" s="3">
        <f>IF(I35="Fail",0,IF(K35&gt;0.9,+SLOPE(G35:G38,C35:C38),"Miss"))</f>
        <v>9.4839702591698882E-5</v>
      </c>
      <c r="N35" s="3">
        <f>IF(J35="Fail",0,IF(L35&gt;0.9,+SLOPE(H35:H38,C35:C38),"Miss"))</f>
        <v>0</v>
      </c>
      <c r="O35" s="5">
        <f>(PI()*14.75*14.75*S35)/1000</f>
        <v>68.47572132872682</v>
      </c>
      <c r="P35" s="3">
        <v>7.62</v>
      </c>
      <c r="Q35" s="3">
        <v>91.44</v>
      </c>
      <c r="R35" s="3">
        <v>1.125</v>
      </c>
      <c r="S35" s="3">
        <f>SUM(P35:R35)</f>
        <v>100.185</v>
      </c>
      <c r="T35" s="3">
        <f>IF(M35="Miss","Miss",(M35*O35*14400*12.01)/(PI()*0.1475*0.1475*16.04))</f>
        <v>1024.4576774588566</v>
      </c>
      <c r="U35" s="3">
        <f>IF(N35="Miss","Miss",(N35*O35*14400*28.02)/(PI()*0.1475*0.1475*44.02))</f>
        <v>0</v>
      </c>
    </row>
    <row r="36" spans="1:21" x14ac:dyDescent="0.25">
      <c r="A36" s="1">
        <v>45551</v>
      </c>
      <c r="B36" s="3">
        <v>11</v>
      </c>
      <c r="C36" s="3">
        <v>21</v>
      </c>
      <c r="D36" s="36">
        <v>5.879210464003557</v>
      </c>
      <c r="E36" s="36">
        <v>0.14854552527966236</v>
      </c>
      <c r="F36" s="10">
        <v>25.4</v>
      </c>
      <c r="G36" s="4">
        <f t="shared" si="0"/>
        <v>3.8358206865089185E-3</v>
      </c>
      <c r="H36" s="4">
        <f t="shared" si="1"/>
        <v>2.6597727835338551E-4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">
        <v>45551</v>
      </c>
      <c r="B37" s="3">
        <v>11</v>
      </c>
      <c r="C37" s="3">
        <v>42</v>
      </c>
      <c r="D37" s="36">
        <v>9.0068028532535411</v>
      </c>
      <c r="E37" s="36">
        <v>0.16452891719764817</v>
      </c>
      <c r="F37" s="10">
        <v>26.1</v>
      </c>
      <c r="G37" s="4">
        <f t="shared" si="0"/>
        <v>5.8626350860052365E-3</v>
      </c>
      <c r="H37" s="4">
        <f t="shared" si="1"/>
        <v>2.9390712861061916E-4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">
        <v>45551</v>
      </c>
      <c r="B38" s="3">
        <v>11</v>
      </c>
      <c r="C38" s="3">
        <v>63</v>
      </c>
      <c r="D38" s="36">
        <v>12.371581078648095</v>
      </c>
      <c r="E38" s="36">
        <v>0.15900549882426218</v>
      </c>
      <c r="F38" s="10">
        <v>27.4</v>
      </c>
      <c r="G38" s="4">
        <f t="shared" si="0"/>
        <v>8.0179775981148206E-3</v>
      </c>
      <c r="H38" s="4">
        <f t="shared" si="1"/>
        <v>2.8281175101308549E-4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">
        <v>45551</v>
      </c>
      <c r="B39" s="3">
        <v>21</v>
      </c>
      <c r="C39" s="3">
        <v>0</v>
      </c>
      <c r="D39" s="36">
        <v>2.7793160511843484</v>
      </c>
      <c r="E39" s="36">
        <v>0.15910906291876314</v>
      </c>
      <c r="F39" s="10">
        <v>21.2</v>
      </c>
      <c r="G39" s="4">
        <f t="shared" si="0"/>
        <v>1.8392055151812215E-3</v>
      </c>
      <c r="H39" s="4">
        <f t="shared" si="1"/>
        <v>2.8895679871170554E-4</v>
      </c>
      <c r="I39" s="3" t="str">
        <f t="shared" ref="I39:J39" si="6">IF(ABS(G42-G39)&gt;0.000183,"Pass","Fail")</f>
        <v>Pass</v>
      </c>
      <c r="J39" s="3" t="str">
        <f t="shared" si="6"/>
        <v>Fail</v>
      </c>
      <c r="K39" s="16">
        <f>IF(I39="Fail","",RSQ(G39:G42,C39:C42))</f>
        <v>0.99461454116234549</v>
      </c>
      <c r="L39" s="3" t="str">
        <f>IF(J39="Fail","",RSQ(H39:H42,C39:C42))</f>
        <v/>
      </c>
      <c r="M39" s="3">
        <f>IF(I39="Fail",0,IF(K39&gt;0.9,+SLOPE(G39:G42,C39:C42),"Miss"))</f>
        <v>5.2779204446007728E-5</v>
      </c>
      <c r="N39" s="3">
        <f>IF(J39="Fail",0,IF(L39&gt;0.9,+SLOPE(H39:H42,C39:C42),"Miss"))</f>
        <v>0</v>
      </c>
      <c r="O39" s="5">
        <f>(PI()*14.75*14.75*S39)/1000</f>
        <v>68.74911842940547</v>
      </c>
      <c r="P39" s="3">
        <v>7.62</v>
      </c>
      <c r="Q39" s="3">
        <v>91.44</v>
      </c>
      <c r="R39" s="3">
        <v>1.5249999999999999</v>
      </c>
      <c r="S39" s="3">
        <f>SUM(P39:R39)</f>
        <v>100.58500000000001</v>
      </c>
      <c r="T39" s="3">
        <f>IF(M39="Miss","Miss",(M39*O39*14400*12.01)/(PI()*0.1475*0.1475*16.04))</f>
        <v>572.39679782434962</v>
      </c>
      <c r="U39" s="13">
        <f>IF(N39="Miss","Miss",(N39*O39*14400*28.02)/(PI()*0.1475*0.1475*44.02))</f>
        <v>0</v>
      </c>
    </row>
    <row r="40" spans="1:21" x14ac:dyDescent="0.25">
      <c r="A40" s="1">
        <v>45551</v>
      </c>
      <c r="B40" s="3">
        <v>21</v>
      </c>
      <c r="C40" s="3">
        <v>21</v>
      </c>
      <c r="D40" s="36">
        <v>4.179992201069858</v>
      </c>
      <c r="E40" s="36">
        <v>0.1597189403641579</v>
      </c>
      <c r="F40" s="10">
        <v>25.3</v>
      </c>
      <c r="G40" s="4">
        <f t="shared" si="0"/>
        <v>2.7280997978163276E-3</v>
      </c>
      <c r="H40" s="4">
        <f t="shared" si="1"/>
        <v>2.860795911464507E-4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">
        <v>45551</v>
      </c>
      <c r="B41" s="3">
        <v>21</v>
      </c>
      <c r="C41" s="3">
        <v>42</v>
      </c>
      <c r="D41" s="36">
        <v>5.9808865800152704</v>
      </c>
      <c r="E41" s="36">
        <v>0.16127240178167268</v>
      </c>
      <c r="F41" s="10">
        <v>25.4</v>
      </c>
      <c r="G41" s="4">
        <f t="shared" si="0"/>
        <v>3.9021580546826761E-3</v>
      </c>
      <c r="H41" s="4">
        <f t="shared" si="1"/>
        <v>2.8876530894246858E-4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">
        <v>45551</v>
      </c>
      <c r="B42" s="3">
        <v>21</v>
      </c>
      <c r="C42" s="3">
        <v>63</v>
      </c>
      <c r="D42" s="36">
        <v>7.8976566704843778</v>
      </c>
      <c r="E42" s="36">
        <v>0.16095020237655844</v>
      </c>
      <c r="F42" s="10">
        <v>26</v>
      </c>
      <c r="G42" s="4">
        <f t="shared" si="0"/>
        <v>5.1423970741129796E-3</v>
      </c>
      <c r="H42" s="4">
        <f t="shared" si="1"/>
        <v>2.8761038227435116E-4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">
        <v>45551</v>
      </c>
      <c r="B43" s="3">
        <v>31</v>
      </c>
      <c r="C43" s="3">
        <v>0</v>
      </c>
      <c r="D43" s="36">
        <v>2.720939936301761</v>
      </c>
      <c r="E43" s="36">
        <v>0.1618707721054562</v>
      </c>
      <c r="F43" s="10">
        <v>20.3</v>
      </c>
      <c r="G43" s="4">
        <f t="shared" si="0"/>
        <v>1.8060975616238917E-3</v>
      </c>
      <c r="H43" s="4">
        <f t="shared" si="1"/>
        <v>2.9487392038051808E-4</v>
      </c>
      <c r="I43" s="3" t="str">
        <f t="shared" ref="I43:J43" si="7">IF(ABS(G46-G43)&gt;0.000183,"Pass","Fail")</f>
        <v>Pass</v>
      </c>
      <c r="J43" s="3" t="str">
        <f t="shared" si="7"/>
        <v>Fail</v>
      </c>
      <c r="K43" s="16">
        <f>IF(I43="Fail","",RSQ(G43:G46,C43:C46))</f>
        <v>0.99992702645360965</v>
      </c>
      <c r="L43" s="3" t="str">
        <f>IF(J43="Fail","",RSQ(H43:H46,C43:C46))</f>
        <v/>
      </c>
      <c r="M43" s="3">
        <f>IF(I43="Fail",0,IF(K43&gt;0.9,+SLOPE(G43:G46,C43:C46),"Miss"))</f>
        <v>8.4946369866804809E-5</v>
      </c>
      <c r="N43" s="3">
        <f>IF(J43="Fail",0,IF(L43&gt;0.9,+SLOPE(H43:H46,C43:C46),"Miss"))</f>
        <v>0</v>
      </c>
      <c r="O43" s="5">
        <f>(PI()*14.75*14.75*S43)/1000</f>
        <v>70.269889801930475</v>
      </c>
      <c r="P43" s="3">
        <v>7.62</v>
      </c>
      <c r="Q43" s="3">
        <v>91.44</v>
      </c>
      <c r="R43" s="3">
        <v>3.75</v>
      </c>
      <c r="S43" s="3">
        <f>SUM(P43:R43)</f>
        <v>102.81</v>
      </c>
      <c r="T43" s="3">
        <f>IF(M43="Miss","Miss",(M43*O43*14400*12.01)/(PI()*0.1475*0.1475*16.04))</f>
        <v>941.6322385580155</v>
      </c>
      <c r="U43" s="13">
        <f>IF(N43="Miss","Miss",(N43*O43*14400*28.02)/(PI()*0.1475*0.1475*44.02))</f>
        <v>0</v>
      </c>
    </row>
    <row r="44" spans="1:21" x14ac:dyDescent="0.25">
      <c r="A44" s="1">
        <v>45551</v>
      </c>
      <c r="B44" s="3">
        <v>31</v>
      </c>
      <c r="C44" s="3">
        <v>21</v>
      </c>
      <c r="D44" s="36">
        <v>5.4860043808754968</v>
      </c>
      <c r="E44" s="36">
        <v>0.16300997714496701</v>
      </c>
      <c r="F44" s="10">
        <v>23.3</v>
      </c>
      <c r="G44" s="4">
        <f t="shared" si="0"/>
        <v>3.6046330517471455E-3</v>
      </c>
      <c r="H44" s="4">
        <f t="shared" si="1"/>
        <v>2.9394411606526539E-4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">
        <v>45551</v>
      </c>
      <c r="B45" s="3">
        <v>31</v>
      </c>
      <c r="C45" s="3">
        <v>42</v>
      </c>
      <c r="D45" s="36">
        <v>8.22407206361164</v>
      </c>
      <c r="E45" s="36">
        <v>0.15717586648807802</v>
      </c>
      <c r="F45" s="10">
        <v>22.9</v>
      </c>
      <c r="G45" s="4">
        <f t="shared" si="0"/>
        <v>5.4110083847652111E-3</v>
      </c>
      <c r="H45" s="4">
        <f t="shared" si="1"/>
        <v>2.8380682633467245E-4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">
        <v>45551</v>
      </c>
      <c r="B46" s="3">
        <v>31</v>
      </c>
      <c r="C46" s="3">
        <v>63</v>
      </c>
      <c r="D46" s="36">
        <v>10.922521121832872</v>
      </c>
      <c r="E46" s="36">
        <v>0.16715254092500653</v>
      </c>
      <c r="F46" s="10">
        <v>24.4</v>
      </c>
      <c r="G46" s="4">
        <f t="shared" si="0"/>
        <v>7.1502183412942072E-3</v>
      </c>
      <c r="H46" s="4">
        <f t="shared" si="1"/>
        <v>3.0029981703867138E-4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">
        <v>45551</v>
      </c>
      <c r="B47" s="3">
        <v>41</v>
      </c>
      <c r="C47" s="3">
        <v>0</v>
      </c>
      <c r="D47" s="36">
        <v>2.7323346734410046</v>
      </c>
      <c r="E47" s="36">
        <v>0.16037484629599741</v>
      </c>
      <c r="F47" s="10">
        <v>22</v>
      </c>
      <c r="G47" s="4">
        <f t="shared" si="0"/>
        <v>1.8032148321331985E-3</v>
      </c>
      <c r="H47" s="4">
        <f t="shared" si="1"/>
        <v>2.9046613436706892E-4</v>
      </c>
      <c r="I47" s="3" t="str">
        <f t="shared" ref="I47:J47" si="8">IF(ABS(G50-G47)&gt;0.000183,"Pass","Fail")</f>
        <v>Pass</v>
      </c>
      <c r="J47" s="3" t="str">
        <f t="shared" si="8"/>
        <v>Fail</v>
      </c>
      <c r="K47" s="16">
        <f>IF(I47="Fail","",RSQ(G47:G50,C47:C50))</f>
        <v>0.99923709547428718</v>
      </c>
      <c r="L47" s="5" t="str">
        <f>IF(J47="Fail","",RSQ(H47:H50,C47:C50))</f>
        <v/>
      </c>
      <c r="M47" s="3">
        <f>IF(I47="Fail",0,IF(K47&gt;0.9,+SLOPE(G47:G50,C47:C50),"Miss"))</f>
        <v>4.9722616795596866E-5</v>
      </c>
      <c r="N47" s="3">
        <f>IF(J47="Fail",0,IF(L47&gt;0.9,+SLOPE(H47:H50,C47:C50),"Miss"))</f>
        <v>0</v>
      </c>
      <c r="O47" s="5">
        <f>(PI()*14.75*14.75*S47)/1000</f>
        <v>69.945230744874564</v>
      </c>
      <c r="P47" s="3">
        <v>7.62</v>
      </c>
      <c r="Q47" s="3">
        <v>91.44</v>
      </c>
      <c r="R47" s="3">
        <v>3.2750000000000004</v>
      </c>
      <c r="S47" s="3">
        <f>SUM(P47:R47)</f>
        <v>102.33500000000001</v>
      </c>
      <c r="T47" s="3">
        <f>IF(M47="Miss","Miss",(M47*O47*14400*12.01)/(PI()*0.1475*0.1475*16.04))</f>
        <v>548.62968943146109</v>
      </c>
      <c r="U47" s="5">
        <f>IF(N47="Miss","Miss",(N47*O47*14400*28.02)/(PI()*0.1475*0.1475*44.02))</f>
        <v>0</v>
      </c>
    </row>
    <row r="48" spans="1:21" x14ac:dyDescent="0.25">
      <c r="A48" s="1">
        <v>45551</v>
      </c>
      <c r="B48" s="3">
        <v>41</v>
      </c>
      <c r="C48" s="3">
        <v>21</v>
      </c>
      <c r="D48" s="36">
        <v>4.444876013645203</v>
      </c>
      <c r="E48" s="36">
        <v>0.16066252433627792</v>
      </c>
      <c r="F48" s="10">
        <v>22</v>
      </c>
      <c r="G48" s="4">
        <f t="shared" si="0"/>
        <v>2.9334131110316103E-3</v>
      </c>
      <c r="H48" s="4">
        <f t="shared" si="1"/>
        <v>2.9098716824633671E-4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">
        <v>45551</v>
      </c>
      <c r="B49" s="3">
        <v>41</v>
      </c>
      <c r="C49" s="3">
        <v>42</v>
      </c>
      <c r="D49" s="36">
        <v>5.9570452838470063</v>
      </c>
      <c r="E49" s="36">
        <v>0.15647393206979354</v>
      </c>
      <c r="F49" s="10">
        <v>22.3</v>
      </c>
      <c r="G49" s="4">
        <f t="shared" si="0"/>
        <v>3.9273831484311593E-3</v>
      </c>
      <c r="H49" s="4">
        <f t="shared" si="1"/>
        <v>2.8311314960799801E-4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">
        <v>45551</v>
      </c>
      <c r="B50" s="3">
        <v>41</v>
      </c>
      <c r="C50" s="3">
        <v>63</v>
      </c>
      <c r="D50" s="36">
        <v>7.5093590895086075</v>
      </c>
      <c r="E50" s="36">
        <v>0.15823452167631036</v>
      </c>
      <c r="F50" s="10">
        <v>22.2</v>
      </c>
      <c r="G50" s="4">
        <f t="shared" si="0"/>
        <v>4.9524746620251293E-3</v>
      </c>
      <c r="H50" s="4">
        <f t="shared" si="1"/>
        <v>2.8639557449268411E-4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11" priority="3" operator="containsText" text="Fail">
      <formula>NOT(ISERROR(SEARCH("Fail",I3)))</formula>
    </cfRule>
    <cfRule type="containsText" priority="4" operator="containsText" text="Fail">
      <formula>NOT(ISERROR(SEARCH("Fail",I3)))</formula>
    </cfRule>
  </conditionalFormatting>
  <conditionalFormatting sqref="I35:J50">
    <cfRule type="containsText" dxfId="10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A38E-F366-4DFE-8D4C-1ADB3B99EF36}">
  <sheetPr>
    <tabColor theme="9"/>
  </sheetPr>
  <dimension ref="A1:U18"/>
  <sheetViews>
    <sheetView workbookViewId="0">
      <selection activeCell="G31" sqref="G31"/>
    </sheetView>
  </sheetViews>
  <sheetFormatPr defaultRowHeight="15" x14ac:dyDescent="0.25"/>
  <cols>
    <col min="5" max="5" width="12" bestFit="1" customWidth="1"/>
    <col min="6" max="6" width="12.28515625" customWidth="1"/>
    <col min="15" max="15" width="12.42578125" customWidth="1"/>
    <col min="17" max="17" width="12.42578125" customWidth="1"/>
    <col min="18" max="18" width="14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45553</v>
      </c>
      <c r="B3" s="3">
        <v>11</v>
      </c>
      <c r="C3" s="3">
        <v>0</v>
      </c>
      <c r="D3" s="36">
        <v>2.8264727325759882</v>
      </c>
      <c r="E3" s="36">
        <v>0.15011049381878838</v>
      </c>
      <c r="F3" s="10">
        <v>19.8</v>
      </c>
      <c r="G3" s="4">
        <f>(0.997*D3*16.04)/(0.0821*(F3+273.15)*1000)</f>
        <v>1.8793499766904427E-3</v>
      </c>
      <c r="H3" s="4">
        <f>(0.997*E3*44.02)/(0.0821*(F3+273.15)*1000)</f>
        <v>2.7391738107355399E-4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0.99994501812422365</v>
      </c>
      <c r="L3" s="3" t="str">
        <f>IF(J3="Fail","",RSQ(H3:H6,C3:C6))</f>
        <v/>
      </c>
      <c r="M3" s="3">
        <f>IF(I3="Fail",0,IF(K3&gt;0.9,+SLOPE(G3:G6,C3:C6),"Miss"))</f>
        <v>8.4010474844074045E-5</v>
      </c>
      <c r="N3" s="3">
        <f>IF(J3="Fail",0,IF(L3&gt;0.9,+SLOPE(H3:H6,C3:C6),"Miss"))</f>
        <v>0</v>
      </c>
      <c r="O3" s="5">
        <f>(PI()*14.75*14.75*S3)/1000</f>
        <v>69.415523862309684</v>
      </c>
      <c r="P3" s="3">
        <v>7.62</v>
      </c>
      <c r="Q3" s="3">
        <v>91.44</v>
      </c>
      <c r="R3" s="3">
        <v>2.5</v>
      </c>
      <c r="S3" s="3">
        <f>SUM(P3:R3)</f>
        <v>101.56</v>
      </c>
      <c r="T3" s="3">
        <f>IF(M3="Miss","Miss",(M3*O3*14400*12.01)/(PI()*0.1475*0.1475*16.04))</f>
        <v>919.93526430124109</v>
      </c>
      <c r="U3" s="3">
        <f>IF(N3="Miss","Miss",(N3*O3*14400*28.02)/(PI()*0.1475*0.1475*44.02))</f>
        <v>0</v>
      </c>
    </row>
    <row r="4" spans="1:21" x14ac:dyDescent="0.25">
      <c r="A4" s="1">
        <v>45553</v>
      </c>
      <c r="B4" s="3">
        <v>11</v>
      </c>
      <c r="C4" s="3">
        <v>21</v>
      </c>
      <c r="D4" s="36">
        <v>5.5026582274636224</v>
      </c>
      <c r="E4" s="36">
        <v>0.1492359525763356</v>
      </c>
      <c r="F4" s="10">
        <v>24.1</v>
      </c>
      <c r="G4" s="4">
        <f t="shared" ref="G4:G18" si="0">(0.997*D4*16.04)/(0.0821*(F4+273.15)*1000)</f>
        <v>3.6058448918009464E-3</v>
      </c>
      <c r="H4" s="4">
        <f t="shared" ref="H4:H18" si="1">(0.997*E4*44.02)/(0.0821*(F4+273.15)*1000)</f>
        <v>2.6838215647139227E-4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45553</v>
      </c>
      <c r="B5" s="3">
        <v>11</v>
      </c>
      <c r="C5" s="3">
        <v>42</v>
      </c>
      <c r="D5" s="36">
        <v>8.3066400819590829</v>
      </c>
      <c r="E5" s="36">
        <v>0.16027128220149645</v>
      </c>
      <c r="F5" s="10">
        <v>26.3</v>
      </c>
      <c r="G5" s="4">
        <f t="shared" si="0"/>
        <v>5.4032795974056306E-3</v>
      </c>
      <c r="H5" s="4">
        <f t="shared" si="1"/>
        <v>2.8611026089374753E-4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45553</v>
      </c>
      <c r="B6" s="3">
        <v>11</v>
      </c>
      <c r="C6" s="3">
        <v>63</v>
      </c>
      <c r="D6" s="36">
        <v>11.119036511572755</v>
      </c>
      <c r="E6" s="36">
        <v>0.16012168962055062</v>
      </c>
      <c r="F6" s="10">
        <v>29.3</v>
      </c>
      <c r="G6" s="4">
        <f t="shared" si="0"/>
        <v>7.1609383139073978E-3</v>
      </c>
      <c r="H6" s="4">
        <f t="shared" si="1"/>
        <v>2.8300793647515447E-4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45553</v>
      </c>
      <c r="B7" s="3">
        <v>21</v>
      </c>
      <c r="C7" s="3">
        <v>0</v>
      </c>
      <c r="D7" s="36">
        <v>2.8848488474585761</v>
      </c>
      <c r="E7" s="36">
        <v>0.15610570417823455</v>
      </c>
      <c r="F7" s="10">
        <v>21.3</v>
      </c>
      <c r="G7" s="4">
        <f t="shared" si="0"/>
        <v>1.9083932403006513E-3</v>
      </c>
      <c r="H7" s="4">
        <f t="shared" si="1"/>
        <v>2.8340613897220824E-4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0.99723408939053837</v>
      </c>
      <c r="L7" s="3" t="str">
        <f>IF(J7="Fail","",RSQ(H7:H10,C7:C10))</f>
        <v/>
      </c>
      <c r="M7" s="3">
        <f>IF(I7="Fail",0,IF(K7&gt;0.9,+SLOPE(G7:G10,C7:C10),"Miss"))</f>
        <v>5.0378614461690376E-5</v>
      </c>
      <c r="N7" s="3">
        <f>IF(J7="Fail",0,IF(L7&gt;0.9,+SLOPE(H7:H10,C7:C10),"Miss"))</f>
        <v>0</v>
      </c>
      <c r="O7" s="5">
        <f>(PI()*14.75*14.75*S7)/1000</f>
        <v>69.876881469704912</v>
      </c>
      <c r="P7" s="3">
        <v>7.62</v>
      </c>
      <c r="Q7" s="3">
        <v>91.44</v>
      </c>
      <c r="R7" s="3">
        <v>3.1749999999999998</v>
      </c>
      <c r="S7" s="3">
        <f>SUM(P7:R7)</f>
        <v>102.235</v>
      </c>
      <c r="T7" s="3">
        <f>IF(M7="Miss","Miss",(M7*O7*14400*12.01)/(PI()*0.1475*0.1475*16.04))</f>
        <v>555.32465569423755</v>
      </c>
      <c r="U7" s="13">
        <f>IF(N7="Miss","Miss",(N7*O7*14400*28.02)/(PI()*0.1475*0.1475*44.02))</f>
        <v>0</v>
      </c>
    </row>
    <row r="8" spans="1:21" x14ac:dyDescent="0.25">
      <c r="A8" s="1">
        <v>45553</v>
      </c>
      <c r="B8" s="3">
        <v>21</v>
      </c>
      <c r="C8" s="3">
        <v>21</v>
      </c>
      <c r="D8" s="36">
        <v>4.4641594149577699</v>
      </c>
      <c r="E8" s="36">
        <v>0.1529757670999824</v>
      </c>
      <c r="F8" s="10">
        <v>24.6</v>
      </c>
      <c r="G8" s="4">
        <f t="shared" si="0"/>
        <v>2.920413113162967E-3</v>
      </c>
      <c r="H8" s="4">
        <f t="shared" si="1"/>
        <v>2.7464576642880888E-4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45553</v>
      </c>
      <c r="B9" s="3">
        <v>21</v>
      </c>
      <c r="C9" s="3">
        <v>42</v>
      </c>
      <c r="D9" s="36">
        <v>6.366379302618304</v>
      </c>
      <c r="E9" s="36">
        <v>0.16032881780955255</v>
      </c>
      <c r="F9" s="10">
        <v>27.2</v>
      </c>
      <c r="G9" s="4">
        <f t="shared" si="0"/>
        <v>4.1287752125952768E-3</v>
      </c>
      <c r="H9" s="4">
        <f t="shared" si="1"/>
        <v>2.8535533295996629E-4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45553</v>
      </c>
      <c r="B10" s="3">
        <v>21</v>
      </c>
      <c r="C10" s="3">
        <v>63</v>
      </c>
      <c r="D10" s="36">
        <v>7.8341967498012046</v>
      </c>
      <c r="E10" s="36">
        <v>0.15899399170265094</v>
      </c>
      <c r="F10" s="10">
        <v>30.1</v>
      </c>
      <c r="G10" s="4">
        <f t="shared" si="0"/>
        <v>5.0321088861415408E-3</v>
      </c>
      <c r="H10" s="4">
        <f t="shared" si="1"/>
        <v>2.8027343921188511E-4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45553</v>
      </c>
      <c r="B11" s="3">
        <v>31</v>
      </c>
      <c r="C11" s="3">
        <v>0</v>
      </c>
      <c r="D11" s="36">
        <v>2.7409245522075114</v>
      </c>
      <c r="E11" s="36">
        <v>0.1537122228831006</v>
      </c>
      <c r="F11" s="10">
        <v>21.8</v>
      </c>
      <c r="G11" s="4">
        <f t="shared" si="0"/>
        <v>1.8101103255989113E-3</v>
      </c>
      <c r="H11" s="4">
        <f t="shared" si="1"/>
        <v>2.7858776679712006E-4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0.99097384713117187</v>
      </c>
      <c r="L11" s="3" t="str">
        <f>IF(J11="Fail","",RSQ(H11:H14,C11:C14))</f>
        <v/>
      </c>
      <c r="M11" s="3">
        <f>IF(I11="Fail",0,IF(K11&gt;0.9,+SLOPE(G11:G14,C11:C14),"Miss"))</f>
        <v>6.3799226758611742E-5</v>
      </c>
      <c r="N11" s="3">
        <f>IF(J11="Fail",0,IF(L11&gt;0.9,+SLOPE(H11:H14,C11:C14),"Miss"))</f>
        <v>0</v>
      </c>
      <c r="O11" s="5">
        <f>(PI()*14.75*14.75*S11)/1000</f>
        <v>70.047754657629056</v>
      </c>
      <c r="P11" s="3">
        <v>7.62</v>
      </c>
      <c r="Q11" s="3">
        <v>91.44</v>
      </c>
      <c r="R11" s="3">
        <v>3.4249999999999998</v>
      </c>
      <c r="S11" s="3">
        <f>SUM(P11:R11)</f>
        <v>102.485</v>
      </c>
      <c r="T11" s="3">
        <f>IF(M11="Miss","Miss",(M11*O11*14400*12.01)/(PI()*0.1475*0.1475*16.04))</f>
        <v>704.98009696596023</v>
      </c>
      <c r="U11" s="13">
        <f>IF(N11="Miss","Miss",(N11*O11*14400*28.02)/(PI()*0.1475*0.1475*44.02))</f>
        <v>0</v>
      </c>
    </row>
    <row r="12" spans="1:21" x14ac:dyDescent="0.25">
      <c r="A12" s="1">
        <v>45553</v>
      </c>
      <c r="B12" s="3">
        <v>31</v>
      </c>
      <c r="C12" s="3">
        <v>21</v>
      </c>
      <c r="D12" s="36">
        <v>4.2292525262410514</v>
      </c>
      <c r="E12" s="36">
        <v>0.15680763859651892</v>
      </c>
      <c r="F12" s="10">
        <v>24.6</v>
      </c>
      <c r="G12" s="4">
        <f t="shared" si="0"/>
        <v>2.7667391301322542E-3</v>
      </c>
      <c r="H12" s="4">
        <f t="shared" si="1"/>
        <v>2.8152533502960006E-4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45553</v>
      </c>
      <c r="B13" s="3">
        <v>31</v>
      </c>
      <c r="C13" s="3">
        <v>42</v>
      </c>
      <c r="D13" s="36">
        <v>6.7336404457985468</v>
      </c>
      <c r="E13" s="36">
        <v>0.15775122256863905</v>
      </c>
      <c r="F13" s="10">
        <v>26.6</v>
      </c>
      <c r="G13" s="4">
        <f t="shared" si="0"/>
        <v>4.3756955389075494E-3</v>
      </c>
      <c r="H13" s="4">
        <f t="shared" si="1"/>
        <v>2.8132969886676072E-4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45553</v>
      </c>
      <c r="B14" s="3">
        <v>31</v>
      </c>
      <c r="C14" s="3">
        <v>63</v>
      </c>
      <c r="D14" s="36">
        <v>8.8946085183440644</v>
      </c>
      <c r="E14" s="36">
        <v>0.1578778009063625</v>
      </c>
      <c r="F14" s="10">
        <v>28.7</v>
      </c>
      <c r="G14" s="4">
        <f t="shared" si="0"/>
        <v>5.7397373957766354E-3</v>
      </c>
      <c r="H14" s="4">
        <f t="shared" si="1"/>
        <v>2.7959662687121597E-4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45553</v>
      </c>
      <c r="B15" s="3">
        <v>41</v>
      </c>
      <c r="C15" s="3">
        <v>0</v>
      </c>
      <c r="D15" s="36">
        <v>2.834536700397607</v>
      </c>
      <c r="E15" s="36">
        <v>0.16181323649740009</v>
      </c>
      <c r="F15" s="10">
        <v>21.1</v>
      </c>
      <c r="G15" s="4">
        <f t="shared" si="0"/>
        <v>1.8763851104080533E-3</v>
      </c>
      <c r="H15" s="4">
        <f t="shared" si="1"/>
        <v>2.9396769857525869E-4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0.9999313730024384</v>
      </c>
      <c r="L15" s="5" t="str">
        <f>IF(J15="Fail","",RSQ(H15:H18,C15:C18))</f>
        <v/>
      </c>
      <c r="M15" s="3">
        <f>IF(I15="Fail",0,IF(K15&gt;0.9,+SLOPE(G15:G18,C15:C18),"Miss"))</f>
        <v>4.7441635280858086E-5</v>
      </c>
      <c r="N15" s="3">
        <f>IF(J15="Fail",0,IF(L15&gt;0.9,+SLOPE(H15:H18,C15:C18),"Miss"))</f>
        <v>0</v>
      </c>
      <c r="O15" s="5">
        <f>(PI()*14.75*14.75*S15)/1000</f>
        <v>70.509112265024285</v>
      </c>
      <c r="P15" s="3">
        <v>7.62</v>
      </c>
      <c r="Q15" s="3">
        <v>91.44</v>
      </c>
      <c r="R15" s="3">
        <v>4.0999999999999996</v>
      </c>
      <c r="S15" s="3">
        <f>SUM(P15:R15)</f>
        <v>103.16</v>
      </c>
      <c r="T15" s="3">
        <f>IF(M15="Miss","Miss",(M15*O15*14400*12.01)/(PI()*0.1475*0.1475*16.04))</f>
        <v>527.68180492819965</v>
      </c>
      <c r="U15" s="5">
        <f>IF(N15="Miss","Miss",(N15*O15*14400*28.02)/(PI()*0.1475*0.1475*44.02))</f>
        <v>0</v>
      </c>
    </row>
    <row r="16" spans="1:21" x14ac:dyDescent="0.25">
      <c r="A16" s="1">
        <v>45553</v>
      </c>
      <c r="B16" s="3">
        <v>41</v>
      </c>
      <c r="C16" s="3">
        <v>21</v>
      </c>
      <c r="D16" s="36">
        <v>4.4243654867945645</v>
      </c>
      <c r="E16" s="36">
        <v>0.1651618088862653</v>
      </c>
      <c r="F16" s="10">
        <v>24.3</v>
      </c>
      <c r="G16" s="4">
        <f t="shared" si="0"/>
        <v>2.8972994751350857E-3</v>
      </c>
      <c r="H16" s="4">
        <f t="shared" si="1"/>
        <v>2.9682310023719185E-4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45553</v>
      </c>
      <c r="B17" s="3">
        <v>41</v>
      </c>
      <c r="C17" s="3">
        <v>42</v>
      </c>
      <c r="D17" s="36">
        <v>5.9715954866555796</v>
      </c>
      <c r="E17" s="36">
        <v>0.16432178900864625</v>
      </c>
      <c r="F17" s="10">
        <v>27</v>
      </c>
      <c r="G17" s="4">
        <f t="shared" si="0"/>
        <v>3.8753273964372923E-3</v>
      </c>
      <c r="H17" s="4">
        <f t="shared" si="1"/>
        <v>2.9265695275399763E-4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45553</v>
      </c>
      <c r="B18" s="3">
        <v>41</v>
      </c>
      <c r="C18" s="3">
        <v>63</v>
      </c>
      <c r="D18" s="36">
        <v>7.5763250831577018</v>
      </c>
      <c r="E18" s="36">
        <v>0.15982250445865887</v>
      </c>
      <c r="F18" s="10">
        <v>29.8</v>
      </c>
      <c r="G18" s="4">
        <f t="shared" si="0"/>
        <v>4.8712902729673834E-3</v>
      </c>
      <c r="H18" s="4">
        <f t="shared" si="1"/>
        <v>2.8201292593320993E-4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18">
    <cfRule type="containsText" dxfId="9" priority="1" operator="containsText" text="Fail">
      <formula>NOT(ISERROR(SEARCH("Fail",I3)))</formula>
    </cfRule>
    <cfRule type="containsText" priority="2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A3B1-7271-4E2E-BFA7-30B69DED566B}">
  <sheetPr>
    <tabColor theme="9"/>
  </sheetPr>
  <dimension ref="A1:U18"/>
  <sheetViews>
    <sheetView workbookViewId="0">
      <selection activeCell="H26" sqref="H26"/>
    </sheetView>
  </sheetViews>
  <sheetFormatPr defaultRowHeight="15" x14ac:dyDescent="0.25"/>
  <cols>
    <col min="5" max="5" width="12" bestFit="1" customWidth="1"/>
    <col min="6" max="6" width="12.28515625" customWidth="1"/>
    <col min="15" max="15" width="12.42578125" customWidth="1"/>
    <col min="17" max="17" width="12.42578125" customWidth="1"/>
    <col min="18" max="18" width="14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45555</v>
      </c>
      <c r="B3" s="3">
        <v>11</v>
      </c>
      <c r="C3" s="3">
        <v>0</v>
      </c>
      <c r="D3" s="36">
        <v>3.4063772011393509</v>
      </c>
      <c r="E3" s="36">
        <v>0.15581802613795392</v>
      </c>
      <c r="F3" s="10">
        <v>28.7</v>
      </c>
      <c r="G3" s="4">
        <f>(0.997*D3*16.04)/(0.0821*(F3+273.15)*1000)</f>
        <v>2.1981530232811734E-3</v>
      </c>
      <c r="H3" s="4">
        <f>(0.997*E3*44.02)/(0.0821*(F3+273.15)*1000)</f>
        <v>2.7594883044856976E-4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0.99448950367541977</v>
      </c>
      <c r="L3" s="3" t="str">
        <f>IF(J3="Fail","",RSQ(H3:H6,C3:C6))</f>
        <v/>
      </c>
      <c r="M3" s="3">
        <f>IF(I3="Fail",0,IF(K3&gt;0.9,+SLOPE(G3:G6,C3:C6),"Miss"))</f>
        <v>4.4970003748238464E-4</v>
      </c>
      <c r="N3" s="3">
        <f>IF(J3="Fail",0,IF(L3&gt;0.9,+SLOPE(H3:H6,C3:C6),"Miss"))</f>
        <v>0</v>
      </c>
      <c r="O3" s="5">
        <f>(PI()*14.75*14.75*S3)/1000</f>
        <v>70.509112265024285</v>
      </c>
      <c r="P3" s="3">
        <v>7.62</v>
      </c>
      <c r="Q3" s="3">
        <v>91.44</v>
      </c>
      <c r="R3" s="3">
        <v>4.0999999999999996</v>
      </c>
      <c r="S3" s="3">
        <f>SUM(P3:R3)</f>
        <v>103.16</v>
      </c>
      <c r="T3" s="3">
        <f>IF(M3="Miss","Miss",(M3*O3*14400*12.01)/(PI()*0.1475*0.1475*16.04))</f>
        <v>5001.9044674610923</v>
      </c>
      <c r="U3" s="3">
        <f>IF(N3="Miss","Miss",(N3*O3*14400*28.02)/(PI()*0.1475*0.1475*44.02))</f>
        <v>0</v>
      </c>
    </row>
    <row r="4" spans="1:21" x14ac:dyDescent="0.25">
      <c r="A4" s="1">
        <v>45555</v>
      </c>
      <c r="B4" s="3">
        <v>11</v>
      </c>
      <c r="C4" s="3">
        <v>21</v>
      </c>
      <c r="D4" s="36">
        <v>17.163331001172565</v>
      </c>
      <c r="E4" s="36">
        <v>0.15379277273437908</v>
      </c>
      <c r="F4" s="10">
        <v>32.4</v>
      </c>
      <c r="G4" s="4">
        <f t="shared" ref="G4:G18" si="0">(0.997*D4*16.04)/(0.0821*(F4+273.15)*1000)</f>
        <v>1.0941469527944617E-2</v>
      </c>
      <c r="H4" s="4">
        <f t="shared" ref="H4:H18" si="1">(0.997*E4*44.02)/(0.0821*(F4+273.15)*1000)</f>
        <v>2.690640520329274E-4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45555</v>
      </c>
      <c r="B5" s="3">
        <v>11</v>
      </c>
      <c r="C5" s="3">
        <v>42</v>
      </c>
      <c r="D5" s="36">
        <v>30.523046734166911</v>
      </c>
      <c r="E5" s="36">
        <v>0.16134144451134003</v>
      </c>
      <c r="F5" s="10">
        <v>33.799999999999997</v>
      </c>
      <c r="G5" s="4">
        <f t="shared" si="0"/>
        <v>1.9369419674701689E-2</v>
      </c>
      <c r="H5" s="4">
        <f t="shared" si="1"/>
        <v>2.8098319250902684E-4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45555</v>
      </c>
      <c r="B6" s="3">
        <v>11</v>
      </c>
      <c r="C6" s="3">
        <v>63</v>
      </c>
      <c r="D6" s="36">
        <v>48.785304295408842</v>
      </c>
      <c r="E6" s="36">
        <v>0.15274562466775798</v>
      </c>
      <c r="F6" s="10">
        <v>34.700000000000003</v>
      </c>
      <c r="G6" s="4">
        <f t="shared" si="0"/>
        <v>3.0867838931462412E-2</v>
      </c>
      <c r="H6" s="4">
        <f t="shared" si="1"/>
        <v>2.6523550571578739E-4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45555</v>
      </c>
      <c r="B7" s="3">
        <v>21</v>
      </c>
      <c r="C7" s="3">
        <v>0</v>
      </c>
      <c r="D7" s="36">
        <v>3.4973597946050052</v>
      </c>
      <c r="E7" s="36">
        <v>0.15168696947952565</v>
      </c>
      <c r="F7" s="10">
        <v>29.1</v>
      </c>
      <c r="G7" s="4">
        <f t="shared" si="0"/>
        <v>2.2538778145696913E-3</v>
      </c>
      <c r="H7" s="4">
        <f t="shared" si="1"/>
        <v>2.6827734803828182E-4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0.99581816845919258</v>
      </c>
      <c r="L7" s="3" t="str">
        <f>IF(J7="Fail","",RSQ(H7:H10,C7:C10))</f>
        <v/>
      </c>
      <c r="M7" s="3">
        <f>IF(I7="Fail",0,IF(K7&gt;0.9,+SLOPE(G7:G10,C7:C10),"Miss"))</f>
        <v>3.238988918054693E-4</v>
      </c>
      <c r="N7" s="3">
        <f>IF(J7="Fail",0,IF(L7&gt;0.9,+SLOPE(H7:H10,C7:C10),"Miss"))</f>
        <v>0</v>
      </c>
      <c r="O7" s="5">
        <f>(PI()*14.75*14.75*S7)/1000</f>
        <v>69.979405382459404</v>
      </c>
      <c r="P7" s="3">
        <v>7.62</v>
      </c>
      <c r="Q7" s="3">
        <v>91.44</v>
      </c>
      <c r="R7" s="3">
        <v>3.3250000000000002</v>
      </c>
      <c r="S7" s="3">
        <f>SUM(P7:R7)</f>
        <v>102.38500000000001</v>
      </c>
      <c r="T7" s="3">
        <f>IF(M7="Miss","Miss",(M7*O7*14400*12.01)/(PI()*0.1475*0.1475*16.04))</f>
        <v>3575.5835640635382</v>
      </c>
      <c r="U7" s="13">
        <f>IF(N7="Miss","Miss",(N7*O7*14400*28.02)/(PI()*0.1475*0.1475*44.02))</f>
        <v>0</v>
      </c>
    </row>
    <row r="8" spans="1:21" x14ac:dyDescent="0.25">
      <c r="A8" s="1">
        <v>45555</v>
      </c>
      <c r="B8" s="3">
        <v>21</v>
      </c>
      <c r="C8" s="3">
        <v>21</v>
      </c>
      <c r="D8" s="36">
        <v>13.523150744304905</v>
      </c>
      <c r="E8" s="36">
        <v>0.16028278932310769</v>
      </c>
      <c r="F8" s="10">
        <v>32</v>
      </c>
      <c r="G8" s="4">
        <f t="shared" si="0"/>
        <v>8.6321877970533343E-3</v>
      </c>
      <c r="H8" s="4">
        <f t="shared" si="1"/>
        <v>2.8078606898447107E-4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45555</v>
      </c>
      <c r="B9" s="3">
        <v>21</v>
      </c>
      <c r="C9" s="3">
        <v>42</v>
      </c>
      <c r="D9" s="36">
        <v>26.229334476451545</v>
      </c>
      <c r="E9" s="36">
        <v>0.16162912255162054</v>
      </c>
      <c r="F9" s="10">
        <v>33.700000000000003</v>
      </c>
      <c r="G9" s="4">
        <f t="shared" si="0"/>
        <v>1.6650125402071933E-2</v>
      </c>
      <c r="H9" s="4">
        <f t="shared" si="1"/>
        <v>2.8157592990096688E-4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45555</v>
      </c>
      <c r="B10" s="3">
        <v>21</v>
      </c>
      <c r="C10" s="3">
        <v>63</v>
      </c>
      <c r="D10" s="36">
        <v>35.240292606165561</v>
      </c>
      <c r="E10" s="36">
        <v>0.14801619768554619</v>
      </c>
      <c r="F10" s="10">
        <v>35.299999999999997</v>
      </c>
      <c r="G10" s="4">
        <f t="shared" si="0"/>
        <v>2.2254154372613008E-2</v>
      </c>
      <c r="H10" s="4">
        <f t="shared" si="1"/>
        <v>2.5652311706074238E-4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45555</v>
      </c>
      <c r="B11" s="3">
        <v>31</v>
      </c>
      <c r="C11" s="3">
        <v>0</v>
      </c>
      <c r="D11" s="36">
        <v>2.9516395374593745</v>
      </c>
      <c r="E11" s="36">
        <v>0.15882138487848263</v>
      </c>
      <c r="F11" s="10">
        <v>27.4</v>
      </c>
      <c r="G11" s="4">
        <f t="shared" si="0"/>
        <v>1.912947062999435E-3</v>
      </c>
      <c r="H11" s="4">
        <f t="shared" si="1"/>
        <v>2.8248428065654521E-4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0.99834710564678941</v>
      </c>
      <c r="L11" s="3" t="str">
        <f>IF(J11="Fail","",RSQ(H11:H14,C11:C14))</f>
        <v/>
      </c>
      <c r="M11" s="3">
        <f>IF(I11="Fail",0,IF(K11&gt;0.9,+SLOPE(G11:G14,C11:C14),"Miss"))</f>
        <v>3.0711823967378151E-5</v>
      </c>
      <c r="N11" s="3">
        <f>IF(J11="Fail",0,IF(L11&gt;0.9,+SLOPE(H11:H14,C11:C14),"Miss"))</f>
        <v>0</v>
      </c>
      <c r="O11" s="5">
        <f>(PI()*14.75*14.75*S11)/1000</f>
        <v>70.560374221401531</v>
      </c>
      <c r="P11" s="3">
        <v>7.62</v>
      </c>
      <c r="Q11" s="3">
        <v>91.44</v>
      </c>
      <c r="R11" s="3">
        <v>4.1749999999999998</v>
      </c>
      <c r="S11" s="3">
        <f>SUM(P11:R11)</f>
        <v>103.235</v>
      </c>
      <c r="T11" s="3">
        <f>IF(M11="Miss","Miss",(M11*O11*14400*12.01)/(PI()*0.1475*0.1475*16.04))</f>
        <v>341.84852276175673</v>
      </c>
      <c r="U11" s="13">
        <f>IF(N11="Miss","Miss",(N11*O11*14400*28.02)/(PI()*0.1475*0.1475*44.02))</f>
        <v>0</v>
      </c>
    </row>
    <row r="12" spans="1:21" x14ac:dyDescent="0.25">
      <c r="A12" s="1">
        <v>45555</v>
      </c>
      <c r="B12" s="3">
        <v>31</v>
      </c>
      <c r="C12" s="3">
        <v>21</v>
      </c>
      <c r="D12" s="36">
        <v>4.0588573800972814</v>
      </c>
      <c r="E12" s="36">
        <v>0.16946547236886189</v>
      </c>
      <c r="F12" s="10">
        <v>30.2</v>
      </c>
      <c r="G12" s="4">
        <f t="shared" si="0"/>
        <v>2.6062505095708604E-3</v>
      </c>
      <c r="H12" s="4">
        <f t="shared" si="1"/>
        <v>2.9863401048809085E-4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45555</v>
      </c>
      <c r="B13" s="3">
        <v>31</v>
      </c>
      <c r="C13" s="3">
        <v>42</v>
      </c>
      <c r="D13" s="36">
        <v>5.110328662577043</v>
      </c>
      <c r="E13" s="36">
        <v>0.15801588636569719</v>
      </c>
      <c r="F13" s="10">
        <v>31.7</v>
      </c>
      <c r="G13" s="4">
        <f t="shared" si="0"/>
        <v>3.2652692447531673E-3</v>
      </c>
      <c r="H13" s="4">
        <f t="shared" si="1"/>
        <v>2.7708728139353838E-4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45555</v>
      </c>
      <c r="B14" s="3">
        <v>31</v>
      </c>
      <c r="C14" s="3">
        <v>63</v>
      </c>
      <c r="D14" s="36">
        <v>6.0324258526143115</v>
      </c>
      <c r="E14" s="36">
        <v>0.16381547565775245</v>
      </c>
      <c r="F14" s="10">
        <v>32.6</v>
      </c>
      <c r="G14" s="4">
        <f t="shared" si="0"/>
        <v>3.8431018289884697E-3</v>
      </c>
      <c r="H14" s="4">
        <f t="shared" si="1"/>
        <v>2.8641153238283685E-4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45555</v>
      </c>
      <c r="B15" s="3">
        <v>41</v>
      </c>
      <c r="C15" s="3">
        <v>0</v>
      </c>
      <c r="D15" s="36">
        <v>2.9951148422367968</v>
      </c>
      <c r="E15" s="36">
        <v>0.15564541931378562</v>
      </c>
      <c r="F15" s="10">
        <v>26.3</v>
      </c>
      <c r="G15" s="4">
        <f t="shared" si="0"/>
        <v>1.9482537776125814E-3</v>
      </c>
      <c r="H15" s="4">
        <f t="shared" si="1"/>
        <v>2.7785234456911422E-4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0.95996575369682191</v>
      </c>
      <c r="L15" s="5" t="str">
        <f>IF(J15="Fail","",RSQ(H15:H18,C15:C18))</f>
        <v/>
      </c>
      <c r="M15" s="3">
        <f>IF(I15="Fail",0,IF(K15&gt;0.9,+SLOPE(G15:G18,C15:C18),"Miss"))</f>
        <v>2.3745763826940724E-4</v>
      </c>
      <c r="N15" s="3">
        <f>IF(J15="Fail",0,IF(L15&gt;0.9,+SLOPE(H15:H18,C15:C18),"Miss"))</f>
        <v>0</v>
      </c>
      <c r="O15" s="5">
        <f>(PI()*14.75*14.75*S15)/1000</f>
        <v>71.312216248267845</v>
      </c>
      <c r="P15" s="3">
        <v>7.62</v>
      </c>
      <c r="Q15" s="3">
        <v>91.44</v>
      </c>
      <c r="R15" s="3">
        <v>5.2750000000000004</v>
      </c>
      <c r="S15" s="3">
        <f>SUM(P15:R15)</f>
        <v>104.33500000000001</v>
      </c>
      <c r="T15" s="3">
        <f>IF(M15="Miss","Miss",(M15*O15*14400*12.01)/(PI()*0.1475*0.1475*16.04))</f>
        <v>2671.2670057222599</v>
      </c>
      <c r="U15" s="5">
        <f>IF(N15="Miss","Miss",(N15*O15*14400*28.02)/(PI()*0.1475*0.1475*44.02))</f>
        <v>0</v>
      </c>
    </row>
    <row r="16" spans="1:21" x14ac:dyDescent="0.25">
      <c r="A16" s="1">
        <v>45555</v>
      </c>
      <c r="B16" s="3">
        <v>41</v>
      </c>
      <c r="C16" s="3">
        <v>21</v>
      </c>
      <c r="D16" s="36">
        <v>12.362815896233291</v>
      </c>
      <c r="E16" s="36">
        <v>0.15901700594587342</v>
      </c>
      <c r="F16" s="10">
        <v>28.6</v>
      </c>
      <c r="G16" s="4">
        <f t="shared" si="0"/>
        <v>7.9804335963338212E-3</v>
      </c>
      <c r="H16" s="4">
        <f t="shared" si="1"/>
        <v>2.8170745018379938E-4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45555</v>
      </c>
      <c r="B17" s="3">
        <v>41</v>
      </c>
      <c r="C17" s="3">
        <v>42</v>
      </c>
      <c r="D17" s="36">
        <v>22.374231946772916</v>
      </c>
      <c r="E17" s="36">
        <v>0.15458676412555339</v>
      </c>
      <c r="F17" s="10">
        <v>29.3</v>
      </c>
      <c r="G17" s="4">
        <f t="shared" si="0"/>
        <v>1.4409566388700917E-2</v>
      </c>
      <c r="H17" s="4">
        <f t="shared" si="1"/>
        <v>2.7322520281430597E-4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45555</v>
      </c>
      <c r="B18" s="3">
        <v>41</v>
      </c>
      <c r="C18" s="3">
        <v>63</v>
      </c>
      <c r="D18" s="36">
        <v>25.633652679541537</v>
      </c>
      <c r="E18" s="36">
        <v>0.14823483299615936</v>
      </c>
      <c r="F18" s="10">
        <v>30.8</v>
      </c>
      <c r="G18" s="4">
        <f t="shared" si="0"/>
        <v>1.6427244192348721E-2</v>
      </c>
      <c r="H18" s="4">
        <f t="shared" si="1"/>
        <v>2.6070548001638446E-4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18">
    <cfRule type="containsText" dxfId="8" priority="1" operator="containsText" text="Fail">
      <formula>NOT(ISERROR(SEARCH("Fail",I3)))</formula>
    </cfRule>
    <cfRule type="containsText" priority="2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DD22-A056-44DA-9D8F-ECF9C32F3585}">
  <sheetPr>
    <tabColor theme="9"/>
  </sheetPr>
  <dimension ref="A1:U18"/>
  <sheetViews>
    <sheetView topLeftCell="C1" workbookViewId="0">
      <selection activeCell="O27" sqref="O27"/>
    </sheetView>
  </sheetViews>
  <sheetFormatPr defaultRowHeight="15" x14ac:dyDescent="0.25"/>
  <cols>
    <col min="5" max="5" width="12" bestFit="1" customWidth="1"/>
    <col min="6" max="6" width="12.28515625" customWidth="1"/>
    <col min="15" max="15" width="12.42578125" customWidth="1"/>
    <col min="17" max="17" width="12.42578125" customWidth="1"/>
    <col min="18" max="18" width="14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20">
        <v>45558</v>
      </c>
      <c r="B3" s="3">
        <v>11</v>
      </c>
      <c r="C3" s="3">
        <v>0</v>
      </c>
      <c r="D3" s="54">
        <v>3.2890990604292876</v>
      </c>
      <c r="E3" s="5">
        <v>0.15399990092338112</v>
      </c>
      <c r="F3" s="10">
        <v>29.4</v>
      </c>
      <c r="G3" s="4">
        <f>(0.997*D3*16.04)/(0.0821*(F3+273.15)*1000)</f>
        <v>2.1175621300350963E-3</v>
      </c>
      <c r="H3" s="4">
        <f>(0.997*E3*44.02)/(0.0821*(F3+273.15)*1000)</f>
        <v>2.7209798369286545E-4</v>
      </c>
      <c r="I3" s="3" t="str">
        <f>IF(ABS(G6-G3)&gt;0.000183,"Pass","Fail")</f>
        <v>Pass</v>
      </c>
      <c r="J3" s="3" t="str">
        <f>IF(ABS(H6-H3)&gt;0.000183,"Pass","Fail")</f>
        <v>Fail</v>
      </c>
      <c r="K3" s="16">
        <f>IF(I3="Fail","",RSQ(G3:G6,C3:C6))</f>
        <v>0.99337517355622496</v>
      </c>
      <c r="L3" s="3" t="str">
        <f>IF(J3="Fail","",RSQ(H3:H6,C3:C6))</f>
        <v/>
      </c>
      <c r="M3" s="3">
        <f>IF(I3="Fail",0,IF(K3&gt;0.9,+SLOPE(G3:G6,C3:C6),"Miss"))</f>
        <v>9.3127103798610991E-6</v>
      </c>
      <c r="N3" s="3">
        <f>IF(J3="Fail",0,IF(L3&gt;0.9,+SLOPE(H3:H6,C3:C6),"Miss"))</f>
        <v>0</v>
      </c>
      <c r="O3" s="5">
        <f>(PI()*14.75*14.75*S3)/1000</f>
        <v>69.757270238158</v>
      </c>
      <c r="P3" s="3">
        <v>7.62</v>
      </c>
      <c r="Q3" s="3">
        <v>91.44</v>
      </c>
      <c r="R3" s="3">
        <v>3</v>
      </c>
      <c r="S3" s="3">
        <f>SUM(P3:R3)</f>
        <v>102.06</v>
      </c>
      <c r="T3" s="3">
        <f>IF(M3="Miss","Miss",(M3*O3*14400*12.01)/(PI()*0.1475*0.1475*16.04))</f>
        <v>102.47850860621902</v>
      </c>
      <c r="U3" s="3">
        <f>IF(N3="Miss","Miss",(N3*O3*14400*28.02)/(PI()*0.1475*0.1475*44.02))</f>
        <v>0</v>
      </c>
    </row>
    <row r="4" spans="1:21" x14ac:dyDescent="0.25">
      <c r="A4" s="20">
        <v>45558</v>
      </c>
      <c r="B4" s="3">
        <v>11</v>
      </c>
      <c r="C4" s="3">
        <v>21</v>
      </c>
      <c r="D4" s="54">
        <v>3.5627480554194353</v>
      </c>
      <c r="E4" s="5">
        <v>0.15341303772120884</v>
      </c>
      <c r="F4" s="10">
        <v>32.9</v>
      </c>
      <c r="G4" s="4">
        <f t="shared" ref="G4:G18" si="0">(0.997*D4*16.04)/(0.0821*(F4+273.15)*1000)</f>
        <v>2.2675093838408558E-3</v>
      </c>
      <c r="H4" s="4">
        <f t="shared" ref="H4:H18" si="1">(0.997*E4*44.02)/(0.0821*(F4+273.15)*1000)</f>
        <v>2.6796120680073858E-4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20">
        <v>45558</v>
      </c>
      <c r="B5" s="3">
        <v>11</v>
      </c>
      <c r="C5" s="3">
        <v>42</v>
      </c>
      <c r="D5" s="54">
        <v>3.9261525183371653</v>
      </c>
      <c r="E5" s="5">
        <v>0.14626711520064062</v>
      </c>
      <c r="F5" s="10">
        <v>34.9</v>
      </c>
      <c r="G5" s="4">
        <f t="shared" si="0"/>
        <v>2.4825746621145329E-3</v>
      </c>
      <c r="H5" s="4">
        <f t="shared" si="1"/>
        <v>2.5382098330996083E-4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20">
        <v>45558</v>
      </c>
      <c r="B6" s="3">
        <v>11</v>
      </c>
      <c r="C6" s="3">
        <v>63</v>
      </c>
      <c r="D6" s="54">
        <v>4.2567751990235321</v>
      </c>
      <c r="E6" s="5">
        <v>0.14313717812238858</v>
      </c>
      <c r="F6" s="10">
        <v>34.200000000000003</v>
      </c>
      <c r="G6" s="4">
        <f t="shared" si="0"/>
        <v>2.6977634305341476E-3</v>
      </c>
      <c r="H6" s="4">
        <f t="shared" si="1"/>
        <v>2.4895524074327192E-4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20">
        <v>45558</v>
      </c>
      <c r="B7" s="3">
        <v>21</v>
      </c>
      <c r="C7" s="3">
        <v>0</v>
      </c>
      <c r="D7" s="54">
        <v>3.4454699147093719</v>
      </c>
      <c r="E7" s="5">
        <v>0.15370071576148936</v>
      </c>
      <c r="F7" s="10">
        <v>29.8</v>
      </c>
      <c r="G7" s="4">
        <f t="shared" si="0"/>
        <v>2.2153067479425319E-3</v>
      </c>
      <c r="H7" s="4">
        <f t="shared" si="1"/>
        <v>2.7121079548054762E-4</v>
      </c>
      <c r="I7" s="3" t="str">
        <f t="shared" ref="I7:J15" si="2">IF(ABS(G10-G7)&gt;0.000183,"Pass","Fail")</f>
        <v>Pass</v>
      </c>
      <c r="J7" s="3" t="str">
        <f t="shared" si="2"/>
        <v>Fail</v>
      </c>
      <c r="K7" s="16">
        <f>IF(I7="Fail","",RSQ(G7:G10,C7:C10))</f>
        <v>0.99987775255976785</v>
      </c>
      <c r="L7" s="3" t="str">
        <f>IF(J7="Fail","",RSQ(H7:H10,C7:C10))</f>
        <v/>
      </c>
      <c r="M7" s="3">
        <f>IF(I7="Fail",0,IF(K7&gt;0.9,+SLOPE(G7:G10,C7:C10),"Miss"))</f>
        <v>2.7588196314739046E-5</v>
      </c>
      <c r="N7" s="3">
        <f>IF(J7="Fail",0,IF(L7&gt;0.9,+SLOPE(H7:H10,C7:C10),"Miss"))</f>
        <v>0</v>
      </c>
      <c r="O7" s="5">
        <f>(PI()*14.75*14.75*S7)/1000</f>
        <v>70.867945959665022</v>
      </c>
      <c r="P7" s="3">
        <v>7.62</v>
      </c>
      <c r="Q7" s="3">
        <v>91.44</v>
      </c>
      <c r="R7" s="3">
        <v>4.625</v>
      </c>
      <c r="S7" s="3">
        <f>SUM(P7:R7)</f>
        <v>103.685</v>
      </c>
      <c r="T7" s="3">
        <f>IF(M7="Miss","Miss",(M7*O7*14400*12.01)/(PI()*0.1475*0.1475*16.04))</f>
        <v>308.41846779118401</v>
      </c>
      <c r="U7" s="13">
        <f>IF(N7="Miss","Miss",(N7*O7*14400*28.02)/(PI()*0.1475*0.1475*44.02))</f>
        <v>0</v>
      </c>
    </row>
    <row r="8" spans="1:21" x14ac:dyDescent="0.25">
      <c r="A8" s="20">
        <v>45558</v>
      </c>
      <c r="B8" s="3">
        <v>21</v>
      </c>
      <c r="C8" s="3">
        <v>21</v>
      </c>
      <c r="D8" s="54">
        <v>4.422612450311604</v>
      </c>
      <c r="E8" s="5">
        <v>0.15271110330292437</v>
      </c>
      <c r="F8" s="10">
        <v>33.5</v>
      </c>
      <c r="G8" s="4">
        <f t="shared" si="0"/>
        <v>2.8092622305396879E-3</v>
      </c>
      <c r="H8" s="4">
        <f t="shared" si="1"/>
        <v>2.6621326090549248E-4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20">
        <v>45558</v>
      </c>
      <c r="B9" s="3">
        <v>21</v>
      </c>
      <c r="C9" s="3">
        <v>42</v>
      </c>
      <c r="D9" s="54">
        <v>5.3566302884330055</v>
      </c>
      <c r="E9" s="5">
        <v>0.15518513444933679</v>
      </c>
      <c r="F9" s="10">
        <v>34.799999999999997</v>
      </c>
      <c r="G9" s="4">
        <f t="shared" si="0"/>
        <v>3.3881905697547678E-3</v>
      </c>
      <c r="H9" s="4">
        <f t="shared" si="1"/>
        <v>2.6938409333357964E-4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20">
        <v>45558</v>
      </c>
      <c r="B10" s="3">
        <v>21</v>
      </c>
      <c r="C10" s="3">
        <v>63</v>
      </c>
      <c r="D10" s="54">
        <v>6.256463915136675</v>
      </c>
      <c r="E10" s="5">
        <v>0.15441415730138508</v>
      </c>
      <c r="F10" s="10">
        <v>35.1</v>
      </c>
      <c r="G10" s="4">
        <f t="shared" si="0"/>
        <v>3.9535043769025717E-3</v>
      </c>
      <c r="H10" s="4">
        <f t="shared" si="1"/>
        <v>2.6778489116466281E-4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20">
        <v>45558</v>
      </c>
      <c r="B11" s="3">
        <v>31</v>
      </c>
      <c r="C11" s="3">
        <v>0</v>
      </c>
      <c r="D11" s="54">
        <v>3.4195249747615555</v>
      </c>
      <c r="E11" s="5">
        <v>0.16405712521158811</v>
      </c>
      <c r="F11" s="10">
        <v>28.7</v>
      </c>
      <c r="G11" s="4">
        <f t="shared" si="0"/>
        <v>2.2066373503625662E-3</v>
      </c>
      <c r="H11" s="4">
        <f t="shared" si="1"/>
        <v>2.9054001613915435E-4</v>
      </c>
      <c r="I11" s="3" t="str">
        <f t="shared" si="2"/>
        <v>Pass</v>
      </c>
      <c r="J11" s="3" t="str">
        <f t="shared" si="2"/>
        <v>Fail</v>
      </c>
      <c r="K11" s="16">
        <f>IF(I11="Fail","",RSQ(G11:G14,C11:C14))</f>
        <v>0.99922408108845695</v>
      </c>
      <c r="L11" s="3" t="str">
        <f>IF(J11="Fail","",RSQ(H11:H14,C11:C14))</f>
        <v/>
      </c>
      <c r="M11" s="3">
        <f>IF(I11="Fail",0,IF(K11&gt;0.9,+SLOPE(G11:G14,C11:C14),"Miss"))</f>
        <v>8.5973076940794449E-6</v>
      </c>
      <c r="N11" s="3">
        <f>IF(J11="Fail",0,IF(L11&gt;0.9,+SLOPE(H11:H14,C11:C14),"Miss"))</f>
        <v>0</v>
      </c>
      <c r="O11" s="5">
        <f>(PI()*14.75*14.75*S11)/1000</f>
        <v>70.577461540193951</v>
      </c>
      <c r="P11" s="3">
        <v>7.62</v>
      </c>
      <c r="Q11" s="3">
        <v>91.44</v>
      </c>
      <c r="R11" s="3">
        <v>4.2</v>
      </c>
      <c r="S11" s="3">
        <f>SUM(P11:R11)</f>
        <v>103.26</v>
      </c>
      <c r="T11" s="3">
        <f>IF(M11="Miss","Miss",(M11*O11*14400*12.01)/(PI()*0.1475*0.1475*16.04))</f>
        <v>95.718465245200647</v>
      </c>
      <c r="U11" s="13">
        <f>IF(N11="Miss","Miss",(N11*O11*14400*28.02)/(PI()*0.1475*0.1475*44.02))</f>
        <v>0</v>
      </c>
    </row>
    <row r="12" spans="1:21" x14ac:dyDescent="0.25">
      <c r="A12" s="20">
        <v>45558</v>
      </c>
      <c r="B12" s="3">
        <v>31</v>
      </c>
      <c r="C12" s="3">
        <v>21</v>
      </c>
      <c r="D12" s="54">
        <v>3.7103537272847169</v>
      </c>
      <c r="E12" s="5">
        <v>0.1711685263673226</v>
      </c>
      <c r="F12" s="10">
        <v>30.9</v>
      </c>
      <c r="G12" s="4">
        <f t="shared" si="0"/>
        <v>2.3769862665742048E-3</v>
      </c>
      <c r="H12" s="4">
        <f t="shared" si="1"/>
        <v>3.0094071148298118E-4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20">
        <v>45558</v>
      </c>
      <c r="B13" s="3">
        <v>31</v>
      </c>
      <c r="C13" s="3">
        <v>42</v>
      </c>
      <c r="D13" s="54">
        <v>4.0355419948739062</v>
      </c>
      <c r="E13" s="5">
        <v>0.16592127891260589</v>
      </c>
      <c r="F13" s="10">
        <v>32.4</v>
      </c>
      <c r="G13" s="4">
        <f t="shared" si="0"/>
        <v>2.5726218158140229E-3</v>
      </c>
      <c r="H13" s="4">
        <f t="shared" si="1"/>
        <v>2.9028315719241589E-4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20">
        <v>45558</v>
      </c>
      <c r="B14" s="3">
        <v>31</v>
      </c>
      <c r="C14" s="3">
        <v>63</v>
      </c>
      <c r="D14" s="54">
        <v>4.3158525284993043</v>
      </c>
      <c r="E14" s="5">
        <v>0.17465518421552251</v>
      </c>
      <c r="F14" s="10">
        <v>33.299999999999997</v>
      </c>
      <c r="G14" s="4">
        <f t="shared" si="0"/>
        <v>2.7432370392015213E-3</v>
      </c>
      <c r="H14" s="4">
        <f t="shared" si="1"/>
        <v>3.0466593277182871E-4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20">
        <v>45558</v>
      </c>
      <c r="B15" s="3">
        <v>41</v>
      </c>
      <c r="C15" s="3">
        <v>0</v>
      </c>
      <c r="D15" s="54">
        <v>3.3574674832647506</v>
      </c>
      <c r="E15" s="5">
        <v>0.16104225934944827</v>
      </c>
      <c r="F15" s="10">
        <v>26.8</v>
      </c>
      <c r="G15" s="4">
        <f t="shared" si="0"/>
        <v>2.1803153589452038E-3</v>
      </c>
      <c r="H15" s="4">
        <f t="shared" si="1"/>
        <v>2.8700735611002259E-4</v>
      </c>
      <c r="I15" s="3" t="str">
        <f t="shared" si="2"/>
        <v>Pass</v>
      </c>
      <c r="J15" s="3" t="str">
        <f t="shared" si="2"/>
        <v>Fail</v>
      </c>
      <c r="K15" s="16">
        <f>IF(I15="Fail","",RSQ(G15:G18,C15:C18))</f>
        <v>0.99469357362353106</v>
      </c>
      <c r="L15" s="5" t="str">
        <f>IF(J15="Fail","",RSQ(H15:H18,C15:C18))</f>
        <v/>
      </c>
      <c r="M15" s="3">
        <f>IF(I15="Fail",0,IF(K15&gt;0.9,+SLOPE(G15:G18,C15:C18),"Miss"))</f>
        <v>8.2165830699456603E-6</v>
      </c>
      <c r="N15" s="3">
        <f>IF(J15="Fail",0,IF(L15&gt;0.9,+SLOPE(H15:H18,C15:C18),"Miss"))</f>
        <v>0</v>
      </c>
      <c r="O15" s="5">
        <f>(PI()*14.75*14.75*S15)/1000</f>
        <v>71.329303567060236</v>
      </c>
      <c r="P15" s="3">
        <v>7.62</v>
      </c>
      <c r="Q15" s="3">
        <v>91.44</v>
      </c>
      <c r="R15" s="3">
        <v>5.3000000000000007</v>
      </c>
      <c r="S15" s="3">
        <f>SUM(P15:R15)</f>
        <v>104.36</v>
      </c>
      <c r="T15" s="3">
        <f>IF(M15="Miss","Miss",(M15*O15*14400*12.01)/(PI()*0.1475*0.1475*16.04))</f>
        <v>92.454159826648691</v>
      </c>
      <c r="U15" s="5">
        <f>IF(N15="Miss","Miss",(N15*O15*14400*28.02)/(PI()*0.1475*0.1475*44.02))</f>
        <v>0</v>
      </c>
    </row>
    <row r="16" spans="1:21" x14ac:dyDescent="0.25">
      <c r="A16" s="20">
        <v>45558</v>
      </c>
      <c r="B16" s="3">
        <v>41</v>
      </c>
      <c r="C16" s="3">
        <v>21</v>
      </c>
      <c r="D16" s="54">
        <v>3.6887913785443018</v>
      </c>
      <c r="E16" s="5">
        <v>0.16366588307680663</v>
      </c>
      <c r="F16" s="10">
        <v>30.9</v>
      </c>
      <c r="G16" s="4">
        <f t="shared" si="0"/>
        <v>2.3631726491678243E-3</v>
      </c>
      <c r="H16" s="4">
        <f t="shared" si="1"/>
        <v>2.8774990556924899E-4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20">
        <v>45558</v>
      </c>
      <c r="B17" s="3">
        <v>41</v>
      </c>
      <c r="C17" s="3">
        <v>42</v>
      </c>
      <c r="D17" s="54">
        <v>3.9294832876547905</v>
      </c>
      <c r="E17" s="5">
        <v>0.15885590624331625</v>
      </c>
      <c r="F17" s="10">
        <v>32.799999999999997</v>
      </c>
      <c r="G17" s="4">
        <f t="shared" si="0"/>
        <v>2.5017352830327172E-3</v>
      </c>
      <c r="H17" s="4">
        <f t="shared" si="1"/>
        <v>2.7755876623389617E-4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20">
        <v>45558</v>
      </c>
      <c r="B18" s="3">
        <v>41</v>
      </c>
      <c r="C18" s="3">
        <v>63</v>
      </c>
      <c r="D18" s="54">
        <v>4.2693970617008485</v>
      </c>
      <c r="E18" s="5">
        <v>0.1582460287979216</v>
      </c>
      <c r="F18" s="10">
        <v>33.799999999999997</v>
      </c>
      <c r="G18" s="4">
        <f t="shared" si="0"/>
        <v>2.709288629219769E-3</v>
      </c>
      <c r="H18" s="4">
        <f t="shared" si="1"/>
        <v>2.7559239046226713E-4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18">
    <cfRule type="containsText" dxfId="7" priority="1" operator="containsText" text="Fail">
      <formula>NOT(ISERROR(SEARCH("Fail",I3)))</formula>
    </cfRule>
    <cfRule type="containsText" priority="2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18BC-E935-4C07-B707-CC95B43C0A85}">
  <sheetPr>
    <tabColor theme="9"/>
  </sheetPr>
  <dimension ref="A1:U18"/>
  <sheetViews>
    <sheetView topLeftCell="D1" workbookViewId="0">
      <selection activeCell="Q32" sqref="Q32"/>
    </sheetView>
  </sheetViews>
  <sheetFormatPr defaultRowHeight="15" x14ac:dyDescent="0.25"/>
  <cols>
    <col min="5" max="5" width="12" bestFit="1" customWidth="1"/>
    <col min="6" max="6" width="12.28515625" customWidth="1"/>
    <col min="15" max="15" width="12.42578125" customWidth="1"/>
    <col min="17" max="17" width="12.42578125" customWidth="1"/>
    <col min="18" max="18" width="14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20">
        <v>45565</v>
      </c>
      <c r="B3" s="3">
        <v>11</v>
      </c>
      <c r="C3" s="3">
        <v>0</v>
      </c>
      <c r="D3" s="54">
        <v>2.8545213163033578</v>
      </c>
      <c r="E3" s="5">
        <v>0.16550702253460192</v>
      </c>
      <c r="F3" s="10">
        <v>27.1</v>
      </c>
      <c r="G3" s="4">
        <f>(0.997*D3*16.04)/(0.0821*(F3+273.15)*1000)</f>
        <v>1.8518535547524986E-3</v>
      </c>
      <c r="H3" s="4">
        <f>(0.997*E3*44.02)/(0.0821*(F3+273.15)*1000)</f>
        <v>2.9466967841769117E-4</v>
      </c>
      <c r="I3" s="3" t="str">
        <f>IF(ABS(G6-G3)&gt;0.000183,"Pass","Fail")</f>
        <v>Fail</v>
      </c>
      <c r="J3" s="3" t="str">
        <f>IF(ABS(H6-H3)&gt;0.000183,"Pass","Fail")</f>
        <v>Fail</v>
      </c>
      <c r="K3" s="16" t="str">
        <f>IF(I3="Fail","",RSQ(G3:G6,C3:C6))</f>
        <v/>
      </c>
      <c r="L3" s="3" t="str">
        <f>IF(J3="Fail","",RSQ(H3:H6,C3:C6))</f>
        <v/>
      </c>
      <c r="M3" s="3">
        <f>IF(I3="Fail",0,IF(K3&gt;0.9,+SLOPE(G3:G6,C3:C6),"Miss"))</f>
        <v>0</v>
      </c>
      <c r="N3" s="3">
        <f>IF(J3="Fail",0,IF(L3&gt;0.9,+SLOPE(H3:H6,C3:C6),"Miss"))</f>
        <v>0</v>
      </c>
      <c r="O3" s="5">
        <f>(PI()*14.75*14.75*S3)/1000</f>
        <v>70.867945959665022</v>
      </c>
      <c r="P3" s="3">
        <v>7.62</v>
      </c>
      <c r="Q3" s="3">
        <v>91.44</v>
      </c>
      <c r="R3" s="3">
        <v>4.625</v>
      </c>
      <c r="S3" s="3">
        <f>SUM(P3:R3)</f>
        <v>103.685</v>
      </c>
      <c r="T3" s="3">
        <f>IF(M3="Miss","Miss",(M3*O3*14400*12.01)/(PI()*0.1475*0.1475*16.04))</f>
        <v>0</v>
      </c>
      <c r="U3" s="3">
        <f>IF(N3="Miss","Miss",(N3*O3*14400*28.02)/(PI()*0.1475*0.1475*44.02))</f>
        <v>0</v>
      </c>
    </row>
    <row r="4" spans="1:21" x14ac:dyDescent="0.25">
      <c r="A4" s="20">
        <v>45565</v>
      </c>
      <c r="B4" s="3">
        <v>11</v>
      </c>
      <c r="C4" s="3">
        <v>21</v>
      </c>
      <c r="D4" s="54">
        <v>2.963034274598618</v>
      </c>
      <c r="E4" s="5">
        <v>0.16826873172129497</v>
      </c>
      <c r="F4" s="10">
        <v>29.8</v>
      </c>
      <c r="G4" s="4">
        <f t="shared" ref="G4:G18" si="0">(0.997*D4*16.04)/(0.0821*(F4+273.15)*1000)</f>
        <v>1.905118891005323E-3</v>
      </c>
      <c r="H4" s="4">
        <f t="shared" ref="H4:H18" si="1">(0.997*E4*44.02)/(0.0821*(F4+273.15)*1000)</f>
        <v>2.9691661719684538E-4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20">
        <v>45565</v>
      </c>
      <c r="B5" s="3">
        <v>11</v>
      </c>
      <c r="C5" s="3">
        <v>42</v>
      </c>
      <c r="D5" s="54">
        <v>2.9498865009764139</v>
      </c>
      <c r="E5" s="5">
        <v>0.1583035644059777</v>
      </c>
      <c r="F5" s="10">
        <v>32.299999999999997</v>
      </c>
      <c r="G5" s="4">
        <f t="shared" si="0"/>
        <v>1.88114183630887E-3</v>
      </c>
      <c r="H5" s="4">
        <f t="shared" si="1"/>
        <v>2.770464589369326E-4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20">
        <v>45565</v>
      </c>
      <c r="B6" s="3">
        <v>11</v>
      </c>
      <c r="C6" s="3">
        <v>63</v>
      </c>
      <c r="D6" s="54">
        <v>2.9409460149133149</v>
      </c>
      <c r="E6" s="5">
        <v>0.1602597750798852</v>
      </c>
      <c r="F6" s="10">
        <v>33.5</v>
      </c>
      <c r="G6" s="4">
        <f t="shared" si="0"/>
        <v>1.8681014116826082E-3</v>
      </c>
      <c r="H6" s="4">
        <f t="shared" si="1"/>
        <v>2.7937246469477925E-4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20">
        <v>45565</v>
      </c>
      <c r="B7" s="3">
        <v>21</v>
      </c>
      <c r="C7" s="3">
        <v>0</v>
      </c>
      <c r="D7" s="54">
        <v>2.9207860953592681</v>
      </c>
      <c r="E7" s="5">
        <v>0.16367739019841787</v>
      </c>
      <c r="F7" s="10">
        <v>26.3</v>
      </c>
      <c r="G7" s="4">
        <f t="shared" si="0"/>
        <v>1.8999046259048603E-3</v>
      </c>
      <c r="H7" s="4">
        <f t="shared" si="1"/>
        <v>2.9219071669497009E-4</v>
      </c>
      <c r="I7" s="3" t="str">
        <f t="shared" ref="I7:J15" si="2">IF(ABS(G10-G7)&gt;0.000183,"Pass","Fail")</f>
        <v>Fail</v>
      </c>
      <c r="J7" s="3" t="str">
        <f t="shared" si="2"/>
        <v>Fail</v>
      </c>
      <c r="K7" s="16" t="str">
        <f>IF(I7="Fail","",RSQ(G7:G10,C7:C10))</f>
        <v/>
      </c>
      <c r="L7" s="3" t="str">
        <f>IF(J7="Fail","",RSQ(H7:H10,C7:C10))</f>
        <v/>
      </c>
      <c r="M7" s="3">
        <f>IF(I7="Fail",0,IF(K7&gt;0.9,+SLOPE(G7:G10,C7:C10),"Miss"))</f>
        <v>0</v>
      </c>
      <c r="N7" s="3">
        <f>IF(J7="Fail",0,IF(L7&gt;0.9,+SLOPE(H7:H10,C7:C10),"Miss"))</f>
        <v>0</v>
      </c>
      <c r="O7" s="5">
        <f>(PI()*14.75*14.75*S7)/1000</f>
        <v>70.201540526760809</v>
      </c>
      <c r="P7" s="3">
        <v>7.62</v>
      </c>
      <c r="Q7" s="3">
        <v>91.44</v>
      </c>
      <c r="R7" s="3">
        <v>3.65</v>
      </c>
      <c r="S7" s="3">
        <f>SUM(P7:R7)</f>
        <v>102.71000000000001</v>
      </c>
      <c r="T7" s="3">
        <f>IF(M7="Miss","Miss",(M7*O7*14400*12.01)/(PI()*0.1475*0.1475*16.04))</f>
        <v>0</v>
      </c>
      <c r="U7" s="13">
        <f>IF(N7="Miss","Miss",(N7*O7*14400*28.02)/(PI()*0.1475*0.1475*44.02))</f>
        <v>0</v>
      </c>
    </row>
    <row r="8" spans="1:21" x14ac:dyDescent="0.25">
      <c r="A8" s="20">
        <v>45565</v>
      </c>
      <c r="B8" s="3">
        <v>21</v>
      </c>
      <c r="C8" s="3">
        <v>21</v>
      </c>
      <c r="D8" s="54">
        <v>3.0403431834971801</v>
      </c>
      <c r="E8" s="5">
        <v>0.15937372671582117</v>
      </c>
      <c r="F8" s="10">
        <v>29.2</v>
      </c>
      <c r="G8" s="4">
        <f t="shared" si="0"/>
        <v>1.958704856992329E-3</v>
      </c>
      <c r="H8" s="4">
        <f t="shared" si="1"/>
        <v>2.8177911095848894E-4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20">
        <v>45565</v>
      </c>
      <c r="B9" s="3">
        <v>21</v>
      </c>
      <c r="C9" s="3">
        <v>42</v>
      </c>
      <c r="D9" s="54">
        <v>3.061554924941003</v>
      </c>
      <c r="E9" s="5">
        <v>0.15591008311084376</v>
      </c>
      <c r="F9" s="10">
        <v>31.4</v>
      </c>
      <c r="G9" s="4">
        <f t="shared" si="0"/>
        <v>1.9581223139295803E-3</v>
      </c>
      <c r="H9" s="4">
        <f t="shared" si="1"/>
        <v>2.7366397990060711E-4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20">
        <v>45565</v>
      </c>
      <c r="B10" s="3">
        <v>21</v>
      </c>
      <c r="C10" s="3">
        <v>63</v>
      </c>
      <c r="D10" s="54">
        <v>2.9884533036015468</v>
      </c>
      <c r="E10" s="5">
        <v>0.15007597245395476</v>
      </c>
      <c r="F10" s="10">
        <v>33.200000000000003</v>
      </c>
      <c r="G10" s="4">
        <f t="shared" si="0"/>
        <v>1.9001371743010661E-3</v>
      </c>
      <c r="H10" s="4">
        <f t="shared" si="1"/>
        <v>2.6187577218071407E-4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20">
        <v>45565</v>
      </c>
      <c r="B11" s="3">
        <v>31</v>
      </c>
      <c r="C11" s="3">
        <v>0</v>
      </c>
      <c r="D11" s="54">
        <v>2.8508399396891404</v>
      </c>
      <c r="E11" s="5">
        <v>0.16177871513256636</v>
      </c>
      <c r="F11" s="10">
        <v>34.5</v>
      </c>
      <c r="G11" s="4">
        <f t="shared" si="0"/>
        <v>1.8049795269240131E-3</v>
      </c>
      <c r="H11" s="4">
        <f t="shared" si="1"/>
        <v>2.811036610688572E-4</v>
      </c>
      <c r="I11" s="3" t="str">
        <f t="shared" si="2"/>
        <v>Fail</v>
      </c>
      <c r="J11" s="3" t="str">
        <f t="shared" si="2"/>
        <v>Fail</v>
      </c>
      <c r="K11" s="16" t="str">
        <f>IF(I11="Fail","",RSQ(G11:G14,C11:C14))</f>
        <v/>
      </c>
      <c r="L11" s="3" t="str">
        <f>IF(J11="Fail","",RSQ(H11:H14,C11:C14))</f>
        <v/>
      </c>
      <c r="M11" s="3">
        <f>IF(I11="Fail",0,IF(K11&gt;0.9,+SLOPE(G11:G14,C11:C14),"Miss"))</f>
        <v>0</v>
      </c>
      <c r="N11" s="3">
        <f>IF(J11="Fail",0,IF(L11&gt;0.9,+SLOPE(H11:H14,C11:C14),"Miss"))</f>
        <v>0</v>
      </c>
      <c r="O11" s="5">
        <f>(PI()*14.75*14.75*S11)/1000</f>
        <v>71.448914798607149</v>
      </c>
      <c r="P11" s="3">
        <v>7.62</v>
      </c>
      <c r="Q11" s="3">
        <v>91.44</v>
      </c>
      <c r="R11" s="3">
        <v>5.4750000000000005</v>
      </c>
      <c r="S11" s="3">
        <f>SUM(P11:R11)</f>
        <v>104.535</v>
      </c>
      <c r="T11" s="3">
        <f>IF(M11="Miss","Miss",(M11*O11*14400*12.01)/(PI()*0.1475*0.1475*16.04))</f>
        <v>0</v>
      </c>
      <c r="U11" s="13">
        <f>IF(N11="Miss","Miss",(N11*O11*14400*28.02)/(PI()*0.1475*0.1475*44.02))</f>
        <v>0</v>
      </c>
    </row>
    <row r="12" spans="1:21" x14ac:dyDescent="0.25">
      <c r="A12" s="20">
        <v>45565</v>
      </c>
      <c r="B12" s="3">
        <v>31</v>
      </c>
      <c r="C12" s="3">
        <v>21</v>
      </c>
      <c r="D12" s="54">
        <v>2.9469063389553809</v>
      </c>
      <c r="E12" s="5">
        <v>0.19528745326444163</v>
      </c>
      <c r="F12" s="10">
        <v>43.2</v>
      </c>
      <c r="G12" s="4">
        <f t="shared" si="0"/>
        <v>1.8144911708482805E-3</v>
      </c>
      <c r="H12" s="4">
        <f t="shared" si="1"/>
        <v>3.2999589877547091E-4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20">
        <v>45565</v>
      </c>
      <c r="B13" s="3">
        <v>31</v>
      </c>
      <c r="C13" s="3">
        <v>42</v>
      </c>
      <c r="D13" s="54">
        <v>3.0093144377487775</v>
      </c>
      <c r="E13" s="5">
        <v>0.20218021910956285</v>
      </c>
      <c r="F13" s="10">
        <v>45.5</v>
      </c>
      <c r="G13" s="4">
        <f t="shared" si="0"/>
        <v>1.8395432837469553E-3</v>
      </c>
      <c r="H13" s="4">
        <f t="shared" si="1"/>
        <v>3.3917730060826221E-4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20">
        <v>45565</v>
      </c>
      <c r="B14" s="3">
        <v>31</v>
      </c>
      <c r="C14" s="3">
        <v>63</v>
      </c>
      <c r="D14" s="54">
        <v>3.0562958154921214</v>
      </c>
      <c r="E14" s="5">
        <v>0.21540190184085573</v>
      </c>
      <c r="F14" s="10">
        <v>43.3</v>
      </c>
      <c r="G14" s="4">
        <f t="shared" si="0"/>
        <v>1.8812506021660493E-3</v>
      </c>
      <c r="H14" s="4">
        <f t="shared" si="1"/>
        <v>3.6387018609029825E-4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20">
        <v>45565</v>
      </c>
      <c r="B15" s="3">
        <v>41</v>
      </c>
      <c r="C15" s="3">
        <v>0</v>
      </c>
      <c r="D15" s="54">
        <v>2.8366403441771597</v>
      </c>
      <c r="E15" s="5">
        <v>0.16412616794125545</v>
      </c>
      <c r="F15" s="10">
        <v>25.3</v>
      </c>
      <c r="G15" s="4">
        <f t="shared" si="0"/>
        <v>1.8513522459316222E-3</v>
      </c>
      <c r="H15" s="4">
        <f t="shared" si="1"/>
        <v>2.9397356953417839E-4</v>
      </c>
      <c r="I15" s="3" t="str">
        <f t="shared" si="2"/>
        <v>Fail</v>
      </c>
      <c r="J15" s="3" t="str">
        <f t="shared" si="2"/>
        <v>Fail</v>
      </c>
      <c r="K15" s="16" t="str">
        <f>IF(I15="Fail","",RSQ(G15:G18,C15:C18))</f>
        <v/>
      </c>
      <c r="L15" s="5" t="str">
        <f>IF(J15="Fail","",RSQ(H15:H18,C15:C18))</f>
        <v/>
      </c>
      <c r="M15" s="3">
        <f>IF(I15="Fail",0,IF(K15&gt;0.9,+SLOPE(G15:G18,C15:C18),"Miss"))</f>
        <v>0</v>
      </c>
      <c r="N15" s="3">
        <f>IF(J15="Fail",0,IF(L15&gt;0.9,+SLOPE(H15:H18,C15:C18),"Miss"))</f>
        <v>0</v>
      </c>
      <c r="O15" s="5">
        <f>(PI()*14.75*14.75*S15)/1000</f>
        <v>71.534351392569221</v>
      </c>
      <c r="P15" s="3">
        <v>7.62</v>
      </c>
      <c r="Q15" s="3">
        <v>91.44</v>
      </c>
      <c r="R15" s="3">
        <v>5.6000000000000005</v>
      </c>
      <c r="S15" s="3">
        <f>SUM(P15:R15)</f>
        <v>104.66</v>
      </c>
      <c r="T15" s="3">
        <f>IF(M15="Miss","Miss",(M15*O15*14400*12.01)/(PI()*0.1475*0.1475*16.04))</f>
        <v>0</v>
      </c>
      <c r="U15" s="5">
        <f>IF(N15="Miss","Miss",(N15*O15*14400*28.02)/(PI()*0.1475*0.1475*44.02))</f>
        <v>0</v>
      </c>
    </row>
    <row r="16" spans="1:21" x14ac:dyDescent="0.25">
      <c r="A16" s="20">
        <v>45565</v>
      </c>
      <c r="B16" s="3">
        <v>41</v>
      </c>
      <c r="C16" s="3">
        <v>21</v>
      </c>
      <c r="D16" s="54">
        <v>2.9817917649662964</v>
      </c>
      <c r="E16" s="5">
        <v>0.16877504507218866</v>
      </c>
      <c r="F16" s="10">
        <v>26.5</v>
      </c>
      <c r="G16" s="4">
        <f t="shared" si="0"/>
        <v>1.9382928516208093E-3</v>
      </c>
      <c r="H16" s="4">
        <f t="shared" si="1"/>
        <v>3.010897631331361E-4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20">
        <v>45565</v>
      </c>
      <c r="B17" s="3">
        <v>41</v>
      </c>
      <c r="C17" s="3">
        <v>42</v>
      </c>
      <c r="D17" s="54">
        <v>3.0261435879851994</v>
      </c>
      <c r="E17" s="5">
        <v>0.17220416731233246</v>
      </c>
      <c r="F17" s="10">
        <v>28.2</v>
      </c>
      <c r="G17" s="4">
        <f t="shared" si="0"/>
        <v>1.9560263476082656E-3</v>
      </c>
      <c r="H17" s="4">
        <f t="shared" si="1"/>
        <v>3.0547417509367043E-4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20">
        <v>45565</v>
      </c>
      <c r="B18" s="3">
        <v>41</v>
      </c>
      <c r="C18" s="3">
        <v>63</v>
      </c>
      <c r="D18" s="54">
        <v>3.09328488528259</v>
      </c>
      <c r="E18" s="5">
        <v>0.16381547565775245</v>
      </c>
      <c r="F18" s="10">
        <v>29.7</v>
      </c>
      <c r="G18" s="4">
        <f t="shared" si="0"/>
        <v>1.9895218200643599E-3</v>
      </c>
      <c r="H18" s="4">
        <f t="shared" si="1"/>
        <v>2.8915412258891327E-4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18">
    <cfRule type="containsText" dxfId="6" priority="1" operator="containsText" text="Fail">
      <formula>NOT(ISERROR(SEARCH("Fail",I3)))</formula>
    </cfRule>
    <cfRule type="containsText" priority="2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8E58-4B89-4FEB-A905-0113D4F7A9DB}">
  <dimension ref="A1:U18"/>
  <sheetViews>
    <sheetView tabSelected="1" workbookViewId="0">
      <selection activeCell="S26" sqref="S26"/>
    </sheetView>
  </sheetViews>
  <sheetFormatPr defaultRowHeight="15" x14ac:dyDescent="0.25"/>
  <cols>
    <col min="5" max="5" width="12" bestFit="1" customWidth="1"/>
    <col min="6" max="6" width="12.28515625" customWidth="1"/>
    <col min="15" max="15" width="12.42578125" customWidth="1"/>
    <col min="17" max="17" width="12.42578125" customWidth="1"/>
    <col min="18" max="18" width="14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20">
        <v>45572</v>
      </c>
      <c r="B3" s="3">
        <v>11</v>
      </c>
      <c r="C3" s="3">
        <v>0</v>
      </c>
      <c r="D3" s="36">
        <v>2.7249719202125702</v>
      </c>
      <c r="E3" s="36">
        <v>0.16046690326888724</v>
      </c>
      <c r="F3" s="10">
        <v>22.8</v>
      </c>
      <c r="G3" s="4">
        <f>(0.997*D3*16.04)/(0.0821*(F3+273.15)*1000)</f>
        <v>1.7934945125581457E-3</v>
      </c>
      <c r="H3" s="4">
        <f>(0.997*E3*44.02)/(0.0821*(F3+273.15)*1000)</f>
        <v>2.8984723827088873E-4</v>
      </c>
      <c r="I3" s="3" t="str">
        <f>IF(ABS(G6-G3)&gt;0.000183,"Pass","Fail")</f>
        <v>Fail</v>
      </c>
      <c r="J3" s="3" t="str">
        <f>IF(ABS(H6-H3)&gt;0.000183,"Pass","Fail")</f>
        <v>Fail</v>
      </c>
      <c r="K3" s="16" t="str">
        <f>IF(I3="Fail","",RSQ(G3:G6,C3:C6))</f>
        <v/>
      </c>
      <c r="L3" s="3" t="str">
        <f>IF(J3="Fail","",RSQ(H3:H6,C3:C6))</f>
        <v/>
      </c>
      <c r="M3" s="3">
        <f>IF(I3="Fail",0,IF(K3&gt;0.9,+SLOPE(G3:G6,C3:C6),"Miss"))</f>
        <v>0</v>
      </c>
      <c r="N3" s="3">
        <f>IF(J3="Fail",0,IF(L3&gt;0.9,+SLOPE(H3:H6,C3:C6),"Miss"))</f>
        <v>0</v>
      </c>
      <c r="O3" s="5">
        <f>(PI()*14.75*14.75*S3)/1000</f>
        <v>70.611636177778777</v>
      </c>
      <c r="P3" s="3">
        <v>7.62</v>
      </c>
      <c r="Q3" s="3">
        <v>91.44</v>
      </c>
      <c r="R3" s="3">
        <v>4.25</v>
      </c>
      <c r="S3" s="3">
        <f>SUM(P3:R3)</f>
        <v>103.31</v>
      </c>
      <c r="T3" s="3">
        <f>IF(M3="Miss","Miss",(M3*O3*14400*12.01)/(PI()*0.1475*0.1475*16.04))</f>
        <v>0</v>
      </c>
      <c r="U3" s="3">
        <f>IF(N3="Miss","Miss",(N3*O3*14400*28.02)/(PI()*0.1475*0.1475*44.02))</f>
        <v>0</v>
      </c>
    </row>
    <row r="4" spans="1:21" x14ac:dyDescent="0.25">
      <c r="A4" s="20">
        <v>45572</v>
      </c>
      <c r="B4" s="3">
        <v>11</v>
      </c>
      <c r="C4" s="3">
        <v>21</v>
      </c>
      <c r="D4" s="36">
        <v>2.7640646337825916</v>
      </c>
      <c r="E4" s="36">
        <v>0.15950030505354462</v>
      </c>
      <c r="F4" s="10">
        <v>24.6</v>
      </c>
      <c r="G4" s="4">
        <f t="shared" ref="G4:G18" si="0">(0.997*D4*16.04)/(0.0821*(F4+273.15)*1000)</f>
        <v>1.8082263314974016E-3</v>
      </c>
      <c r="H4" s="4">
        <f t="shared" ref="H4:H18" si="1">(0.997*E4*44.02)/(0.0821*(F4+273.15)*1000)</f>
        <v>2.8635962647880473E-4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20">
        <v>45572</v>
      </c>
      <c r="B5" s="3">
        <v>11</v>
      </c>
      <c r="C5" s="3">
        <v>42</v>
      </c>
      <c r="D5" s="36">
        <v>2.6893852796084703</v>
      </c>
      <c r="E5" s="36">
        <v>0.16801557504584808</v>
      </c>
      <c r="F5" s="10">
        <v>31.9</v>
      </c>
      <c r="G5" s="4">
        <f t="shared" si="0"/>
        <v>1.7172691150555224E-3</v>
      </c>
      <c r="H5" s="4">
        <f t="shared" si="1"/>
        <v>2.9442897888298412E-4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20">
        <v>45572</v>
      </c>
      <c r="B6" s="3">
        <v>11</v>
      </c>
      <c r="C6" s="3">
        <v>63</v>
      </c>
      <c r="D6" s="36">
        <v>2.7049873043068198</v>
      </c>
      <c r="E6" s="36">
        <v>0.16558757238588051</v>
      </c>
      <c r="F6" s="10">
        <v>34.200000000000003</v>
      </c>
      <c r="G6" s="4">
        <f t="shared" si="0"/>
        <v>1.7143061327955602E-3</v>
      </c>
      <c r="H6" s="4">
        <f t="shared" si="1"/>
        <v>2.8800270124210918E-4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20">
        <v>45572</v>
      </c>
      <c r="B7" s="3">
        <v>21</v>
      </c>
      <c r="C7" s="3">
        <v>0</v>
      </c>
      <c r="D7" s="36">
        <v>2.7602079535200783</v>
      </c>
      <c r="E7" s="36">
        <v>0.16031731068794131</v>
      </c>
      <c r="F7" s="10">
        <v>20.399999999999999</v>
      </c>
      <c r="G7" s="4">
        <f t="shared" si="0"/>
        <v>1.8315386314382309E-3</v>
      </c>
      <c r="H7" s="4">
        <f t="shared" si="1"/>
        <v>2.919445509403755E-4</v>
      </c>
      <c r="I7" s="3" t="str">
        <f t="shared" ref="I7:J15" si="2">IF(ABS(G10-G7)&gt;0.000183,"Pass","Fail")</f>
        <v>Fail</v>
      </c>
      <c r="J7" s="3" t="str">
        <f t="shared" si="2"/>
        <v>Fail</v>
      </c>
      <c r="K7" s="16" t="str">
        <f>IF(I7="Fail","",RSQ(G7:G10,C7:C10))</f>
        <v/>
      </c>
      <c r="L7" s="3" t="str">
        <f>IF(J7="Fail","",RSQ(H7:H10,C7:C10))</f>
        <v/>
      </c>
      <c r="M7" s="3">
        <f>IF(I7="Fail",0,IF(K7&gt;0.9,+SLOPE(G7:G10,C7:C10),"Miss"))</f>
        <v>0</v>
      </c>
      <c r="N7" s="3">
        <f>IF(J7="Fail",0,IF(L7&gt;0.9,+SLOPE(H7:H10,C7:C10),"Miss"))</f>
        <v>0</v>
      </c>
      <c r="O7" s="5">
        <f>(PI()*14.75*14.75*S7)/1000</f>
        <v>71.568526030154075</v>
      </c>
      <c r="P7" s="3">
        <v>7.62</v>
      </c>
      <c r="Q7" s="3">
        <v>91.44</v>
      </c>
      <c r="R7" s="3">
        <v>5.6499999999999995</v>
      </c>
      <c r="S7" s="3">
        <f>SUM(P7:R7)</f>
        <v>104.71000000000001</v>
      </c>
      <c r="T7" s="3">
        <f>IF(M7="Miss","Miss",(M7*O7*14400*12.01)/(PI()*0.1475*0.1475*16.04))</f>
        <v>0</v>
      </c>
      <c r="U7" s="13">
        <f>IF(N7="Miss","Miss",(N7*O7*14400*28.02)/(PI()*0.1475*0.1475*44.02))</f>
        <v>0</v>
      </c>
    </row>
    <row r="8" spans="1:21" x14ac:dyDescent="0.25">
      <c r="A8" s="20">
        <v>45572</v>
      </c>
      <c r="B8" s="3">
        <v>21</v>
      </c>
      <c r="C8" s="3">
        <v>21</v>
      </c>
      <c r="D8" s="36">
        <v>2.7728298161973943</v>
      </c>
      <c r="E8" s="36">
        <v>0.16213543590251422</v>
      </c>
      <c r="F8" s="10">
        <v>25.2</v>
      </c>
      <c r="G8" s="4">
        <f t="shared" si="0"/>
        <v>1.8103124505548188E-3</v>
      </c>
      <c r="H8" s="4">
        <f t="shared" si="1"/>
        <v>2.9050522015475655E-4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20">
        <v>45572</v>
      </c>
      <c r="B9" s="3">
        <v>21</v>
      </c>
      <c r="C9" s="3">
        <v>42</v>
      </c>
      <c r="D9" s="36">
        <v>2.741976374097288</v>
      </c>
      <c r="E9" s="36">
        <v>0.16959205070658534</v>
      </c>
      <c r="F9" s="10">
        <v>30.8</v>
      </c>
      <c r="G9" s="4">
        <f t="shared" si="0"/>
        <v>1.7571867743568362E-3</v>
      </c>
      <c r="H9" s="4">
        <f t="shared" si="1"/>
        <v>2.9826712178755498E-4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20">
        <v>45572</v>
      </c>
      <c r="B10" s="3">
        <v>21</v>
      </c>
      <c r="C10" s="3">
        <v>63</v>
      </c>
      <c r="D10" s="36">
        <v>2.7605585608166701</v>
      </c>
      <c r="E10" s="36">
        <v>0.16098472374139217</v>
      </c>
      <c r="F10" s="10">
        <v>34.799999999999997</v>
      </c>
      <c r="G10" s="4">
        <f t="shared" si="0"/>
        <v>1.7461161176667631E-3</v>
      </c>
      <c r="H10" s="4">
        <f t="shared" si="1"/>
        <v>2.7945153380518945E-4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20">
        <v>45572</v>
      </c>
      <c r="B11" s="3">
        <v>31</v>
      </c>
      <c r="C11" s="3">
        <v>0</v>
      </c>
      <c r="D11" s="36">
        <v>2.7779136219979801</v>
      </c>
      <c r="E11" s="36">
        <v>0.16627799968255375</v>
      </c>
      <c r="F11" s="10">
        <v>20.2</v>
      </c>
      <c r="G11" s="4">
        <f t="shared" si="0"/>
        <v>1.8445439600696916E-3</v>
      </c>
      <c r="H11" s="4">
        <f t="shared" si="1"/>
        <v>3.0300565803811273E-4</v>
      </c>
      <c r="I11" s="3" t="str">
        <f t="shared" si="2"/>
        <v>Fail</v>
      </c>
      <c r="J11" s="3" t="str">
        <f t="shared" si="2"/>
        <v>Fail</v>
      </c>
      <c r="K11" s="16" t="str">
        <f>IF(I11="Fail","",RSQ(G11:G14,C11:C14))</f>
        <v/>
      </c>
      <c r="L11" s="3" t="str">
        <f>IF(J11="Fail","",RSQ(H11:H14,C11:C14))</f>
        <v/>
      </c>
      <c r="M11" s="3">
        <f>IF(I11="Fail",0,IF(K11&gt;0.9,+SLOPE(G11:G14,C11:C14),"Miss"))</f>
        <v>0</v>
      </c>
      <c r="N11" s="3">
        <f>IF(J11="Fail",0,IF(L11&gt;0.9,+SLOPE(H11:H14,C11:C14),"Miss"))</f>
        <v>0</v>
      </c>
      <c r="O11" s="5">
        <f>(PI()*14.75*14.75*S11)/1000</f>
        <v>71.346390885852671</v>
      </c>
      <c r="P11" s="3">
        <v>7.62</v>
      </c>
      <c r="Q11" s="3">
        <v>91.44</v>
      </c>
      <c r="R11" s="3">
        <v>5.3250000000000011</v>
      </c>
      <c r="S11" s="3">
        <f>SUM(P11:R11)</f>
        <v>104.38500000000001</v>
      </c>
      <c r="T11" s="3">
        <f>IF(M11="Miss","Miss",(M11*O11*14400*12.01)/(PI()*0.1475*0.1475*16.04))</f>
        <v>0</v>
      </c>
      <c r="U11" s="13">
        <f>IF(N11="Miss","Miss",(N11*O11*14400*28.02)/(PI()*0.1475*0.1475*44.02))</f>
        <v>0</v>
      </c>
    </row>
    <row r="12" spans="1:21" x14ac:dyDescent="0.25">
      <c r="A12" s="20">
        <v>45572</v>
      </c>
      <c r="B12" s="3">
        <v>31</v>
      </c>
      <c r="C12" s="3">
        <v>21</v>
      </c>
      <c r="D12" s="36">
        <v>2.6953456036505363</v>
      </c>
      <c r="E12" s="36">
        <v>0.17398777116207176</v>
      </c>
      <c r="F12" s="10">
        <v>24.8</v>
      </c>
      <c r="G12" s="4">
        <f t="shared" si="0"/>
        <v>1.7620873554390622E-3</v>
      </c>
      <c r="H12" s="4">
        <f t="shared" si="1"/>
        <v>3.1216008790456814E-4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20">
        <v>45572</v>
      </c>
      <c r="B13" s="3">
        <v>31</v>
      </c>
      <c r="C13" s="3">
        <v>42</v>
      </c>
      <c r="D13" s="36">
        <v>2.7412751595041036</v>
      </c>
      <c r="E13" s="36">
        <v>0.173377893716677</v>
      </c>
      <c r="F13" s="10">
        <v>29.7</v>
      </c>
      <c r="G13" s="4">
        <f t="shared" si="0"/>
        <v>1.7631181565533633E-3</v>
      </c>
      <c r="H13" s="4">
        <f t="shared" si="1"/>
        <v>3.0603294672048339E-4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20">
        <v>45572</v>
      </c>
      <c r="B14" s="3">
        <v>31</v>
      </c>
      <c r="C14" s="3">
        <v>63</v>
      </c>
      <c r="D14" s="36">
        <v>2.763012811892815</v>
      </c>
      <c r="E14" s="36">
        <v>0.17100742666476554</v>
      </c>
      <c r="F14" s="10">
        <v>32.4</v>
      </c>
      <c r="G14" s="4">
        <f t="shared" si="0"/>
        <v>1.7613958784912119E-3</v>
      </c>
      <c r="H14" s="4">
        <f t="shared" si="1"/>
        <v>2.9918149161413686E-4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20">
        <v>45572</v>
      </c>
      <c r="B15" s="3">
        <v>41</v>
      </c>
      <c r="C15" s="3">
        <v>0</v>
      </c>
      <c r="D15" s="36">
        <v>2.6678229308680552</v>
      </c>
      <c r="E15" s="36">
        <v>0.15080092111546162</v>
      </c>
      <c r="F15" s="10">
        <v>19.7</v>
      </c>
      <c r="G15" s="4">
        <f t="shared" si="0"/>
        <v>1.7744678612780498E-3</v>
      </c>
      <c r="H15" s="4">
        <f t="shared" si="1"/>
        <v>2.7527121852216412E-4</v>
      </c>
      <c r="I15" s="3" t="str">
        <f t="shared" si="2"/>
        <v>Fail</v>
      </c>
      <c r="J15" s="3" t="str">
        <f t="shared" si="2"/>
        <v>Fail</v>
      </c>
      <c r="K15" s="16" t="str">
        <f>IF(I15="Fail","",RSQ(G15:G18,C15:C18))</f>
        <v/>
      </c>
      <c r="L15" s="5" t="str">
        <f>IF(J15="Fail","",RSQ(H15:H18,C15:C18))</f>
        <v/>
      </c>
      <c r="M15" s="3">
        <f>IF(I15="Fail",0,IF(K15&gt;0.9,+SLOPE(G15:G18,C15:C18),"Miss"))</f>
        <v>0</v>
      </c>
      <c r="N15" s="3">
        <f>IF(J15="Fail",0,IF(L15&gt;0.9,+SLOPE(H15:H18,C15:C18),"Miss"))</f>
        <v>0</v>
      </c>
      <c r="O15" s="5">
        <f>(PI()*14.75*14.75*S15)/1000</f>
        <v>71.209692335513338</v>
      </c>
      <c r="P15" s="3">
        <v>7.62</v>
      </c>
      <c r="Q15" s="3">
        <v>91.44</v>
      </c>
      <c r="R15" s="3">
        <v>5.125</v>
      </c>
      <c r="S15" s="3">
        <f>SUM(P15:R15)</f>
        <v>104.185</v>
      </c>
      <c r="T15" s="3">
        <f>IF(M15="Miss","Miss",(M15*O15*14400*12.01)/(PI()*0.1475*0.1475*16.04))</f>
        <v>0</v>
      </c>
      <c r="U15" s="5">
        <f>IF(N15="Miss","Miss",(N15*O15*14400*28.02)/(PI()*0.1475*0.1475*44.02))</f>
        <v>0</v>
      </c>
    </row>
    <row r="16" spans="1:21" x14ac:dyDescent="0.25">
      <c r="A16" s="20">
        <v>45572</v>
      </c>
      <c r="B16" s="3">
        <v>41</v>
      </c>
      <c r="C16" s="3">
        <v>21</v>
      </c>
      <c r="D16" s="36">
        <v>2.7098958064591092</v>
      </c>
      <c r="E16" s="36">
        <v>0.14521996713401952</v>
      </c>
      <c r="F16" s="10">
        <v>24.7</v>
      </c>
      <c r="G16" s="4">
        <f t="shared" si="0"/>
        <v>1.7721943743150435E-3</v>
      </c>
      <c r="H16" s="4">
        <f t="shared" si="1"/>
        <v>2.6063381985757123E-4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20">
        <v>45572</v>
      </c>
      <c r="B17" s="3">
        <v>41</v>
      </c>
      <c r="C17" s="3">
        <v>42</v>
      </c>
      <c r="D17" s="36">
        <v>2.7148043086113987</v>
      </c>
      <c r="E17" s="36">
        <v>0.17184744654238471</v>
      </c>
      <c r="F17" s="10">
        <v>29.6</v>
      </c>
      <c r="G17" s="4">
        <f t="shared" si="0"/>
        <v>1.7466695255648416E-3</v>
      </c>
      <c r="H17" s="4">
        <f t="shared" si="1"/>
        <v>3.0343171448105668E-4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20">
        <v>45572</v>
      </c>
      <c r="B18" s="3">
        <v>41</v>
      </c>
      <c r="C18" s="3">
        <v>63</v>
      </c>
      <c r="D18" s="36">
        <v>2.7703755651212494</v>
      </c>
      <c r="E18" s="36">
        <v>0.16384999702258618</v>
      </c>
      <c r="F18" s="10">
        <v>33.700000000000003</v>
      </c>
      <c r="G18" s="4">
        <f t="shared" si="0"/>
        <v>1.7586073566417473E-3</v>
      </c>
      <c r="H18" s="4">
        <f t="shared" si="1"/>
        <v>2.8544494053768396E-4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18">
    <cfRule type="containsText" dxfId="5" priority="1" operator="containsText" text="Fail">
      <formula>NOT(ISERROR(SEARCH("Fail",I3)))</formula>
    </cfRule>
    <cfRule type="containsText" priority="2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31319-A39D-4F13-B395-C3443FFA004F}">
  <dimension ref="A1:U18"/>
  <sheetViews>
    <sheetView workbookViewId="0">
      <selection activeCell="D1" sqref="A1:XFD2"/>
    </sheetView>
  </sheetViews>
  <sheetFormatPr defaultRowHeight="15" x14ac:dyDescent="0.25"/>
  <cols>
    <col min="15" max="15" width="12.42578125" customWidth="1"/>
    <col min="17" max="17" width="9.7109375" bestFit="1" customWidth="1"/>
    <col min="18" max="18" width="10.5703125" bestFit="1" customWidth="1"/>
  </cols>
  <sheetData>
    <row r="1" spans="1:21" ht="17.25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/>
      <c r="F1" s="26" t="s">
        <v>7</v>
      </c>
      <c r="G1" s="21" t="s">
        <v>6</v>
      </c>
      <c r="H1" s="21"/>
      <c r="I1" s="21" t="s">
        <v>8</v>
      </c>
      <c r="J1" s="21"/>
      <c r="K1" s="21" t="s">
        <v>9</v>
      </c>
      <c r="L1" s="21"/>
      <c r="M1" s="21" t="s">
        <v>10</v>
      </c>
      <c r="N1" s="21"/>
      <c r="O1" s="24" t="s">
        <v>19</v>
      </c>
      <c r="P1" s="21" t="s">
        <v>14</v>
      </c>
      <c r="Q1" s="21"/>
      <c r="R1" s="21"/>
      <c r="S1" s="21"/>
      <c r="T1" s="21" t="s">
        <v>13</v>
      </c>
      <c r="U1" s="21"/>
    </row>
    <row r="2" spans="1:21" ht="18" x14ac:dyDescent="0.25">
      <c r="A2" s="25"/>
      <c r="B2" s="25"/>
      <c r="C2" s="25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6" t="s">
        <v>4</v>
      </c>
      <c r="L2" s="6" t="s">
        <v>5</v>
      </c>
      <c r="M2" s="6" t="s">
        <v>4</v>
      </c>
      <c r="N2" s="6" t="s">
        <v>5</v>
      </c>
      <c r="O2" s="24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/>
      <c r="B3" s="3"/>
      <c r="C3" s="3"/>
      <c r="D3" s="3"/>
      <c r="E3" s="3"/>
      <c r="F3" s="3"/>
      <c r="G3" s="4">
        <f>(0.997*D3*16.04)/(0.0821*(F3+273.15)*1000)</f>
        <v>0</v>
      </c>
      <c r="H3" s="4">
        <f>(0.997*E3*44.02)/(0.0821*(F3+273.15)*1000)</f>
        <v>0</v>
      </c>
      <c r="I3" s="3" t="str">
        <f>IF(ABS(G6-G3)&gt;0.000183,"Pass","Fail")</f>
        <v>Fail</v>
      </c>
      <c r="J3" s="3" t="str">
        <f>IF(ABS(H6-H3)&gt;0.000183,"Pass","Fail")</f>
        <v>Fail</v>
      </c>
      <c r="K3" s="3" t="str">
        <f>IF(I3="Fail","",RSQ(G3:G6,C3:C6))</f>
        <v/>
      </c>
      <c r="L3" s="3" t="str">
        <f>IF(J3="Fail","",RSQ(H3:H6,C3:C6))</f>
        <v/>
      </c>
      <c r="M3" s="3">
        <f>IF(I3="Fail",0,IF(K3&gt;0.9,+SLOPE(G3:G6,C3:C6),"Miss"))</f>
        <v>0</v>
      </c>
      <c r="N3" s="3">
        <f>IF(J3="Fail",0,IF(L3&gt;0.9,+SLOPE(H3:H6,C3:C6),"Miss"))</f>
        <v>0</v>
      </c>
      <c r="O3" s="5">
        <f>(PI()*14.75*14.75*S3)/1000</f>
        <v>5.2082147679283164</v>
      </c>
      <c r="P3" s="3">
        <v>7.62</v>
      </c>
      <c r="Q3" s="3"/>
      <c r="R3" s="3"/>
      <c r="S3" s="3">
        <f>SUM(P3:R3)</f>
        <v>7.62</v>
      </c>
      <c r="T3" s="3">
        <f>IF(M3="Miss","Miss",(M3*O3*14400*12.01)/(PI()*0.1475*0.1475*16.04))</f>
        <v>0</v>
      </c>
      <c r="U3" s="3">
        <f>IF(N3="Miss","Miss",(N3*O3*14400*28.02)/(PI()*0.1475*0.1475*44.02))</f>
        <v>0</v>
      </c>
    </row>
    <row r="4" spans="1:21" x14ac:dyDescent="0.25">
      <c r="A4" s="1"/>
      <c r="B4" s="3"/>
      <c r="C4" s="3"/>
      <c r="D4" s="3"/>
      <c r="E4" s="3"/>
      <c r="F4" s="3"/>
      <c r="G4" s="4">
        <f t="shared" ref="G4:G18" si="0">(0.997*D4*16.04)/(0.0821*(F4+273.15)*1000)</f>
        <v>0</v>
      </c>
      <c r="H4" s="4">
        <f t="shared" ref="H4:H18" si="1">(0.997*E4*44.02)/(0.0821*(F4+273.15)*1000)</f>
        <v>0</v>
      </c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/>
      <c r="B5" s="3"/>
      <c r="C5" s="3"/>
      <c r="D5" s="3"/>
      <c r="E5" s="3"/>
      <c r="F5" s="3"/>
      <c r="G5" s="4">
        <f t="shared" si="0"/>
        <v>0</v>
      </c>
      <c r="H5" s="4">
        <f t="shared" si="1"/>
        <v>0</v>
      </c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/>
      <c r="B6" s="3"/>
      <c r="C6" s="3"/>
      <c r="D6" s="3"/>
      <c r="E6" s="3"/>
      <c r="F6" s="3"/>
      <c r="G6" s="4">
        <f t="shared" si="0"/>
        <v>0</v>
      </c>
      <c r="H6" s="4">
        <f t="shared" si="1"/>
        <v>0</v>
      </c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/>
      <c r="B7" s="3"/>
      <c r="C7" s="3"/>
      <c r="D7" s="3"/>
      <c r="E7" s="3"/>
      <c r="F7" s="3"/>
      <c r="G7" s="4">
        <f t="shared" si="0"/>
        <v>0</v>
      </c>
      <c r="H7" s="4">
        <f t="shared" si="1"/>
        <v>0</v>
      </c>
      <c r="I7" s="3" t="str">
        <f t="shared" ref="I7:J15" si="2">IF(ABS(G10-G7)&gt;0.000183,"Pass","Fail")</f>
        <v>Fail</v>
      </c>
      <c r="J7" s="3" t="str">
        <f t="shared" si="2"/>
        <v>Fail</v>
      </c>
      <c r="K7" s="3" t="str">
        <f>IF(I7="Fail","",RSQ(G7:G10,C7:C10))</f>
        <v/>
      </c>
      <c r="L7" s="3" t="str">
        <f>IF(J7="Fail","",RSQ(H7:H10,C7:C10))</f>
        <v/>
      </c>
      <c r="M7" s="3">
        <f>IF(I7="Fail",0,IF(K7&gt;0.9,+SLOPE(G7:G10,C7:C10),"Miss"))</f>
        <v>0</v>
      </c>
      <c r="N7" s="3">
        <f>IF(J7="Fail",0,IF(L7&gt;0.9,+SLOPE(H7:H10,C7:C10),"Miss"))</f>
        <v>0</v>
      </c>
      <c r="O7" s="5">
        <f>(PI()*14.75*14.75*S7)/1000</f>
        <v>5.2082147679283164</v>
      </c>
      <c r="P7" s="3">
        <v>7.62</v>
      </c>
      <c r="Q7" s="3"/>
      <c r="R7" s="3"/>
      <c r="S7" s="3">
        <f>SUM(P7:R7)</f>
        <v>7.62</v>
      </c>
      <c r="T7" s="3">
        <f>IF(M7="Miss","Miss",(M7*O7*14400*12.01)/(PI()*0.1475*0.1475*16.04))</f>
        <v>0</v>
      </c>
      <c r="U7" s="13">
        <f>IF(N7="Miss","Miss",(N7*O7*14400*28.02)/(PI()*0.1475*0.1475*44.02))</f>
        <v>0</v>
      </c>
    </row>
    <row r="8" spans="1:21" x14ac:dyDescent="0.25">
      <c r="A8" s="1"/>
      <c r="B8" s="3"/>
      <c r="C8" s="3"/>
      <c r="D8" s="3"/>
      <c r="E8" s="3"/>
      <c r="F8" s="3"/>
      <c r="G8" s="4">
        <f t="shared" si="0"/>
        <v>0</v>
      </c>
      <c r="H8" s="4">
        <f t="shared" si="1"/>
        <v>0</v>
      </c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/>
      <c r="B9" s="3"/>
      <c r="C9" s="3"/>
      <c r="D9" s="3"/>
      <c r="E9" s="3"/>
      <c r="F9" s="3"/>
      <c r="G9" s="4">
        <f t="shared" si="0"/>
        <v>0</v>
      </c>
      <c r="H9" s="4">
        <f t="shared" si="1"/>
        <v>0</v>
      </c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/>
      <c r="B10" s="3"/>
      <c r="C10" s="3"/>
      <c r="D10" s="3"/>
      <c r="E10" s="3"/>
      <c r="F10" s="3"/>
      <c r="G10" s="4">
        <f t="shared" si="0"/>
        <v>0</v>
      </c>
      <c r="H10" s="4">
        <f t="shared" si="1"/>
        <v>0</v>
      </c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/>
      <c r="B11" s="3"/>
      <c r="C11" s="3"/>
      <c r="D11" s="3"/>
      <c r="E11" s="3"/>
      <c r="F11" s="3"/>
      <c r="G11" s="4">
        <f t="shared" si="0"/>
        <v>0</v>
      </c>
      <c r="H11" s="4">
        <f t="shared" si="1"/>
        <v>0</v>
      </c>
      <c r="I11" s="3" t="str">
        <f t="shared" si="2"/>
        <v>Fail</v>
      </c>
      <c r="J11" s="3" t="str">
        <f t="shared" si="2"/>
        <v>Fail</v>
      </c>
      <c r="K11" s="3" t="str">
        <f>IF(I11="Fail","",RSQ(G11:G14,C11:C14))</f>
        <v/>
      </c>
      <c r="L11" s="3" t="str">
        <f>IF(J11="Fail","",RSQ(H11:H14,C11:C14))</f>
        <v/>
      </c>
      <c r="M11" s="3">
        <f>IF(I11="Fail",0,IF(K11&gt;0.9,+SLOPE(G11:G14,C11:C14),"Miss"))</f>
        <v>0</v>
      </c>
      <c r="N11" s="3">
        <f>IF(J11="Fail",0,IF(L11&gt;0.9,+SLOPE(H11:H14,C11:C14),"Miss"))</f>
        <v>0</v>
      </c>
      <c r="O11" s="5">
        <f>(PI()*14.75*14.75*S11)/1000</f>
        <v>5.2082147679283164</v>
      </c>
      <c r="P11" s="3">
        <v>7.62</v>
      </c>
      <c r="Q11" s="3"/>
      <c r="R11" s="3"/>
      <c r="S11" s="3">
        <f>SUM(P11:R11)</f>
        <v>7.62</v>
      </c>
      <c r="T11" s="3">
        <f>IF(M11="Miss","Miss",(M11*O11*14400*12.01)/(PI()*0.1475*0.1475*16.04))</f>
        <v>0</v>
      </c>
      <c r="U11" s="13">
        <f>IF(N11="Miss","Miss",(N11*O11*14400*28.02)/(PI()*0.1475*0.1475*44.02))</f>
        <v>0</v>
      </c>
    </row>
    <row r="12" spans="1:21" x14ac:dyDescent="0.25">
      <c r="A12" s="1"/>
      <c r="B12" s="3"/>
      <c r="C12" s="3"/>
      <c r="D12" s="3"/>
      <c r="E12" s="3"/>
      <c r="F12" s="3"/>
      <c r="G12" s="4">
        <f t="shared" si="0"/>
        <v>0</v>
      </c>
      <c r="H12" s="4">
        <f t="shared" si="1"/>
        <v>0</v>
      </c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/>
      <c r="B13" s="3"/>
      <c r="C13" s="3"/>
      <c r="D13" s="3"/>
      <c r="E13" s="3"/>
      <c r="F13" s="3"/>
      <c r="G13" s="4">
        <f t="shared" si="0"/>
        <v>0</v>
      </c>
      <c r="H13" s="4">
        <f t="shared" si="1"/>
        <v>0</v>
      </c>
      <c r="I13" s="3"/>
      <c r="J13" s="3"/>
      <c r="K13" s="3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/>
      <c r="B14" s="3"/>
      <c r="C14" s="3"/>
      <c r="D14" s="3"/>
      <c r="E14" s="3"/>
      <c r="F14" s="3"/>
      <c r="G14" s="4">
        <f t="shared" si="0"/>
        <v>0</v>
      </c>
      <c r="H14" s="4">
        <f t="shared" si="1"/>
        <v>0</v>
      </c>
      <c r="I14" s="3"/>
      <c r="J14" s="3"/>
      <c r="K14" s="3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/>
      <c r="B15" s="3"/>
      <c r="C15" s="3"/>
      <c r="D15" s="3"/>
      <c r="E15" s="3"/>
      <c r="F15" s="3"/>
      <c r="G15" s="4">
        <f t="shared" si="0"/>
        <v>0</v>
      </c>
      <c r="H15" s="4">
        <f t="shared" si="1"/>
        <v>0</v>
      </c>
      <c r="I15" s="3" t="str">
        <f t="shared" si="2"/>
        <v>Fail</v>
      </c>
      <c r="J15" s="3" t="str">
        <f t="shared" si="2"/>
        <v>Fail</v>
      </c>
      <c r="K15" s="3" t="str">
        <f>IF(I15="Fail","",RSQ(G15:G18,C15:C18))</f>
        <v/>
      </c>
      <c r="L15" s="5" t="str">
        <f>IF(J15="Fail","",RSQ(H15:H18,C15:C18))</f>
        <v/>
      </c>
      <c r="M15" s="3">
        <f>IF(I15="Fail",0,IF(K15&gt;0.9,+SLOPE(G15:G18,C15:C18),"Miss"))</f>
        <v>0</v>
      </c>
      <c r="N15" s="3">
        <f>IF(J15="Fail",0,IF(L15&gt;0.9,+SLOPE(H15:H18,C15:C18),"Miss"))</f>
        <v>0</v>
      </c>
      <c r="O15" s="5">
        <f>(PI()*14.75*14.75*S15)/1000</f>
        <v>5.2082147679283164</v>
      </c>
      <c r="P15" s="3">
        <v>7.62</v>
      </c>
      <c r="Q15" s="3"/>
      <c r="R15" s="3"/>
      <c r="S15" s="3">
        <f>SUM(P15:R15)</f>
        <v>7.62</v>
      </c>
      <c r="T15" s="3">
        <f>IF(M15="Miss","Miss",(M15*O15*14400*12.01)/(PI()*0.1475*0.1475*16.04))</f>
        <v>0</v>
      </c>
      <c r="U15" s="5">
        <f>IF(N15="Miss","Miss",(N15*O15*14400*28.02)/(PI()*0.1475*0.1475*44.02))</f>
        <v>0</v>
      </c>
    </row>
    <row r="16" spans="1:21" x14ac:dyDescent="0.25">
      <c r="A16" s="1"/>
      <c r="B16" s="3"/>
      <c r="C16" s="3"/>
      <c r="D16" s="3"/>
      <c r="E16" s="3"/>
      <c r="F16" s="3"/>
      <c r="G16" s="4">
        <f t="shared" si="0"/>
        <v>0</v>
      </c>
      <c r="H16" s="4">
        <f t="shared" si="1"/>
        <v>0</v>
      </c>
      <c r="I16" s="3"/>
      <c r="J16" s="3"/>
      <c r="K16" s="3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/>
      <c r="B17" s="3"/>
      <c r="C17" s="3"/>
      <c r="D17" s="3"/>
      <c r="E17" s="3"/>
      <c r="F17" s="3"/>
      <c r="G17" s="4">
        <f t="shared" si="0"/>
        <v>0</v>
      </c>
      <c r="H17" s="4">
        <f t="shared" si="1"/>
        <v>0</v>
      </c>
      <c r="I17" s="3"/>
      <c r="J17" s="3"/>
      <c r="K17" s="3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/>
      <c r="B18" s="3"/>
      <c r="C18" s="3"/>
      <c r="D18" s="3"/>
      <c r="E18" s="3"/>
      <c r="F18" s="3"/>
      <c r="G18" s="4">
        <f t="shared" si="0"/>
        <v>0</v>
      </c>
      <c r="H18" s="4">
        <f t="shared" si="1"/>
        <v>0</v>
      </c>
      <c r="I18" s="3"/>
      <c r="J18" s="3"/>
      <c r="K18" s="3"/>
      <c r="L18" s="3"/>
      <c r="M18" s="3"/>
      <c r="N18" s="3"/>
      <c r="O18" s="5"/>
      <c r="P18" s="3"/>
      <c r="Q18" s="3"/>
      <c r="R18" s="3"/>
      <c r="S18" s="3"/>
      <c r="T18" s="3"/>
      <c r="U18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18">
    <cfRule type="containsText" dxfId="4" priority="1" operator="containsText" text="Fail">
      <formula>NOT(ISERROR(SEARCH("Fail",I3)))</formula>
    </cfRule>
    <cfRule type="containsText" priority="2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675C-BEB9-42D4-AEE3-5B18D5149E13}">
  <sheetPr>
    <tabColor theme="9"/>
  </sheetPr>
  <dimension ref="A1:U18"/>
  <sheetViews>
    <sheetView workbookViewId="0">
      <selection activeCell="E18" sqref="E15:E18"/>
    </sheetView>
  </sheetViews>
  <sheetFormatPr defaultRowHeight="15" x14ac:dyDescent="0.25"/>
  <cols>
    <col min="6" max="6" width="13.7109375" customWidth="1"/>
    <col min="15" max="15" width="12.140625" customWidth="1"/>
    <col min="17" max="17" width="10.7109375" customWidth="1"/>
    <col min="18" max="18" width="10.5703125" bestFit="1" customWidth="1"/>
  </cols>
  <sheetData>
    <row r="1" spans="1:21" ht="17.25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/>
      <c r="F1" s="26" t="s">
        <v>7</v>
      </c>
      <c r="G1" s="21" t="s">
        <v>6</v>
      </c>
      <c r="H1" s="21"/>
      <c r="I1" s="21" t="s">
        <v>8</v>
      </c>
      <c r="J1" s="21"/>
      <c r="K1" s="21" t="s">
        <v>9</v>
      </c>
      <c r="L1" s="21"/>
      <c r="M1" s="21" t="s">
        <v>10</v>
      </c>
      <c r="N1" s="21"/>
      <c r="O1" s="24" t="s">
        <v>19</v>
      </c>
      <c r="P1" s="21" t="s">
        <v>14</v>
      </c>
      <c r="Q1" s="21"/>
      <c r="R1" s="21"/>
      <c r="S1" s="21"/>
      <c r="T1" s="21" t="s">
        <v>13</v>
      </c>
      <c r="U1" s="21"/>
    </row>
    <row r="2" spans="1:21" ht="18" x14ac:dyDescent="0.25">
      <c r="A2" s="25"/>
      <c r="B2" s="25"/>
      <c r="C2" s="25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6" t="s">
        <v>4</v>
      </c>
      <c r="L2" s="6" t="s">
        <v>5</v>
      </c>
      <c r="M2" s="6" t="s">
        <v>4</v>
      </c>
      <c r="N2" s="6" t="s">
        <v>5</v>
      </c>
      <c r="O2" s="24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45413</v>
      </c>
      <c r="B3" s="3">
        <v>14</v>
      </c>
      <c r="C3" s="3">
        <v>0</v>
      </c>
      <c r="D3" s="5">
        <v>2.3907724300966362</v>
      </c>
      <c r="E3" s="5">
        <v>0.2383738746020202</v>
      </c>
      <c r="F3" s="3">
        <v>22.8</v>
      </c>
      <c r="G3" s="4">
        <f>(0.997*D3*16.04)/(0.0821*(F3+273.15)*1000)</f>
        <v>1.5735344655658449E-3</v>
      </c>
      <c r="H3" s="4">
        <f>(0.997*E3*44.02)/(0.0821*(F3+273.15)*1000)</f>
        <v>4.3056859590262227E-4</v>
      </c>
      <c r="I3" s="3" t="str">
        <f>IF(ABS(G6-G3)&gt;0.000183,"Pass","Fail")</f>
        <v>Fail</v>
      </c>
      <c r="J3" s="3" t="str">
        <f>IF(ABS(H6-H3)&gt;0.000183,"Pass","Fail")</f>
        <v>Fail</v>
      </c>
      <c r="K3" s="3" t="str">
        <f>IF(I3="Fail","",RSQ(G3:G6,C3:C6))</f>
        <v/>
      </c>
      <c r="L3" s="3" t="str">
        <f>IF(J3="Fail","",RSQ(H3:H6,C3:C6))</f>
        <v/>
      </c>
      <c r="M3" s="3">
        <f>IF(I3="Fail",0,IF(K3&gt;0.9,+SLOPE(G3:G6,C3:C6),"Miss"))</f>
        <v>0</v>
      </c>
      <c r="N3" s="3">
        <f>IF(J3="Fail",0,IF(L3&gt;0.9,+SLOPE(H3:H6,C3:C6),"Miss"))</f>
        <v>0</v>
      </c>
      <c r="O3" s="5">
        <f>(PI()*14.75*14.75*S3)/1000</f>
        <v>13.427215107080285</v>
      </c>
      <c r="P3" s="3">
        <v>7.62</v>
      </c>
      <c r="Q3" s="3">
        <v>0</v>
      </c>
      <c r="R3" s="3">
        <v>12.024999999999999</v>
      </c>
      <c r="S3" s="3">
        <f>SUM(P3:R3)</f>
        <v>19.645</v>
      </c>
      <c r="T3" s="5">
        <f>IF(M3="Miss","Miss",(M3*O3*14400*12.01)/(PI()*0.1475*0.1475*16.04))</f>
        <v>0</v>
      </c>
      <c r="U3" s="5">
        <f>IF(N3="Miss","Miss",(N3*O3*14400*28.02)/(PI()*0.1475*0.1475*44.02))</f>
        <v>0</v>
      </c>
    </row>
    <row r="4" spans="1:21" x14ac:dyDescent="0.25">
      <c r="A4" s="1">
        <v>45413</v>
      </c>
      <c r="B4" s="3">
        <v>14</v>
      </c>
      <c r="C4" s="3">
        <v>21</v>
      </c>
      <c r="D4" s="5">
        <v>2.3002123540808106</v>
      </c>
      <c r="E4" s="5">
        <v>0.13826580086479634</v>
      </c>
      <c r="F4" s="3">
        <v>27.1</v>
      </c>
      <c r="G4" s="4">
        <f t="shared" ref="G4:G18" si="0">(0.997*D4*16.04)/(0.0821*(F4+273.15)*1000)</f>
        <v>1.4922489456503595E-3</v>
      </c>
      <c r="H4" s="4">
        <f t="shared" ref="H4:H18" si="1">(0.997*E4*44.02)/(0.0821*(F4+273.15)*1000)</f>
        <v>2.4616924679722357E-4</v>
      </c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5"/>
      <c r="U4" s="5"/>
    </row>
    <row r="5" spans="1:21" x14ac:dyDescent="0.25">
      <c r="A5" s="1">
        <v>45413</v>
      </c>
      <c r="B5" s="3">
        <v>14</v>
      </c>
      <c r="C5" s="3">
        <v>42</v>
      </c>
      <c r="D5" s="5">
        <v>2.3909546435292635</v>
      </c>
      <c r="E5" s="5">
        <v>0.13951715178651158</v>
      </c>
      <c r="F5" s="3">
        <v>28.1</v>
      </c>
      <c r="G5" s="4">
        <f t="shared" si="0"/>
        <v>1.5459685231455516E-3</v>
      </c>
      <c r="H5" s="4">
        <f t="shared" si="1"/>
        <v>2.4757260446787646E-4</v>
      </c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5"/>
      <c r="U5" s="5"/>
    </row>
    <row r="6" spans="1:21" x14ac:dyDescent="0.25">
      <c r="A6" s="1">
        <v>45413</v>
      </c>
      <c r="B6" s="3">
        <v>14</v>
      </c>
      <c r="C6" s="3">
        <v>63</v>
      </c>
      <c r="D6" s="5">
        <v>2.2597609720375242</v>
      </c>
      <c r="E6" s="5">
        <v>0.14284041161139494</v>
      </c>
      <c r="F6" s="3">
        <v>28.6</v>
      </c>
      <c r="G6" s="4">
        <f t="shared" si="0"/>
        <v>1.4587188333385112E-3</v>
      </c>
      <c r="H6" s="4">
        <f t="shared" si="1"/>
        <v>2.5304971565083518E-4</v>
      </c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5"/>
      <c r="U6" s="5"/>
    </row>
    <row r="7" spans="1:21" x14ac:dyDescent="0.25">
      <c r="A7" s="1">
        <v>45413</v>
      </c>
      <c r="B7" s="3">
        <v>24</v>
      </c>
      <c r="C7" s="3">
        <v>0</v>
      </c>
      <c r="D7" s="5">
        <v>2.2397174944485085</v>
      </c>
      <c r="E7" s="5">
        <v>0.14231730589821878</v>
      </c>
      <c r="F7" s="3">
        <v>22.2</v>
      </c>
      <c r="G7" s="4">
        <f t="shared" si="0"/>
        <v>1.4771092990941905E-3</v>
      </c>
      <c r="H7" s="4">
        <f t="shared" si="1"/>
        <v>2.5758631018804763E-4</v>
      </c>
      <c r="I7" s="3" t="str">
        <f t="shared" ref="I7:J15" si="2">IF(ABS(G10-G7)&gt;0.000183,"Pass","Fail")</f>
        <v>Pass</v>
      </c>
      <c r="J7" s="3" t="str">
        <f>IF(ABS(H10-H7)&gt;0.000183,"Pass","Fail")</f>
        <v>Fail</v>
      </c>
      <c r="K7" s="3">
        <f>IF(I7="Fail","",RSQ(G7:G10,C7:C10))</f>
        <v>0.60993844190683555</v>
      </c>
      <c r="L7" s="3" t="str">
        <f>IF(J7="Fail","",RSQ(H7:H10,C7:C10))</f>
        <v/>
      </c>
      <c r="M7" s="3" t="str">
        <f>IF(I7="Fail",0,IF(K7&gt;0.9,+SLOPE(G7:G10,C7:C10),"Miss"))</f>
        <v>Miss</v>
      </c>
      <c r="N7" s="3">
        <f>IF(J7="Fail",0,IF(L7&gt;0.9,+SLOPE(H7:H10,C7:C10),"Miss"))</f>
        <v>0</v>
      </c>
      <c r="O7" s="5">
        <f>(PI()*14.75*14.75*S7)/1000</f>
        <v>13.307603875533376</v>
      </c>
      <c r="P7" s="3">
        <v>7.62</v>
      </c>
      <c r="Q7" s="3">
        <v>0</v>
      </c>
      <c r="R7" s="3">
        <v>11.850000000000001</v>
      </c>
      <c r="S7" s="3">
        <f>SUM(P7:R7)</f>
        <v>19.470000000000002</v>
      </c>
      <c r="T7" s="5" t="str">
        <f>IF(M7="Miss","Miss",(M7*O7*14400*12.01)/(PI()*0.1475*0.1475*16.04))</f>
        <v>Miss</v>
      </c>
      <c r="U7" s="5">
        <f>IF(N7="Miss","Miss",(N7*O7*14400*28.02)/(PI()*0.1475*0.1475*44.02))</f>
        <v>0</v>
      </c>
    </row>
    <row r="8" spans="1:21" x14ac:dyDescent="0.25">
      <c r="A8" s="1">
        <v>45413</v>
      </c>
      <c r="B8" s="3">
        <v>24</v>
      </c>
      <c r="C8" s="3">
        <v>21</v>
      </c>
      <c r="D8" s="5">
        <v>2.2537479287608195</v>
      </c>
      <c r="E8" s="5">
        <v>0.13638877448222342</v>
      </c>
      <c r="F8" s="3">
        <v>27.7</v>
      </c>
      <c r="G8" s="4">
        <f t="shared" si="0"/>
        <v>1.459189479867601E-3</v>
      </c>
      <c r="H8" s="4">
        <f t="shared" si="1"/>
        <v>2.4234309534068224E-4</v>
      </c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5"/>
      <c r="U8" s="5"/>
    </row>
    <row r="9" spans="1:21" x14ac:dyDescent="0.25">
      <c r="A9" s="1">
        <v>45413</v>
      </c>
      <c r="B9" s="3">
        <v>24</v>
      </c>
      <c r="C9" s="3">
        <v>42</v>
      </c>
      <c r="D9" s="5">
        <v>2.3197091913719441</v>
      </c>
      <c r="E9" s="5">
        <v>0.14422510320509618</v>
      </c>
      <c r="F9" s="3">
        <v>29.6</v>
      </c>
      <c r="G9" s="4">
        <f t="shared" si="0"/>
        <v>1.4924705032660281E-3</v>
      </c>
      <c r="H9" s="4">
        <f t="shared" si="1"/>
        <v>2.5465883385084829E-4</v>
      </c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5"/>
      <c r="U9" s="5"/>
    </row>
    <row r="10" spans="1:21" x14ac:dyDescent="0.25">
      <c r="A10" s="1">
        <v>45413</v>
      </c>
      <c r="B10" s="3">
        <v>24</v>
      </c>
      <c r="C10" s="3">
        <v>63</v>
      </c>
      <c r="D10" s="5">
        <v>4.1728198011927624</v>
      </c>
      <c r="E10" s="5">
        <v>0.16143630686606569</v>
      </c>
      <c r="F10" s="3">
        <v>30.1</v>
      </c>
      <c r="G10" s="4">
        <f t="shared" si="0"/>
        <v>2.6803109843242462E-3</v>
      </c>
      <c r="H10" s="4">
        <f t="shared" si="1"/>
        <v>2.8457873441932772E-4</v>
      </c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5"/>
      <c r="U10" s="5"/>
    </row>
    <row r="11" spans="1:21" x14ac:dyDescent="0.25">
      <c r="A11" s="1">
        <v>45413</v>
      </c>
      <c r="B11" s="3">
        <v>34</v>
      </c>
      <c r="C11" s="3">
        <v>0</v>
      </c>
      <c r="D11" s="5">
        <v>4.1950498399733078</v>
      </c>
      <c r="E11" s="5">
        <v>0.16934443441231561</v>
      </c>
      <c r="F11" s="3">
        <v>22.9</v>
      </c>
      <c r="G11" s="4">
        <f t="shared" si="0"/>
        <v>2.7601229273074923E-3</v>
      </c>
      <c r="H11" s="4">
        <f t="shared" si="1"/>
        <v>3.0577917311271752E-4</v>
      </c>
      <c r="I11" s="3" t="str">
        <f t="shared" si="2"/>
        <v>Fail</v>
      </c>
      <c r="J11" s="3" t="str">
        <f t="shared" si="2"/>
        <v>Fail</v>
      </c>
      <c r="K11" s="3" t="str">
        <f>IF(I11="Fail","",RSQ(G11:G14,C11:C14))</f>
        <v/>
      </c>
      <c r="L11" s="3" t="str">
        <f>IF(J11="Fail","",RSQ(H11:H14,C11:C14))</f>
        <v/>
      </c>
      <c r="M11" s="3">
        <f>IF(I11="Fail",0,IF(K11&gt;0.9,+SLOPE(G11:G14,C11:C14),"Miss"))</f>
        <v>0</v>
      </c>
      <c r="N11" s="3">
        <f>IF(J11="Fail",0,IF(L11&gt;0.9,+SLOPE(H11:H14,C11:C14),"Miss"))</f>
        <v>0</v>
      </c>
      <c r="O11" s="5">
        <f>(PI()*14.75*14.75*S11)/1000</f>
        <v>13.341778513118209</v>
      </c>
      <c r="P11" s="3">
        <v>7.62</v>
      </c>
      <c r="Q11" s="3">
        <v>0</v>
      </c>
      <c r="R11" s="3">
        <v>11.900000000000002</v>
      </c>
      <c r="S11" s="3">
        <f>SUM(P11:R11)</f>
        <v>19.520000000000003</v>
      </c>
      <c r="T11" s="5">
        <f>IF(M11="Miss","Miss",(M11*O11*14400*12.01)/(PI()*0.1475*0.1475*16.04))</f>
        <v>0</v>
      </c>
      <c r="U11" s="5">
        <f>IF(N11="Miss","Miss",(N11*O11*14400*28.02)/(PI()*0.1475*0.1475*44.02))</f>
        <v>0</v>
      </c>
    </row>
    <row r="12" spans="1:21" x14ac:dyDescent="0.25">
      <c r="A12" s="1">
        <v>45413</v>
      </c>
      <c r="B12" s="3">
        <v>34</v>
      </c>
      <c r="C12" s="3">
        <v>21</v>
      </c>
      <c r="D12" s="5">
        <v>4.7012387558122688</v>
      </c>
      <c r="E12" s="5">
        <v>0.16858541827947193</v>
      </c>
      <c r="F12" s="3">
        <v>26.5</v>
      </c>
      <c r="G12" s="4">
        <f t="shared" si="0"/>
        <v>3.056007324594857E-3</v>
      </c>
      <c r="H12" s="4">
        <f t="shared" si="1"/>
        <v>3.0075147445972258E-4</v>
      </c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5"/>
      <c r="U12" s="5"/>
    </row>
    <row r="13" spans="1:21" x14ac:dyDescent="0.25">
      <c r="A13" s="1">
        <v>45413</v>
      </c>
      <c r="B13" s="3">
        <v>34</v>
      </c>
      <c r="C13" s="3">
        <v>42</v>
      </c>
      <c r="D13" s="5">
        <v>2.3129672943647295</v>
      </c>
      <c r="E13" s="5">
        <v>0.19203286259948149</v>
      </c>
      <c r="F13" s="3">
        <v>27.7</v>
      </c>
      <c r="G13" s="4">
        <f t="shared" si="0"/>
        <v>1.4975310682018253E-3</v>
      </c>
      <c r="H13" s="4">
        <f t="shared" si="1"/>
        <v>3.4121457947080462E-4</v>
      </c>
      <c r="I13" s="3"/>
      <c r="J13" s="3"/>
      <c r="K13" s="3"/>
      <c r="L13" s="3"/>
      <c r="M13" s="3"/>
      <c r="N13" s="3"/>
      <c r="O13" s="5"/>
      <c r="P13" s="3"/>
      <c r="Q13" s="3"/>
      <c r="R13" s="3"/>
      <c r="S13" s="3"/>
      <c r="T13" s="5"/>
      <c r="U13" s="5"/>
    </row>
    <row r="14" spans="1:21" x14ac:dyDescent="0.25">
      <c r="A14" s="1">
        <v>45413</v>
      </c>
      <c r="B14" s="3">
        <v>34</v>
      </c>
      <c r="C14" s="3">
        <v>63</v>
      </c>
      <c r="D14" s="5">
        <v>4.2511715772225518</v>
      </c>
      <c r="E14" s="5">
        <v>0.16665710702305814</v>
      </c>
      <c r="F14" s="3">
        <v>28.2</v>
      </c>
      <c r="G14" s="4">
        <f t="shared" si="0"/>
        <v>2.7478549419352166E-3</v>
      </c>
      <c r="H14" s="4">
        <f t="shared" si="1"/>
        <v>2.9563420610507102E-4</v>
      </c>
      <c r="I14" s="3"/>
      <c r="J14" s="3"/>
      <c r="K14" s="3"/>
      <c r="L14" s="3"/>
      <c r="M14" s="3"/>
      <c r="N14" s="3"/>
      <c r="O14" s="5"/>
      <c r="P14" s="3"/>
      <c r="Q14" s="3"/>
      <c r="R14" s="3"/>
      <c r="S14" s="3"/>
      <c r="T14" s="5"/>
      <c r="U14" s="5"/>
    </row>
    <row r="15" spans="1:21" x14ac:dyDescent="0.25">
      <c r="A15" s="1">
        <v>45413</v>
      </c>
      <c r="B15" s="3">
        <v>44</v>
      </c>
      <c r="C15" s="3">
        <v>0</v>
      </c>
      <c r="D15" s="5">
        <v>2.190155440773851</v>
      </c>
      <c r="E15" s="5">
        <v>0.15834895746085009</v>
      </c>
      <c r="F15" s="3">
        <v>22.5</v>
      </c>
      <c r="G15" s="4">
        <f t="shared" si="0"/>
        <v>1.4429571041655992E-3</v>
      </c>
      <c r="H15" s="4">
        <f t="shared" si="1"/>
        <v>2.8631187723840353E-4</v>
      </c>
      <c r="I15" s="3" t="str">
        <f t="shared" si="2"/>
        <v>Fail</v>
      </c>
      <c r="J15" s="3" t="str">
        <f t="shared" si="2"/>
        <v>Fail</v>
      </c>
      <c r="K15" s="3" t="str">
        <f>IF(I15="Fail","",RSQ(G15:G18,C15:C18))</f>
        <v/>
      </c>
      <c r="L15" s="5" t="str">
        <f>IF(J15="Fail","",RSQ(H15:H18,C15:C18))</f>
        <v/>
      </c>
      <c r="M15" s="3">
        <f>IF(I15="Fail",0,IF(K15&gt;0.9,+SLOPE(G15:G18,C15:C18),"Miss"))</f>
        <v>0</v>
      </c>
      <c r="N15" s="3">
        <f>IF(J15="Fail",0,IF(L15&gt;0.9,+SLOPE(H15:H18,C15:C18),"Miss"))</f>
        <v>0</v>
      </c>
      <c r="O15" s="5">
        <f>(PI()*14.75*14.75*S15)/1000</f>
        <v>12.982944818477476</v>
      </c>
      <c r="P15" s="3">
        <v>7.62</v>
      </c>
      <c r="Q15" s="3">
        <v>0</v>
      </c>
      <c r="R15" s="3">
        <v>11.375</v>
      </c>
      <c r="S15" s="3">
        <f>SUM(P15:R15)</f>
        <v>18.995000000000001</v>
      </c>
      <c r="T15" s="5">
        <f>IF(M15="Miss","Miss",(M15*O15*14400*12.01)/(PI()*0.1475*0.1475*16.04))</f>
        <v>0</v>
      </c>
      <c r="U15" s="5">
        <f>IF(N15="Miss","Miss",(N15*O15*14400*28.02)/(PI()*0.1475*0.1475*44.02))</f>
        <v>0</v>
      </c>
    </row>
    <row r="16" spans="1:21" x14ac:dyDescent="0.25">
      <c r="A16" s="1">
        <v>45413</v>
      </c>
      <c r="B16" s="3">
        <v>44</v>
      </c>
      <c r="C16" s="3">
        <v>21</v>
      </c>
      <c r="D16" s="5">
        <v>2.9793218174831892</v>
      </c>
      <c r="E16" s="5">
        <v>0.19490481553456585</v>
      </c>
      <c r="F16" s="3">
        <v>27.4</v>
      </c>
      <c r="G16" s="4">
        <f t="shared" si="0"/>
        <v>1.9308878500083615E-3</v>
      </c>
      <c r="H16" s="4">
        <f t="shared" si="1"/>
        <v>3.4666330768305594E-4</v>
      </c>
      <c r="I16" s="3"/>
      <c r="J16" s="3"/>
      <c r="K16" s="3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45413</v>
      </c>
      <c r="B17" s="3">
        <v>44</v>
      </c>
      <c r="C17" s="3">
        <v>42</v>
      </c>
      <c r="D17" s="5">
        <v>2.2065546497103186</v>
      </c>
      <c r="E17" s="5">
        <v>0.18838137958201728</v>
      </c>
      <c r="F17" s="3">
        <v>29</v>
      </c>
      <c r="G17" s="4">
        <f t="shared" si="0"/>
        <v>1.4224874865175316E-3</v>
      </c>
      <c r="H17" s="4">
        <f t="shared" si="1"/>
        <v>3.3328626307293867E-4</v>
      </c>
      <c r="I17" s="3"/>
      <c r="J17" s="3"/>
      <c r="K17" s="3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45413</v>
      </c>
      <c r="B18" s="3">
        <v>44</v>
      </c>
      <c r="C18" s="3">
        <v>63</v>
      </c>
      <c r="D18" s="5">
        <v>2.2690538571015222</v>
      </c>
      <c r="E18" s="5">
        <v>0.14595853194091502</v>
      </c>
      <c r="F18" s="3">
        <v>38.9</v>
      </c>
      <c r="G18" s="4">
        <f t="shared" si="0"/>
        <v>1.4163708576912875E-3</v>
      </c>
      <c r="H18" s="4">
        <f t="shared" si="1"/>
        <v>2.5003876148517543E-4</v>
      </c>
      <c r="I18" s="3"/>
      <c r="J18" s="3"/>
      <c r="K18" s="3"/>
      <c r="L18" s="3"/>
      <c r="M18" s="3"/>
      <c r="N18" s="3"/>
      <c r="O18" s="5"/>
      <c r="P18" s="3"/>
      <c r="Q18" s="3"/>
      <c r="R18" s="3"/>
      <c r="S18" s="3"/>
      <c r="T18" s="3"/>
      <c r="U18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18">
    <cfRule type="containsText" dxfId="57" priority="1" operator="containsText" text="Fail">
      <formula>NOT(ISERROR(SEARCH("Fail",I3)))</formula>
    </cfRule>
    <cfRule type="containsText" priority="2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63B2-6CF4-42A0-AC69-08E2EDEF74A1}">
  <sheetPr>
    <tabColor theme="9"/>
  </sheetPr>
  <dimension ref="A1:U34"/>
  <sheetViews>
    <sheetView workbookViewId="0">
      <selection activeCell="H37" sqref="H37"/>
    </sheetView>
  </sheetViews>
  <sheetFormatPr defaultRowHeight="15" x14ac:dyDescent="0.25"/>
  <cols>
    <col min="15" max="15" width="13" customWidth="1"/>
    <col min="17" max="17" width="10.140625" customWidth="1"/>
    <col min="18" max="18" width="12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45418</v>
      </c>
      <c r="B3" s="3">
        <v>14</v>
      </c>
      <c r="C3" s="3">
        <v>0</v>
      </c>
      <c r="D3" s="5">
        <v>2.4514495031615655</v>
      </c>
      <c r="E3" s="5">
        <v>0.15301533058140782</v>
      </c>
      <c r="F3" s="3">
        <v>18.600000000000001</v>
      </c>
      <c r="G3" s="4">
        <f>(0.997*D3*16.04)/(0.0821*(F3+273.15)*1000)</f>
        <v>1.6366976248214185E-3</v>
      </c>
      <c r="H3" s="4">
        <f>(0.997*E3*44.02)/(0.0821*(F3+273.15)*1000)</f>
        <v>2.8036649967642404E-4</v>
      </c>
      <c r="I3" s="3" t="str">
        <f>IF(ABS(G6-G3)&gt;0.000183,"Pass","Fail")</f>
        <v>Fail</v>
      </c>
      <c r="J3" s="3" t="str">
        <f>IF(ABS(H6-H3)&gt;0.000183,"Pass","Fail")</f>
        <v>Fail</v>
      </c>
      <c r="K3" s="16" t="str">
        <f>IF(I3="Fail","",RSQ(G3:G6,C3:C6))</f>
        <v/>
      </c>
      <c r="L3" s="3" t="str">
        <f>IF(J3="Fail","",RSQ(H3:H6,C3:C6))</f>
        <v/>
      </c>
      <c r="M3" s="3">
        <f>IF(I3="Fail",0,IF(K3&gt;0.9,+SLOPE(G3:G6,C3:C6),"Miss"))</f>
        <v>0</v>
      </c>
      <c r="N3" s="3">
        <f>IF(J3="Fail",0,IF(L3&gt;0.9,+SLOPE(H3:H6,C3:C6),"Miss"))</f>
        <v>0</v>
      </c>
      <c r="O3" s="5">
        <f>(PI()*14.75*14.75*S3)/1000</f>
        <v>7.6687886740361817</v>
      </c>
      <c r="P3" s="3">
        <v>7.62</v>
      </c>
      <c r="Q3" s="3">
        <v>0</v>
      </c>
      <c r="R3" s="3">
        <v>3.6</v>
      </c>
      <c r="S3" s="3">
        <f>SUM(P3:R3)</f>
        <v>11.22</v>
      </c>
      <c r="T3" s="3">
        <f>IF(M3="Miss","Miss",(M3*O3*14400*12.01)/(PI()*0.1475*0.1475*16.04))</f>
        <v>0</v>
      </c>
      <c r="U3" s="3">
        <f>IF(N3="Miss","Miss",(N3*O3*14400*28.02)/(PI()*0.1475*0.1475*44.02))</f>
        <v>0</v>
      </c>
    </row>
    <row r="4" spans="1:21" x14ac:dyDescent="0.25">
      <c r="A4" s="1">
        <v>45418</v>
      </c>
      <c r="B4" s="3">
        <v>14</v>
      </c>
      <c r="C4" s="3">
        <v>21</v>
      </c>
      <c r="D4" s="5">
        <v>2.3612538540109949</v>
      </c>
      <c r="E4" s="5">
        <v>0.15716940536251189</v>
      </c>
      <c r="F4" s="3">
        <v>24.7</v>
      </c>
      <c r="G4" s="4">
        <f t="shared" ref="G4:G34" si="0">(0.997*D4*16.04)/(0.0821*(F4+273.15)*1000)</f>
        <v>1.5441925060121838E-3</v>
      </c>
      <c r="H4" s="4">
        <f t="shared" ref="H4:H34" si="1">(0.997*E4*44.02)/(0.0821*(F4+273.15)*1000)</f>
        <v>2.8208009747427001E-4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45418</v>
      </c>
      <c r="B5" s="3">
        <v>14</v>
      </c>
      <c r="C5" s="3">
        <v>42</v>
      </c>
      <c r="D5" s="5">
        <v>2.4332281598988241</v>
      </c>
      <c r="E5" s="5">
        <v>0.16056446401077218</v>
      </c>
      <c r="F5" s="3">
        <v>27</v>
      </c>
      <c r="G5" s="4">
        <f t="shared" si="0"/>
        <v>1.5790680683094426E-3</v>
      </c>
      <c r="H5" s="4">
        <f t="shared" si="1"/>
        <v>2.8596516044198484E-4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45418</v>
      </c>
      <c r="B6" s="3">
        <v>14</v>
      </c>
      <c r="C6" s="3">
        <v>63</v>
      </c>
      <c r="D6" s="5">
        <v>2.5001004896730854</v>
      </c>
      <c r="E6" s="5">
        <v>0.16428774585161365</v>
      </c>
      <c r="F6" s="3">
        <v>27.5</v>
      </c>
      <c r="G6" s="4">
        <f t="shared" si="0"/>
        <v>1.6197672812760019E-3</v>
      </c>
      <c r="H6" s="4">
        <f t="shared" si="1"/>
        <v>2.9210971570006234E-4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45418</v>
      </c>
      <c r="B7" s="3">
        <v>24</v>
      </c>
      <c r="C7" s="3">
        <v>0</v>
      </c>
      <c r="D7" s="5">
        <v>2.2347977317675682</v>
      </c>
      <c r="E7" s="5">
        <v>0.15690272401853977</v>
      </c>
      <c r="F7" s="3">
        <v>17.600000000000001</v>
      </c>
      <c r="G7" s="4">
        <f t="shared" si="0"/>
        <v>1.4971829187482555E-3</v>
      </c>
      <c r="H7" s="4">
        <f t="shared" si="1"/>
        <v>2.8847806714175228E-4</v>
      </c>
      <c r="I7" s="3" t="str">
        <f t="shared" ref="I7:J15" si="2">IF(ABS(G10-G7)&gt;0.000183,"Pass","Fail")</f>
        <v>Fail</v>
      </c>
      <c r="J7" s="3" t="str">
        <f t="shared" si="2"/>
        <v>Fail</v>
      </c>
      <c r="K7" s="16" t="str">
        <f>IF(I7="Fail","",RSQ(G7:G10,C7:C10))</f>
        <v/>
      </c>
      <c r="L7" s="3" t="str">
        <f>IF(J7="Fail","",RSQ(H7:H10,C7:C10))</f>
        <v/>
      </c>
      <c r="M7" s="3">
        <f>IF(I7="Fail",0,IF(K7&gt;0.9,+SLOPE(G7:G10,C7:C10),"Miss"))</f>
        <v>0</v>
      </c>
      <c r="N7" s="3">
        <f>IF(J7="Fail",0,IF(L7&gt;0.9,+SLOPE(H7:H10,C7:C10),"Miss"))</f>
        <v>0</v>
      </c>
      <c r="O7" s="5">
        <f>(PI()*14.75*14.75*S7)/1000</f>
        <v>8.6256785264114644</v>
      </c>
      <c r="P7" s="3">
        <v>7.62</v>
      </c>
      <c r="Q7" s="3">
        <v>0</v>
      </c>
      <c r="R7" s="3">
        <v>5</v>
      </c>
      <c r="S7" s="3">
        <f>SUM(P7:R7)</f>
        <v>12.620000000000001</v>
      </c>
      <c r="T7" s="3">
        <f>IF(M7="Miss","Miss",(M7*O7*14400*12.01)/(PI()*0.1475*0.1475*16.04))</f>
        <v>0</v>
      </c>
      <c r="U7" s="13">
        <f>IF(N7="Miss","Miss",(N7*O7*14400*28.02)/(PI()*0.1475*0.1475*44.02))</f>
        <v>0</v>
      </c>
    </row>
    <row r="8" spans="1:21" x14ac:dyDescent="0.25">
      <c r="A8" s="1">
        <v>45418</v>
      </c>
      <c r="B8" s="3">
        <v>24</v>
      </c>
      <c r="C8" s="3">
        <v>21</v>
      </c>
      <c r="D8" s="5">
        <v>2.2849064257401075</v>
      </c>
      <c r="E8" s="5">
        <v>0.16510830383306629</v>
      </c>
      <c r="F8" s="3">
        <v>24.2</v>
      </c>
      <c r="G8" s="4">
        <f t="shared" si="0"/>
        <v>1.4967761049508054E-3</v>
      </c>
      <c r="H8" s="4">
        <f t="shared" si="1"/>
        <v>2.968267332663614E-4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45418</v>
      </c>
      <c r="B9" s="3">
        <v>24</v>
      </c>
      <c r="C9" s="3">
        <v>42</v>
      </c>
      <c r="D9" s="5">
        <v>2.1272918065173929</v>
      </c>
      <c r="E9" s="5">
        <v>0.18382728278495497</v>
      </c>
      <c r="F9" s="3">
        <v>25.7</v>
      </c>
      <c r="G9" s="4">
        <f t="shared" si="0"/>
        <v>1.3865328784624196E-3</v>
      </c>
      <c r="H9" s="4">
        <f t="shared" si="1"/>
        <v>3.2882039524344487E-4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45418</v>
      </c>
      <c r="B10" s="3">
        <v>24</v>
      </c>
      <c r="C10" s="3">
        <v>63</v>
      </c>
      <c r="D10" s="5">
        <v>2.3366550406062938</v>
      </c>
      <c r="E10" s="5">
        <v>0.16190812770540097</v>
      </c>
      <c r="F10" s="3">
        <v>25.8</v>
      </c>
      <c r="G10" s="4">
        <f t="shared" si="0"/>
        <v>1.5224828520109045E-3</v>
      </c>
      <c r="H10" s="4">
        <f t="shared" si="1"/>
        <v>2.8951570831841516E-4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45418</v>
      </c>
      <c r="B11" s="3">
        <v>34</v>
      </c>
      <c r="C11" s="3">
        <v>0</v>
      </c>
      <c r="D11" s="5">
        <v>2.3248111674855116</v>
      </c>
      <c r="E11" s="5">
        <v>0.16075934653136725</v>
      </c>
      <c r="F11" s="3">
        <v>20.9</v>
      </c>
      <c r="G11" s="4">
        <f t="shared" si="0"/>
        <v>1.5400076015595632E-3</v>
      </c>
      <c r="H11" s="4">
        <f t="shared" si="1"/>
        <v>2.9225172809267089E-4</v>
      </c>
      <c r="I11" s="3" t="str">
        <f t="shared" si="2"/>
        <v>Fail</v>
      </c>
      <c r="J11" s="3" t="str">
        <f t="shared" si="2"/>
        <v>Fail</v>
      </c>
      <c r="K11" s="16" t="str">
        <f>IF(I11="Fail","",RSQ(G11:G14,C11:C14))</f>
        <v/>
      </c>
      <c r="L11" s="3" t="str">
        <f>IF(J11="Fail","",RSQ(H11:H14,C11:C14))</f>
        <v/>
      </c>
      <c r="M11" s="3">
        <f>IF(I11="Fail",0,IF(K11&gt;0.9,+SLOPE(G11:G14,C11:C14),"Miss"))</f>
        <v>0</v>
      </c>
      <c r="N11" s="3">
        <f>IF(J11="Fail",0,IF(L11&gt;0.9,+SLOPE(H11:H14,C11:C14),"Miss"))</f>
        <v>0</v>
      </c>
      <c r="O11" s="5">
        <f>(PI()*14.75*14.75*S11)/1000</f>
        <v>9.1212107713915191</v>
      </c>
      <c r="P11" s="3">
        <v>7.62</v>
      </c>
      <c r="Q11" s="3">
        <v>0</v>
      </c>
      <c r="R11" s="3">
        <v>5.7250000000000005</v>
      </c>
      <c r="S11" s="3">
        <f>SUM(P11:R11)</f>
        <v>13.345000000000001</v>
      </c>
      <c r="T11" s="3">
        <f>IF(M11="Miss","Miss",(M11*O11*14400*12.01)/(PI()*0.1475*0.1475*16.04))</f>
        <v>0</v>
      </c>
      <c r="U11" s="13">
        <f>IF(N11="Miss","Miss",(N11*O11*14400*28.02)/(PI()*0.1475*0.1475*44.02))</f>
        <v>0</v>
      </c>
    </row>
    <row r="12" spans="1:21" x14ac:dyDescent="0.25">
      <c r="A12" s="1">
        <v>45418</v>
      </c>
      <c r="B12" s="3">
        <v>34</v>
      </c>
      <c r="C12" s="3">
        <v>21</v>
      </c>
      <c r="D12" s="5">
        <v>2.3147894286910038</v>
      </c>
      <c r="E12" s="5">
        <v>0.16872901592622613</v>
      </c>
      <c r="F12" s="3">
        <v>26</v>
      </c>
      <c r="G12" s="4">
        <f t="shared" si="0"/>
        <v>1.5072276349736794E-3</v>
      </c>
      <c r="H12" s="4">
        <f t="shared" si="1"/>
        <v>3.0151075335575268E-4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45418</v>
      </c>
      <c r="B13" s="3">
        <v>34</v>
      </c>
      <c r="C13" s="3">
        <v>42</v>
      </c>
      <c r="D13" s="5">
        <v>2.2460949645904682</v>
      </c>
      <c r="E13" s="5">
        <v>0.16131322316884777</v>
      </c>
      <c r="F13" s="3">
        <v>26.6</v>
      </c>
      <c r="G13" s="4">
        <f t="shared" si="0"/>
        <v>1.4595712075261664E-3</v>
      </c>
      <c r="H13" s="4">
        <f t="shared" si="1"/>
        <v>2.8768208422329207E-4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45418</v>
      </c>
      <c r="B14" s="3">
        <v>34</v>
      </c>
      <c r="C14" s="3">
        <v>63</v>
      </c>
      <c r="D14" s="5">
        <v>2.3295487167338242</v>
      </c>
      <c r="E14" s="5">
        <v>0.16301588098036202</v>
      </c>
      <c r="F14" s="3">
        <v>26.2</v>
      </c>
      <c r="G14" s="4">
        <f t="shared" si="0"/>
        <v>1.5158244215353854E-3</v>
      </c>
      <c r="H14" s="4">
        <f t="shared" si="1"/>
        <v>2.9110702923786232E-4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45418</v>
      </c>
      <c r="B15" s="3">
        <v>44</v>
      </c>
      <c r="C15" s="3">
        <v>0</v>
      </c>
      <c r="D15" s="5">
        <v>2.265774015314229</v>
      </c>
      <c r="E15" s="5">
        <v>0.16641093962862241</v>
      </c>
      <c r="F15" s="3">
        <v>20.3</v>
      </c>
      <c r="G15" s="4">
        <f t="shared" si="0"/>
        <v>1.5039688563694795E-3</v>
      </c>
      <c r="H15" s="4">
        <f t="shared" si="1"/>
        <v>3.0314457344114682E-4</v>
      </c>
      <c r="I15" s="3" t="str">
        <f t="shared" si="2"/>
        <v>Fail</v>
      </c>
      <c r="J15" s="3" t="str">
        <f t="shared" si="2"/>
        <v>Fail</v>
      </c>
      <c r="K15" s="16" t="str">
        <f>IF(I15="Fail","",RSQ(G15:G18,C15:C18))</f>
        <v/>
      </c>
      <c r="L15" s="5" t="str">
        <f>IF(J15="Fail","",RSQ(H15:H18,C15:C18))</f>
        <v/>
      </c>
      <c r="M15" s="3">
        <f>IF(I15="Fail",0,IF(K15&gt;0.9,+SLOPE(G15:G18,C15:C18),"Miss"))</f>
        <v>0</v>
      </c>
      <c r="N15" s="3">
        <f>IF(J15="Fail",0,IF(L15&gt;0.9,+SLOPE(H15:H18,C15:C18),"Miss"))</f>
        <v>0</v>
      </c>
      <c r="O15" s="5">
        <f>(PI()*14.75*14.75*S15)/1000</f>
        <v>10.48819627478478</v>
      </c>
      <c r="P15" s="3">
        <v>7.62</v>
      </c>
      <c r="Q15" s="3">
        <v>0</v>
      </c>
      <c r="R15" s="3">
        <v>7.7250000000000005</v>
      </c>
      <c r="S15" s="3">
        <f>SUM(P15:R15)</f>
        <v>15.345000000000001</v>
      </c>
      <c r="T15" s="3">
        <f>IF(M15="Miss","Miss",(M15*O15*14400*12.01)/(PI()*0.1475*0.1475*16.04))</f>
        <v>0</v>
      </c>
      <c r="U15" s="5">
        <f>IF(N15="Miss","Miss",(N15*O15*14400*28.02)/(PI()*0.1475*0.1475*44.02))</f>
        <v>0</v>
      </c>
    </row>
    <row r="16" spans="1:21" x14ac:dyDescent="0.25">
      <c r="A16" s="1">
        <v>45418</v>
      </c>
      <c r="B16" s="3">
        <v>44</v>
      </c>
      <c r="C16" s="3">
        <v>21</v>
      </c>
      <c r="D16" s="5">
        <v>2.2635874541227001</v>
      </c>
      <c r="E16" s="5">
        <v>0.1608414023295125</v>
      </c>
      <c r="F16" s="3">
        <v>26.5</v>
      </c>
      <c r="G16" s="4">
        <f t="shared" si="0"/>
        <v>1.4714291698347919E-3</v>
      </c>
      <c r="H16" s="4">
        <f t="shared" si="1"/>
        <v>2.8693637562757457E-4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45418</v>
      </c>
      <c r="B17" s="3">
        <v>44</v>
      </c>
      <c r="C17" s="3">
        <v>42</v>
      </c>
      <c r="D17" s="5">
        <v>2.3169759898825326</v>
      </c>
      <c r="E17" s="5">
        <v>0.17106760617336625</v>
      </c>
      <c r="F17" s="3">
        <v>26.7</v>
      </c>
      <c r="G17" s="4">
        <f t="shared" si="0"/>
        <v>1.5051294219209758E-3</v>
      </c>
      <c r="H17" s="4">
        <f t="shared" si="1"/>
        <v>3.0497607048267654E-4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45418</v>
      </c>
      <c r="B18" s="3">
        <v>44</v>
      </c>
      <c r="C18" s="3">
        <v>63</v>
      </c>
      <c r="D18" s="5">
        <v>2.2590321183070143</v>
      </c>
      <c r="E18" s="5">
        <v>0.16519035963121154</v>
      </c>
      <c r="F18" s="3">
        <v>27.3</v>
      </c>
      <c r="G18" s="4">
        <f t="shared" si="0"/>
        <v>1.4645579560870457E-3</v>
      </c>
      <c r="H18" s="4">
        <f t="shared" si="1"/>
        <v>2.9391011299019932E-4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">
        <v>45418</v>
      </c>
      <c r="B19" s="3">
        <v>12</v>
      </c>
      <c r="C19" s="3">
        <v>0</v>
      </c>
      <c r="D19" s="5">
        <v>2.2224072183489039</v>
      </c>
      <c r="E19" s="5">
        <v>0.16891364147205301</v>
      </c>
      <c r="F19" s="10">
        <v>19</v>
      </c>
      <c r="G19" s="4">
        <f t="shared" si="0"/>
        <v>1.4817471939614166E-3</v>
      </c>
      <c r="H19" s="4">
        <f t="shared" si="1"/>
        <v>3.0907286177123881E-4</v>
      </c>
      <c r="I19" s="3" t="str">
        <f>IF(ABS(G22-G19)&gt;0.000183,"Pass","Fail")</f>
        <v>Fail</v>
      </c>
      <c r="J19" s="3" t="str">
        <f>IF(ABS(H22-H19)&gt;0.000183,"Pass","Fail")</f>
        <v>Fail</v>
      </c>
      <c r="K19" s="16" t="str">
        <f>IF(I19="Fail","",RSQ(G19:G22,C19:C22))</f>
        <v/>
      </c>
      <c r="L19" s="3" t="str">
        <f>IF(J19="Fail","",RSQ(H19:H22,C19:C22))</f>
        <v/>
      </c>
      <c r="M19" s="3">
        <f>IF(I19="Fail",0,IF(K19&gt;0.9,+SLOPE(G19:G22,C19:C22),"Miss"))</f>
        <v>0</v>
      </c>
      <c r="N19" s="3">
        <f>IF(J19="Fail",0,IF(L19&gt;0.9,+SLOPE(H19:H22,C19:C22),"Miss"))</f>
        <v>0</v>
      </c>
      <c r="O19" s="5">
        <f>(PI()*14.75*14.75*S19)/1000</f>
        <v>8.9674249022597774</v>
      </c>
      <c r="P19" s="3">
        <v>7.62</v>
      </c>
      <c r="Q19" s="3">
        <v>0</v>
      </c>
      <c r="R19" s="3">
        <v>5.5</v>
      </c>
      <c r="S19" s="3">
        <f>SUM(P19:R19)</f>
        <v>13.120000000000001</v>
      </c>
      <c r="T19" s="3">
        <f>IF(M19="Miss","Miss",(M19*O19*14400*12.01)/(PI()*0.1475*0.1475*16.04))</f>
        <v>0</v>
      </c>
      <c r="U19" s="3">
        <f>IF(N19="Miss","Miss",(N19*O19*14400*28.02)/(PI()*0.1475*0.1475*44.02))</f>
        <v>0</v>
      </c>
    </row>
    <row r="20" spans="1:21" x14ac:dyDescent="0.25">
      <c r="A20" s="1">
        <v>45418</v>
      </c>
      <c r="B20" s="3">
        <v>12</v>
      </c>
      <c r="C20" s="3">
        <v>21</v>
      </c>
      <c r="D20" s="5">
        <v>2.3120562272015923</v>
      </c>
      <c r="E20" s="5">
        <v>0.16334410417294309</v>
      </c>
      <c r="F20" s="10">
        <v>23.8</v>
      </c>
      <c r="G20" s="4">
        <f t="shared" si="0"/>
        <v>1.5166013110004737E-3</v>
      </c>
      <c r="H20" s="4">
        <f t="shared" si="1"/>
        <v>2.9405066996789227E-4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">
        <v>45418</v>
      </c>
      <c r="B21" s="3">
        <v>12</v>
      </c>
      <c r="C21" s="3">
        <v>42</v>
      </c>
      <c r="D21" s="5">
        <v>2.2533835018955646</v>
      </c>
      <c r="E21" s="5">
        <v>0.16766229055033766</v>
      </c>
      <c r="F21" s="10">
        <v>25.8</v>
      </c>
      <c r="G21" s="4">
        <f t="shared" si="0"/>
        <v>1.4682260243900193E-3</v>
      </c>
      <c r="H21" s="4">
        <f t="shared" si="1"/>
        <v>2.9980500358382995E-4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">
        <v>45418</v>
      </c>
      <c r="B22" s="3">
        <v>12</v>
      </c>
      <c r="C22" s="3">
        <v>63</v>
      </c>
      <c r="D22" s="5">
        <v>2.2510147272714081</v>
      </c>
      <c r="E22" s="5">
        <v>0.16001058737329166</v>
      </c>
      <c r="F22" s="10">
        <v>25.8</v>
      </c>
      <c r="G22" s="4">
        <f t="shared" si="0"/>
        <v>1.4666826135386595E-3</v>
      </c>
      <c r="H22" s="4">
        <f t="shared" si="1"/>
        <v>2.8612262520949928E-4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">
        <v>45418</v>
      </c>
      <c r="B23" s="3">
        <v>22</v>
      </c>
      <c r="C23" s="3">
        <v>0</v>
      </c>
      <c r="D23" s="5">
        <v>2.2358910123633327</v>
      </c>
      <c r="E23" s="5">
        <v>0.16684173256888502</v>
      </c>
      <c r="F23" s="10">
        <v>17.600000000000001</v>
      </c>
      <c r="G23" s="4">
        <f t="shared" si="0"/>
        <v>1.4979153523864809E-3</v>
      </c>
      <c r="H23" s="4">
        <f t="shared" si="1"/>
        <v>3.0675172041223439E-4</v>
      </c>
      <c r="I23" s="3" t="str">
        <f t="shared" ref="I23" si="3">IF(ABS(G26-G23)&gt;0.000183,"Pass","Fail")</f>
        <v>Fail</v>
      </c>
      <c r="J23" s="3" t="str">
        <f t="shared" ref="J23" si="4">IF(ABS(H26-H23)&gt;0.000183,"Pass","Fail")</f>
        <v>Fail</v>
      </c>
      <c r="K23" s="16" t="str">
        <f>IF(I23="Fail","",RSQ(G23:G26,C23:C26))</f>
        <v/>
      </c>
      <c r="L23" s="3" t="str">
        <f>IF(J23="Fail","",RSQ(H23:H26,C23:C26))</f>
        <v/>
      </c>
      <c r="M23" s="3">
        <f>IF(I23="Fail",0,IF(K23&gt;0.9,+SLOPE(G23:G26,C23:C26),"Miss"))</f>
        <v>0</v>
      </c>
      <c r="N23" s="3">
        <f>IF(J23="Fail",0,IF(L23&gt;0.9,+SLOPE(H23:H26,C23:C26),"Miss"))</f>
        <v>0</v>
      </c>
      <c r="O23" s="5">
        <f>(PI()*14.75*14.75*S23)/1000</f>
        <v>9.3775205532777548</v>
      </c>
      <c r="P23" s="3">
        <v>7.62</v>
      </c>
      <c r="Q23" s="3">
        <v>0</v>
      </c>
      <c r="R23" s="3">
        <v>6.1</v>
      </c>
      <c r="S23" s="3">
        <f>SUM(P23:R23)</f>
        <v>13.719999999999999</v>
      </c>
      <c r="T23" s="3">
        <f>IF(M23="Miss","Miss",(M23*O23*14400*12.01)/(PI()*0.1475*0.1475*16.04))</f>
        <v>0</v>
      </c>
      <c r="U23" s="13">
        <f>IF(N23="Miss","Miss",(N23*O23*14400*28.02)/(PI()*0.1475*0.1475*44.02))</f>
        <v>0</v>
      </c>
    </row>
    <row r="24" spans="1:21" x14ac:dyDescent="0.25">
      <c r="A24" s="1">
        <v>45418</v>
      </c>
      <c r="B24" s="3">
        <v>22</v>
      </c>
      <c r="C24" s="3">
        <v>21</v>
      </c>
      <c r="D24" s="5">
        <v>2.2409929884769002</v>
      </c>
      <c r="E24" s="5">
        <v>0.1683392508850361</v>
      </c>
      <c r="F24" s="10">
        <v>23.4</v>
      </c>
      <c r="G24" s="4">
        <f t="shared" si="0"/>
        <v>1.4719699176569516E-3</v>
      </c>
      <c r="H24" s="4">
        <f t="shared" si="1"/>
        <v>3.0345164858673829E-4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">
        <v>45418</v>
      </c>
      <c r="B25" s="3">
        <v>22</v>
      </c>
      <c r="C25" s="3">
        <v>42</v>
      </c>
      <c r="D25" s="5">
        <v>2.2635874541227001</v>
      </c>
      <c r="E25" s="5">
        <v>0.16409286333101869</v>
      </c>
      <c r="F25" s="10">
        <v>25</v>
      </c>
      <c r="G25" s="4">
        <f t="shared" si="0"/>
        <v>1.4788319662619334E-3</v>
      </c>
      <c r="H25" s="4">
        <f t="shared" si="1"/>
        <v>2.9420965381933816E-4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">
        <v>45418</v>
      </c>
      <c r="B26" s="3">
        <v>22</v>
      </c>
      <c r="C26" s="3">
        <v>63</v>
      </c>
      <c r="D26" s="5">
        <v>2.2716048451583064</v>
      </c>
      <c r="E26" s="5">
        <v>0.16487239341339865</v>
      </c>
      <c r="F26" s="10">
        <v>23.8</v>
      </c>
      <c r="G26" s="4">
        <f t="shared" si="0"/>
        <v>1.4900670864790909E-3</v>
      </c>
      <c r="H26" s="4">
        <f t="shared" si="1"/>
        <v>2.9680188328738179E-4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">
        <v>45418</v>
      </c>
      <c r="B27" s="3">
        <v>32</v>
      </c>
      <c r="C27" s="3">
        <v>0</v>
      </c>
      <c r="D27" s="5">
        <v>2.3304597838969614</v>
      </c>
      <c r="E27" s="5">
        <v>0.16213378115030042</v>
      </c>
      <c r="F27" s="10">
        <v>20.3</v>
      </c>
      <c r="G27" s="4">
        <f t="shared" si="0"/>
        <v>1.546905786858225E-3</v>
      </c>
      <c r="H27" s="4">
        <f t="shared" si="1"/>
        <v>2.9535303410277935E-4</v>
      </c>
      <c r="I27" s="3" t="str">
        <f t="shared" ref="I27" si="5">IF(ABS(G30-G27)&gt;0.000183,"Pass","Fail")</f>
        <v>Fail</v>
      </c>
      <c r="J27" s="3" t="str">
        <f t="shared" ref="J27" si="6">IF(ABS(H30-H27)&gt;0.000183,"Pass","Fail")</f>
        <v>Fail</v>
      </c>
      <c r="K27" s="16" t="str">
        <f>IF(I27="Fail","",RSQ(G27:G30,C27:C30))</f>
        <v/>
      </c>
      <c r="L27" s="3" t="str">
        <f>IF(J27="Fail","",RSQ(H27:H30,C27:C30))</f>
        <v/>
      </c>
      <c r="M27" s="3">
        <f>IF(I27="Fail",0,IF(K27&gt;0.9,+SLOPE(G27:G30,C27:C30),"Miss"))</f>
        <v>0</v>
      </c>
      <c r="N27" s="3">
        <f>IF(J27="Fail",0,IF(L27&gt;0.9,+SLOPE(H27:H30,C27:C30),"Miss"))</f>
        <v>0</v>
      </c>
      <c r="O27" s="5">
        <f>(PI()*14.75*14.75*S27)/1000</f>
        <v>8.7794643955432043</v>
      </c>
      <c r="P27" s="3">
        <v>7.62</v>
      </c>
      <c r="Q27" s="3">
        <v>0</v>
      </c>
      <c r="R27" s="3">
        <v>5.2249999999999996</v>
      </c>
      <c r="S27" s="3">
        <f>SUM(P27:R27)</f>
        <v>12.844999999999999</v>
      </c>
      <c r="T27" s="3">
        <f>IF(M27="Miss","Miss",(M27*O27*14400*12.01)/(PI()*0.1475*0.1475*16.04))</f>
        <v>0</v>
      </c>
      <c r="U27" s="13">
        <f>IF(N27="Miss","Miss",(N27*O27*14400*28.02)/(PI()*0.1475*0.1475*44.02))</f>
        <v>0</v>
      </c>
    </row>
    <row r="28" spans="1:21" x14ac:dyDescent="0.25">
      <c r="A28" s="1">
        <v>45418</v>
      </c>
      <c r="B28" s="3">
        <v>32</v>
      </c>
      <c r="C28" s="3">
        <v>21</v>
      </c>
      <c r="D28" s="5">
        <v>2.3361084003084116</v>
      </c>
      <c r="E28" s="5">
        <v>0.15319995612723469</v>
      </c>
      <c r="F28" s="10">
        <v>25.4</v>
      </c>
      <c r="G28" s="4">
        <f t="shared" si="0"/>
        <v>1.5241660394188672E-3</v>
      </c>
      <c r="H28" s="4">
        <f t="shared" si="1"/>
        <v>2.7431124093348097E-4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">
        <v>45418</v>
      </c>
      <c r="B29" s="3">
        <v>32</v>
      </c>
      <c r="C29" s="3">
        <v>42</v>
      </c>
      <c r="D29" s="5">
        <v>2.3135139346626117</v>
      </c>
      <c r="E29" s="5">
        <v>0.15469747444338577</v>
      </c>
      <c r="F29" s="10">
        <v>26.9</v>
      </c>
      <c r="G29" s="4">
        <f t="shared" si="0"/>
        <v>1.5018786849147689E-3</v>
      </c>
      <c r="H29" s="4">
        <f t="shared" si="1"/>
        <v>2.7560788088395533E-4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">
        <v>45418</v>
      </c>
      <c r="B30" s="3">
        <v>32</v>
      </c>
      <c r="C30" s="3">
        <v>63</v>
      </c>
      <c r="D30" s="5">
        <v>2.4734973285094828</v>
      </c>
      <c r="E30" s="5">
        <v>0.15858486788051773</v>
      </c>
      <c r="F30" s="10">
        <v>26.5</v>
      </c>
      <c r="G30" s="4">
        <f t="shared" si="0"/>
        <v>1.6078796134200504E-3</v>
      </c>
      <c r="H30" s="4">
        <f t="shared" si="1"/>
        <v>2.8291078391489582E-4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">
        <v>45418</v>
      </c>
      <c r="B31" s="3">
        <v>42</v>
      </c>
      <c r="C31" s="3">
        <v>0</v>
      </c>
      <c r="D31" s="5">
        <v>2.2717870585909337</v>
      </c>
      <c r="E31" s="5">
        <v>0.15075879613241305</v>
      </c>
      <c r="F31" s="10">
        <v>20.399999999999999</v>
      </c>
      <c r="G31" s="4">
        <f t="shared" si="0"/>
        <v>1.5074464787714248E-3</v>
      </c>
      <c r="H31" s="4">
        <f t="shared" si="1"/>
        <v>2.7453809478416804E-4</v>
      </c>
      <c r="I31" s="3" t="str">
        <f>IF(ABS(G34-G31)&gt;0.000183,"Pass","Fail")</f>
        <v>Fail</v>
      </c>
      <c r="J31" s="3" t="str">
        <f t="shared" ref="J31" si="7">IF(ABS(H34-H31)&gt;0.000183,"Pass","Fail")</f>
        <v>Fail</v>
      </c>
      <c r="K31" s="16" t="str">
        <f>IF(I31="Fail","",RSQ(G31:G34,C31:C34))</f>
        <v/>
      </c>
      <c r="L31" s="5" t="str">
        <f>IF(J31="Fail","",RSQ(H31:H34,C31:C34))</f>
        <v/>
      </c>
      <c r="M31" s="3">
        <f>IF(I31="Fail",0,IF(K31&gt;0.9,+SLOPE(G31:G34,C31:C34),"Miss"))</f>
        <v>0</v>
      </c>
      <c r="N31" s="3">
        <f>IF(J31="Fail",0,IF(L31&gt;0.9,+SLOPE(H31:H34,C31:C34),"Miss"))</f>
        <v>0</v>
      </c>
      <c r="O31" s="5">
        <f>(PI()*14.75*14.75*S31)/1000</f>
        <v>8.2668448317707313</v>
      </c>
      <c r="P31" s="3">
        <v>7.62</v>
      </c>
      <c r="Q31" s="3">
        <v>0</v>
      </c>
      <c r="R31" s="3">
        <v>4.4749999999999996</v>
      </c>
      <c r="S31" s="3">
        <f>SUM(P31:R31)</f>
        <v>12.094999999999999</v>
      </c>
      <c r="T31" s="3">
        <f>IF(M31="Miss","Miss",(M31*O31*14400*12.01)/(PI()*0.1475*0.1475*16.04))</f>
        <v>0</v>
      </c>
      <c r="U31" s="5">
        <f>IF(N31="Miss","Miss",(N31*O31*14400*28.02)/(PI()*0.1475*0.1475*44.02))</f>
        <v>0</v>
      </c>
    </row>
    <row r="32" spans="1:21" x14ac:dyDescent="0.25">
      <c r="A32" s="1">
        <v>45418</v>
      </c>
      <c r="B32" s="3">
        <v>42</v>
      </c>
      <c r="C32" s="3">
        <v>21</v>
      </c>
      <c r="D32" s="5">
        <v>2.2730625526193253</v>
      </c>
      <c r="E32" s="5">
        <v>0.15117933209790746</v>
      </c>
      <c r="F32" s="10">
        <v>27.2</v>
      </c>
      <c r="G32" s="4">
        <f t="shared" si="0"/>
        <v>1.4741447026370954E-3</v>
      </c>
      <c r="H32" s="4">
        <f t="shared" si="1"/>
        <v>2.6907095827717999E-4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">
        <v>45418</v>
      </c>
      <c r="B33" s="3">
        <v>42</v>
      </c>
      <c r="C33" s="3">
        <v>42</v>
      </c>
      <c r="D33" s="5">
        <v>2.339934882393587</v>
      </c>
      <c r="E33" s="5">
        <v>0.1558257416678831</v>
      </c>
      <c r="F33" s="10">
        <v>27.5</v>
      </c>
      <c r="G33" s="4">
        <f t="shared" si="0"/>
        <v>1.5159990482275152E-3</v>
      </c>
      <c r="H33" s="4">
        <f t="shared" si="1"/>
        <v>2.7706395788319602E-4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">
        <v>45418</v>
      </c>
      <c r="B34" s="3">
        <v>42</v>
      </c>
      <c r="C34" s="3">
        <v>63</v>
      </c>
      <c r="D34" s="5">
        <v>2.3100518794426907</v>
      </c>
      <c r="E34" s="5">
        <v>0.16698533021563922</v>
      </c>
      <c r="F34" s="10">
        <v>27.5</v>
      </c>
      <c r="G34" s="4">
        <f t="shared" si="0"/>
        <v>1.4966384222662502E-3</v>
      </c>
      <c r="H34" s="4">
        <f t="shared" si="1"/>
        <v>2.9690612091925724E-4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56" priority="1" operator="containsText" text="Fail">
      <formula>NOT(ISERROR(SEARCH("Fail",I3)))</formula>
    </cfRule>
    <cfRule type="containsText" priority="2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7FF2-E79B-4C88-8084-8E81F8A05ECC}">
  <sheetPr>
    <tabColor theme="9"/>
  </sheetPr>
  <dimension ref="A1:U34"/>
  <sheetViews>
    <sheetView workbookViewId="0">
      <selection activeCell="M37" sqref="M37"/>
    </sheetView>
  </sheetViews>
  <sheetFormatPr defaultRowHeight="15" x14ac:dyDescent="0.25"/>
  <cols>
    <col min="6" max="6" width="13.85546875" customWidth="1"/>
    <col min="15" max="15" width="11.5703125" customWidth="1"/>
    <col min="17" max="17" width="9.7109375" bestFit="1" customWidth="1"/>
    <col min="18" max="18" width="11.85546875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8">
        <v>45420</v>
      </c>
      <c r="B3" s="19">
        <v>12</v>
      </c>
      <c r="C3" s="19">
        <v>0</v>
      </c>
      <c r="D3" s="36">
        <v>3.0900173245667917</v>
      </c>
      <c r="E3" s="36">
        <v>0.20063489604434703</v>
      </c>
      <c r="F3" s="19">
        <v>21.5</v>
      </c>
      <c r="G3" s="4">
        <f>(0.997*D3*16.04)/(0.0821*(F3+273.15)*1000)</f>
        <v>2.0427293743043341E-3</v>
      </c>
      <c r="H3" s="4">
        <f>(0.997*E3*44.02)/(0.0821*(F3+273.15)*1000)</f>
        <v>3.6400057127174525E-4</v>
      </c>
      <c r="I3" s="3" t="str">
        <f>IF(ABS(G6-G3)&gt;0.000183,"Pass","Fail")</f>
        <v>Pass</v>
      </c>
      <c r="J3" s="3" t="str">
        <f>IF(ABS(H6-H3)&gt;0.000183,"Pass","Fail")</f>
        <v>Pass</v>
      </c>
      <c r="K3" s="16">
        <f>IF(I3="Fail","",RSQ(G3:G6,C3:C6))</f>
        <v>0.97259915135008024</v>
      </c>
      <c r="L3" s="3">
        <f>IF(J3="Fail","",RSQ(H3:H6,C3:C6))</f>
        <v>0.99762304432019933</v>
      </c>
      <c r="M3" s="3">
        <f>IF(I3="Fail",0,IF(K3&gt;0.9,+SLOPE(G3:G6,C3:C6),"Miss"))</f>
        <v>7.4114332779513927E-6</v>
      </c>
      <c r="N3" s="3">
        <f>IF(J3="Fail",0,IF(L3&gt;0.9,+SLOPE(H3:H6,C3:C6),"Miss"))</f>
        <v>1.7819622640954603E-5</v>
      </c>
      <c r="O3" s="5">
        <f>(PI()*14.75*14.75*S3)/1000</f>
        <v>9.6509176539564088</v>
      </c>
      <c r="P3" s="3">
        <v>7.62</v>
      </c>
      <c r="Q3" s="3">
        <v>0</v>
      </c>
      <c r="R3" s="3">
        <v>6.5</v>
      </c>
      <c r="S3" s="3">
        <f>SUM(P3:R3)</f>
        <v>14.120000000000001</v>
      </c>
      <c r="T3" s="3">
        <f>IF(M3="Miss","Miss",(M3*O3*14400*12.01)/(PI()*0.1475*0.1475*16.04))</f>
        <v>11.283349367535541</v>
      </c>
      <c r="U3" s="3">
        <f>IF(N3="Miss","Miss",(N3*O3*14400*28.02)/(PI()*0.1475*0.1475*44.02))</f>
        <v>23.062893019120235</v>
      </c>
    </row>
    <row r="4" spans="1:21" x14ac:dyDescent="0.25">
      <c r="A4" s="18">
        <v>45420</v>
      </c>
      <c r="B4" s="19">
        <v>12</v>
      </c>
      <c r="C4" s="19">
        <v>21</v>
      </c>
      <c r="D4" s="36">
        <v>3.3567193436836158</v>
      </c>
      <c r="E4" s="36">
        <v>0.38821570796665139</v>
      </c>
      <c r="F4" s="19">
        <v>24.1</v>
      </c>
      <c r="G4" s="4">
        <f t="shared" ref="G4:G34" si="0">(0.997*D4*16.04)/(0.0821*(F4+273.15)*1000)</f>
        <v>2.1996294878393859E-3</v>
      </c>
      <c r="H4" s="4">
        <f t="shared" ref="H4:H34" si="1">(0.997*E4*44.02)/(0.0821*(F4+273.15)*1000)</f>
        <v>6.9815729441512361E-4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8">
        <v>45420</v>
      </c>
      <c r="B5" s="19">
        <v>12</v>
      </c>
      <c r="C5" s="19">
        <v>42</v>
      </c>
      <c r="D5" s="36">
        <v>3.6907526922168183</v>
      </c>
      <c r="E5" s="36">
        <v>0.59705171490075415</v>
      </c>
      <c r="F5" s="19">
        <v>24.8</v>
      </c>
      <c r="G5" s="4">
        <f t="shared" si="0"/>
        <v>2.4128366478123565E-3</v>
      </c>
      <c r="H5" s="4">
        <f t="shared" si="1"/>
        <v>1.071200088156663E-3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8">
        <v>45420</v>
      </c>
      <c r="B6" s="19">
        <v>12</v>
      </c>
      <c r="C6" s="19">
        <v>63</v>
      </c>
      <c r="D6" s="36">
        <v>3.8056531686494437</v>
      </c>
      <c r="E6" s="36">
        <v>0.82798519730166831</v>
      </c>
      <c r="F6" s="19">
        <v>24.5</v>
      </c>
      <c r="G6" s="4">
        <f t="shared" si="0"/>
        <v>2.4904606504366081E-3</v>
      </c>
      <c r="H6" s="4">
        <f t="shared" si="1"/>
        <v>1.487026558224721E-3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8">
        <v>45420</v>
      </c>
      <c r="B7" s="19">
        <v>22</v>
      </c>
      <c r="C7" s="19">
        <v>0</v>
      </c>
      <c r="D7" s="36">
        <v>3.1423084089706803</v>
      </c>
      <c r="E7" s="36">
        <v>0.19130044676643843</v>
      </c>
      <c r="F7" s="19">
        <v>20.5</v>
      </c>
      <c r="G7" s="4">
        <f t="shared" si="0"/>
        <v>2.0843716978625752E-3</v>
      </c>
      <c r="H7" s="4">
        <f t="shared" si="1"/>
        <v>3.4824750892090649E-4</v>
      </c>
      <c r="I7" s="3" t="str">
        <f t="shared" ref="I7:J15" si="2">IF(ABS(G10-G7)&gt;0.000183,"Pass","Fail")</f>
        <v>Fail</v>
      </c>
      <c r="J7" s="3" t="str">
        <f t="shared" si="2"/>
        <v>Fail</v>
      </c>
      <c r="K7" s="16" t="str">
        <f>IF(I7="Fail","",RSQ(G7:G10,C7:C10))</f>
        <v/>
      </c>
      <c r="L7" s="3" t="str">
        <f>IF(J7="Fail","",RSQ(H7:H10,C7:C10))</f>
        <v/>
      </c>
      <c r="M7" s="3">
        <f>IF(I7="Fail",0,IF(K7&gt;0.9,+SLOPE(G7:G10,C7:C10),"Miss"))</f>
        <v>0</v>
      </c>
      <c r="N7" s="3">
        <f>IF(J7="Fail",0,IF(L7&gt;0.9,+SLOPE(H7:H10,C7:C10),"Miss"))</f>
        <v>0</v>
      </c>
      <c r="O7" s="5">
        <f>(PI()*14.75*14.75*S7)/1000</f>
        <v>10.095187942559216</v>
      </c>
      <c r="P7" s="3">
        <v>7.62</v>
      </c>
      <c r="Q7" s="3">
        <v>0</v>
      </c>
      <c r="R7" s="3">
        <v>7.15</v>
      </c>
      <c r="S7" s="3">
        <f>SUM(P7:R7)</f>
        <v>14.77</v>
      </c>
      <c r="T7" s="3">
        <f>IF(M7="Miss","Miss",(M7*O7*14400*12.01)/(PI()*0.1475*0.1475*16.04))</f>
        <v>0</v>
      </c>
      <c r="U7" s="13">
        <f>IF(N7="Miss","Miss",(N7*O7*14400*28.02)/(PI()*0.1475*0.1475*44.02))</f>
        <v>0</v>
      </c>
    </row>
    <row r="8" spans="1:21" x14ac:dyDescent="0.25">
      <c r="A8" s="18">
        <v>45420</v>
      </c>
      <c r="B8" s="19">
        <v>22</v>
      </c>
      <c r="C8" s="19">
        <v>21</v>
      </c>
      <c r="D8" s="36">
        <v>3.1255192982590638</v>
      </c>
      <c r="E8" s="36">
        <v>0.1890708808561099</v>
      </c>
      <c r="F8" s="19">
        <v>20.7</v>
      </c>
      <c r="G8" s="4">
        <f t="shared" si="0"/>
        <v>2.071823977218864E-3</v>
      </c>
      <c r="H8" s="4">
        <f t="shared" si="1"/>
        <v>3.439544969379424E-4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8">
        <v>45420</v>
      </c>
      <c r="B9" s="19">
        <v>22</v>
      </c>
      <c r="C9" s="19">
        <v>42</v>
      </c>
      <c r="D9" s="36">
        <v>3.0347531684743876</v>
      </c>
      <c r="E9" s="36">
        <v>0.18436401948986081</v>
      </c>
      <c r="F9" s="19">
        <v>21</v>
      </c>
      <c r="G9" s="4">
        <f t="shared" si="0"/>
        <v>2.0096058483448846E-3</v>
      </c>
      <c r="H9" s="4">
        <f t="shared" si="1"/>
        <v>3.3504979357022811E-4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8">
        <v>45420</v>
      </c>
      <c r="B10" s="19">
        <v>22</v>
      </c>
      <c r="C10" s="19">
        <v>63</v>
      </c>
      <c r="D10" s="36">
        <v>3.1800839080718175</v>
      </c>
      <c r="E10" s="36">
        <v>0.18801059840097589</v>
      </c>
      <c r="F10" s="19">
        <v>21.2</v>
      </c>
      <c r="G10" s="4">
        <f t="shared" si="0"/>
        <v>2.1044126521603695E-3</v>
      </c>
      <c r="H10" s="4">
        <f t="shared" si="1"/>
        <v>3.4144466469239395E-4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8">
        <v>45420</v>
      </c>
      <c r="B11" s="19">
        <v>32</v>
      </c>
      <c r="C11" s="19">
        <v>0</v>
      </c>
      <c r="D11" s="36">
        <v>3.2297516939270161</v>
      </c>
      <c r="E11" s="36">
        <v>0.26166554689640587</v>
      </c>
      <c r="F11" s="19">
        <v>20.7</v>
      </c>
      <c r="G11" s="4">
        <f t="shared" si="0"/>
        <v>2.1409168721717485E-3</v>
      </c>
      <c r="H11" s="4">
        <f t="shared" si="1"/>
        <v>4.7601746573148438E-4</v>
      </c>
      <c r="I11" s="3" t="str">
        <f t="shared" si="2"/>
        <v>Pass</v>
      </c>
      <c r="J11" s="3" t="str">
        <f t="shared" si="2"/>
        <v>Pass</v>
      </c>
      <c r="K11" s="16">
        <f>IF(I11="Fail","",RSQ(G11:G14,C11:C14))</f>
        <v>0.87012910631684681</v>
      </c>
      <c r="L11" s="3">
        <f>IF(J11="Fail","",RSQ(H11:H14,C11:C14))</f>
        <v>0.9978419908916708</v>
      </c>
      <c r="M11" s="3" t="str">
        <f>IF(I11="Fail",0,IF(K11&gt;0.9,+SLOPE(G11:G14,C11:C14),"Miss"))</f>
        <v>Miss</v>
      </c>
      <c r="N11" s="3">
        <f>IF(J11="Fail",0,IF(L11&gt;0.9,+SLOPE(H11:H14,C11:C14),"Miss"))</f>
        <v>5.7074288503141688E-5</v>
      </c>
      <c r="O11" s="5">
        <f>(PI()*14.75*14.75*S11)/1000</f>
        <v>9.4458698284474174</v>
      </c>
      <c r="P11" s="3">
        <v>7.62</v>
      </c>
      <c r="Q11" s="3">
        <v>0</v>
      </c>
      <c r="R11" s="3">
        <v>6.2</v>
      </c>
      <c r="S11" s="3">
        <f>SUM(P11:R11)</f>
        <v>13.82</v>
      </c>
      <c r="T11" s="3" t="str">
        <f>IF(M11="Miss","Miss",(M11*O11*14400*12.01)/(PI()*0.1475*0.1475*16.04))</f>
        <v>Miss</v>
      </c>
      <c r="U11" s="13">
        <f>IF(N11="Miss","Miss",(N11*O11*14400*28.02)/(PI()*0.1475*0.1475*44.02))</f>
        <v>72.298474552534941</v>
      </c>
    </row>
    <row r="12" spans="1:21" x14ac:dyDescent="0.25">
      <c r="A12" s="18">
        <v>45420</v>
      </c>
      <c r="B12" s="19">
        <v>32</v>
      </c>
      <c r="C12" s="19">
        <v>21</v>
      </c>
      <c r="D12" s="36">
        <v>3.3630152602004721</v>
      </c>
      <c r="E12" s="36">
        <v>0.92740401853867205</v>
      </c>
      <c r="F12" s="19">
        <v>22.3</v>
      </c>
      <c r="G12" s="4">
        <f t="shared" si="0"/>
        <v>2.2171813091034043E-3</v>
      </c>
      <c r="H12" s="4">
        <f t="shared" si="1"/>
        <v>1.6779809210040518E-3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8">
        <v>45420</v>
      </c>
      <c r="B13" s="19">
        <v>32</v>
      </c>
      <c r="C13" s="19">
        <v>42</v>
      </c>
      <c r="D13" s="36">
        <v>3.3726340215456689</v>
      </c>
      <c r="E13" s="36">
        <v>1.6574530802166358</v>
      </c>
      <c r="F13" s="19">
        <v>22.3</v>
      </c>
      <c r="G13" s="4">
        <f t="shared" si="0"/>
        <v>2.2235228021449866E-3</v>
      </c>
      <c r="H13" s="4">
        <f t="shared" si="1"/>
        <v>2.9988813833751364E-3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8">
        <v>45420</v>
      </c>
      <c r="B14" s="19">
        <v>32</v>
      </c>
      <c r="C14" s="19">
        <v>63</v>
      </c>
      <c r="D14" s="36">
        <v>3.6108295297667277</v>
      </c>
      <c r="E14" s="36">
        <v>2.2323739004448546</v>
      </c>
      <c r="F14" s="19">
        <v>22.9</v>
      </c>
      <c r="G14" s="4">
        <f t="shared" si="0"/>
        <v>2.3757365828510606E-3</v>
      </c>
      <c r="H14" s="4">
        <f t="shared" si="1"/>
        <v>4.0309175068277076E-3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8">
        <v>45420</v>
      </c>
      <c r="B15" s="19">
        <v>42</v>
      </c>
      <c r="C15" s="19">
        <v>0</v>
      </c>
      <c r="D15" s="36">
        <v>3.1172996294731683</v>
      </c>
      <c r="E15" s="36">
        <v>0.17624839957626515</v>
      </c>
      <c r="F15" s="19">
        <v>20.5</v>
      </c>
      <c r="G15" s="4">
        <f t="shared" si="0"/>
        <v>2.0677827494213958E-3</v>
      </c>
      <c r="H15" s="4">
        <f t="shared" si="1"/>
        <v>3.2084643366603463E-4</v>
      </c>
      <c r="I15" s="3" t="str">
        <f t="shared" si="2"/>
        <v>Pass</v>
      </c>
      <c r="J15" s="3" t="str">
        <f t="shared" si="2"/>
        <v>Pass</v>
      </c>
      <c r="K15" s="16">
        <f>IF(I15="Fail","",RSQ(G15:G18,C15:C18))</f>
        <v>0.95648752450752272</v>
      </c>
      <c r="L15" s="5">
        <f>IF(J15="Fail","",RSQ(H15:H18,C15:C18))</f>
        <v>0.99599324043365367</v>
      </c>
      <c r="M15" s="3">
        <f>IF(I15="Fail",0,IF(K15&gt;0.9,+SLOPE(G15:G18,C15:C18),"Miss"))</f>
        <v>2.3706797143784459E-5</v>
      </c>
      <c r="N15" s="3">
        <f>IF(J15="Fail",0,IF(L15&gt;0.9,+SLOPE(H15:H18,C15:C18),"Miss"))</f>
        <v>1.3239937900092315E-5</v>
      </c>
      <c r="O15" s="5">
        <f>(PI()*14.75*14.75*S15)/1000</f>
        <v>9.36043323448534</v>
      </c>
      <c r="P15" s="3">
        <v>7.62</v>
      </c>
      <c r="Q15" s="3">
        <v>0</v>
      </c>
      <c r="R15" s="3">
        <v>6.0750000000000002</v>
      </c>
      <c r="S15" s="3">
        <f>SUM(P15:R15)</f>
        <v>13.695</v>
      </c>
      <c r="T15" s="3">
        <f>IF(M15="Miss","Miss",(M15*O15*14400*12.01)/(PI()*0.1475*0.1475*16.04))</f>
        <v>35.005481492573985</v>
      </c>
      <c r="U15" s="5">
        <f>IF(N15="Miss","Miss",(N15*O15*14400*28.02)/(PI()*0.1475*0.1475*44.02))</f>
        <v>16.619906244595043</v>
      </c>
    </row>
    <row r="16" spans="1:21" x14ac:dyDescent="0.25">
      <c r="A16" s="18">
        <v>45420</v>
      </c>
      <c r="B16" s="19">
        <v>42</v>
      </c>
      <c r="C16" s="19">
        <v>21</v>
      </c>
      <c r="D16" s="36">
        <v>4.2624568892613421</v>
      </c>
      <c r="E16" s="36">
        <v>0.3430694755779552</v>
      </c>
      <c r="F16" s="19">
        <v>23.6</v>
      </c>
      <c r="G16" s="4">
        <f t="shared" si="0"/>
        <v>2.7978577947349089E-3</v>
      </c>
      <c r="H16" s="4">
        <f t="shared" si="1"/>
        <v>6.1800699457261875E-4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8">
        <v>45420</v>
      </c>
      <c r="B17" s="19">
        <v>42</v>
      </c>
      <c r="C17" s="19">
        <v>42</v>
      </c>
      <c r="D17" s="36">
        <v>5.0207650564026851</v>
      </c>
      <c r="E17" s="36">
        <v>0.50954373021581656</v>
      </c>
      <c r="F17" s="19">
        <v>22.9</v>
      </c>
      <c r="G17" s="4">
        <f t="shared" si="0"/>
        <v>3.3034002630322789E-3</v>
      </c>
      <c r="H17" s="4">
        <f t="shared" si="1"/>
        <v>9.2006484317521124E-4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8">
        <v>45420</v>
      </c>
      <c r="B18" s="19">
        <v>42</v>
      </c>
      <c r="C18" s="19">
        <v>63</v>
      </c>
      <c r="D18" s="36">
        <v>5.4125109730070697</v>
      </c>
      <c r="E18" s="36">
        <v>0.63562815974034903</v>
      </c>
      <c r="F18" s="19">
        <v>23.1</v>
      </c>
      <c r="G18" s="4">
        <f t="shared" si="0"/>
        <v>3.5587443933871848E-3</v>
      </c>
      <c r="H18" s="4">
        <f t="shared" si="1"/>
        <v>1.1469561371382992E-3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8">
        <v>45420</v>
      </c>
      <c r="B19" s="19">
        <v>14</v>
      </c>
      <c r="C19" s="19">
        <v>0</v>
      </c>
      <c r="D19" s="36">
        <v>3.1239453191298501</v>
      </c>
      <c r="E19" s="36">
        <v>0.1607306208403787</v>
      </c>
      <c r="F19" s="19">
        <v>23.5</v>
      </c>
      <c r="G19" s="4">
        <f t="shared" si="0"/>
        <v>2.0512350836918167E-3</v>
      </c>
      <c r="H19" s="4">
        <f t="shared" si="1"/>
        <v>2.8963851287018029E-4</v>
      </c>
      <c r="I19" s="3" t="str">
        <f>IF(ABS(G22-G19)&gt;0.000183,"Pass","Fail")</f>
        <v>Pass</v>
      </c>
      <c r="J19" s="3" t="str">
        <f>IF(ABS(H22-H19)&gt;0.000183,"Pass","Fail")</f>
        <v>Fail</v>
      </c>
      <c r="K19" s="16">
        <f>IF(I19="Fail","",RSQ(G19:G22,C19:C22))</f>
        <v>0.85915194294194508</v>
      </c>
      <c r="L19" s="3" t="str">
        <f>IF(J19="Fail","",RSQ(H19:H22,C19:C22))</f>
        <v/>
      </c>
      <c r="M19" s="3" t="str">
        <f>IF(I19="Fail",0,IF(K19&gt;0.9,+SLOPE(G19:G22,C19:C22),"Miss"))</f>
        <v>Miss</v>
      </c>
      <c r="N19" s="3">
        <f>IF(J19="Fail",0,IF(L19&gt;0.9,+SLOPE(H19:H22,C19:C22),"Miss"))</f>
        <v>0</v>
      </c>
      <c r="O19" s="5">
        <f>(PI()*14.75*14.75*S19)/1000</f>
        <v>10.266061130483372</v>
      </c>
      <c r="P19" s="3">
        <v>7.62</v>
      </c>
      <c r="Q19" s="3">
        <v>0</v>
      </c>
      <c r="R19" s="3">
        <v>7.4</v>
      </c>
      <c r="S19" s="3">
        <f>SUM(P19:R19)</f>
        <v>15.02</v>
      </c>
      <c r="T19" s="3" t="str">
        <f>IF(M19="Miss","Miss",(M19*O19*14400*12.01)/(PI()*0.1475*0.1475*16.04))</f>
        <v>Miss</v>
      </c>
      <c r="U19" s="3">
        <f>IF(N19="Miss","Miss",(N19*O19*14400*28.02)/(PI()*0.1475*0.1475*44.02))</f>
        <v>0</v>
      </c>
    </row>
    <row r="20" spans="1:21" x14ac:dyDescent="0.25">
      <c r="A20" s="18">
        <v>45420</v>
      </c>
      <c r="B20" s="19">
        <v>14</v>
      </c>
      <c r="C20" s="19">
        <v>21</v>
      </c>
      <c r="D20" s="36">
        <v>3.1755368572540879</v>
      </c>
      <c r="E20" s="36">
        <v>0.16263318375052571</v>
      </c>
      <c r="F20" s="19">
        <v>31.4</v>
      </c>
      <c r="G20" s="4">
        <f t="shared" si="0"/>
        <v>2.0310233627491973E-3</v>
      </c>
      <c r="H20" s="4">
        <f t="shared" si="1"/>
        <v>2.8546482332020577E-4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8">
        <v>45420</v>
      </c>
      <c r="B21" s="19">
        <v>14</v>
      </c>
      <c r="C21" s="19">
        <v>42</v>
      </c>
      <c r="D21" s="36">
        <v>3.3596924153721313</v>
      </c>
      <c r="E21" s="36">
        <v>0.15408155983668792</v>
      </c>
      <c r="F21" s="19">
        <v>22.7</v>
      </c>
      <c r="G21" s="4">
        <f t="shared" si="0"/>
        <v>2.2119958633422627E-3</v>
      </c>
      <c r="H21" s="4">
        <f t="shared" si="1"/>
        <v>2.7840762925787936E-4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8">
        <v>45420</v>
      </c>
      <c r="B22" s="19">
        <v>14</v>
      </c>
      <c r="C22" s="19">
        <v>63</v>
      </c>
      <c r="D22" s="36">
        <v>3.5102697520669413</v>
      </c>
      <c r="E22" s="36">
        <v>0.15863978347558183</v>
      </c>
      <c r="F22" s="19">
        <v>22.69</v>
      </c>
      <c r="G22" s="4">
        <f t="shared" si="0"/>
        <v>2.3112129545402407E-3</v>
      </c>
      <c r="H22" s="4">
        <f t="shared" si="1"/>
        <v>2.8665350344053573E-4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8">
        <v>45420</v>
      </c>
      <c r="B23" s="19">
        <v>24</v>
      </c>
      <c r="C23" s="19">
        <v>0</v>
      </c>
      <c r="D23" s="36">
        <v>3.099461199342076</v>
      </c>
      <c r="E23" s="36">
        <v>0.19714686404241089</v>
      </c>
      <c r="F23" s="19">
        <v>21.7</v>
      </c>
      <c r="G23" s="4">
        <f t="shared" si="0"/>
        <v>2.0475826315424351E-3</v>
      </c>
      <c r="H23" s="4">
        <f t="shared" si="1"/>
        <v>3.5742981847255214E-4</v>
      </c>
      <c r="I23" s="3" t="str">
        <f t="shared" ref="I23:J23" si="3">IF(ABS(G26-G23)&gt;0.000183,"Pass","Fail")</f>
        <v>Fail</v>
      </c>
      <c r="J23" s="3" t="str">
        <f t="shared" si="3"/>
        <v>Fail</v>
      </c>
      <c r="K23" s="16" t="str">
        <f>IF(I23="Fail","",RSQ(G23:G26,C23:C26))</f>
        <v/>
      </c>
      <c r="L23" s="3" t="str">
        <f>IF(J23="Fail","",RSQ(H23:H26,C23:C26))</f>
        <v/>
      </c>
      <c r="M23" s="3">
        <f>IF(I23="Fail",0,IF(K23&gt;0.9,+SLOPE(G23:G26,C23:C26),"Miss"))</f>
        <v>0</v>
      </c>
      <c r="N23" s="3">
        <f>IF(J23="Fail",0,IF(L23&gt;0.9,+SLOPE(H23:H26,C23:C26),"Miss"))</f>
        <v>0</v>
      </c>
      <c r="O23" s="5">
        <f>(PI()*14.75*14.75*S23)/1000</f>
        <v>9.6680049727488218</v>
      </c>
      <c r="P23" s="3">
        <v>7.62</v>
      </c>
      <c r="Q23" s="3">
        <v>0</v>
      </c>
      <c r="R23" s="3">
        <v>6.5250000000000004</v>
      </c>
      <c r="S23" s="3">
        <f>SUM(P23:R23)</f>
        <v>14.145</v>
      </c>
      <c r="T23" s="3">
        <f>IF(M23="Miss","Miss",(M23*O23*14400*12.01)/(PI()*0.1475*0.1475*16.04))</f>
        <v>0</v>
      </c>
      <c r="U23" s="13">
        <f>IF(N23="Miss","Miss",(N23*O23*14400*28.02)/(PI()*0.1475*0.1475*44.02))</f>
        <v>0</v>
      </c>
    </row>
    <row r="24" spans="1:21" x14ac:dyDescent="0.25">
      <c r="A24" s="18">
        <v>45420</v>
      </c>
      <c r="B24" s="19">
        <v>24</v>
      </c>
      <c r="C24" s="19">
        <v>21</v>
      </c>
      <c r="D24" s="36">
        <v>3.0793492438021186</v>
      </c>
      <c r="E24" s="36">
        <v>0.20592639913819333</v>
      </c>
      <c r="F24" s="19">
        <v>22</v>
      </c>
      <c r="G24" s="4">
        <f t="shared" si="0"/>
        <v>2.0322284395524735E-3</v>
      </c>
      <c r="H24" s="4">
        <f t="shared" si="1"/>
        <v>3.7296774714535745E-4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8">
        <v>45420</v>
      </c>
      <c r="B25" s="19">
        <v>24</v>
      </c>
      <c r="C25" s="19">
        <v>42</v>
      </c>
      <c r="D25" s="36">
        <v>3.2211822520012952</v>
      </c>
      <c r="E25" s="36">
        <v>0.23642686079148723</v>
      </c>
      <c r="F25" s="19">
        <v>23.1</v>
      </c>
      <c r="G25" s="4">
        <f t="shared" si="0"/>
        <v>2.1179382982422163E-3</v>
      </c>
      <c r="H25" s="4">
        <f t="shared" si="1"/>
        <v>4.2661929748346998E-4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8">
        <v>45420</v>
      </c>
      <c r="B26" s="19">
        <v>24</v>
      </c>
      <c r="C26" s="19">
        <v>63</v>
      </c>
      <c r="D26" s="36">
        <v>3.0891428917172283</v>
      </c>
      <c r="E26" s="36">
        <v>0.24146072515791772</v>
      </c>
      <c r="F26" s="19">
        <v>23.2</v>
      </c>
      <c r="G26" s="4">
        <f t="shared" si="0"/>
        <v>2.0304365898453475E-3</v>
      </c>
      <c r="H26" s="4">
        <f t="shared" si="1"/>
        <v>4.355556065334565E-4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8">
        <v>45420</v>
      </c>
      <c r="B27" s="19">
        <v>34</v>
      </c>
      <c r="C27" s="19">
        <v>0</v>
      </c>
      <c r="D27" s="36">
        <v>3.0532911448851308</v>
      </c>
      <c r="E27" s="36">
        <v>0.16242509093222834</v>
      </c>
      <c r="F27" s="19">
        <v>21.5</v>
      </c>
      <c r="G27" s="4">
        <f t="shared" si="0"/>
        <v>2.0184506605750428E-3</v>
      </c>
      <c r="H27" s="4">
        <f t="shared" si="1"/>
        <v>2.946786778065176E-4</v>
      </c>
      <c r="I27" s="3" t="str">
        <f t="shared" ref="I27:J27" si="4">IF(ABS(G30-G27)&gt;0.000183,"Pass","Fail")</f>
        <v>Pass</v>
      </c>
      <c r="J27" s="3" t="str">
        <f t="shared" si="4"/>
        <v>Pass</v>
      </c>
      <c r="K27" s="16">
        <f>IF(I27="Fail","",RSQ(G27:G30,C27:C30))</f>
        <v>4.3827399230980439E-2</v>
      </c>
      <c r="L27" s="3">
        <f>IF(J27="Fail","",RSQ(H27:H30,C27:C30))</f>
        <v>0.99725224757096143</v>
      </c>
      <c r="M27" s="3" t="str">
        <f>IF(I27="Fail",0,IF(K27&gt;0.9,+SLOPE(G27:G30,C27:C30),"Miss"))</f>
        <v>Miss</v>
      </c>
      <c r="N27" s="3">
        <f>IF(J27="Fail",0,IF(L27&gt;0.9,+SLOPE(H27:H30,C27:C30),"Miss"))</f>
        <v>1.1018403044410536E-5</v>
      </c>
      <c r="O27" s="5">
        <f>(PI()*14.75*14.75*S27)/1000</f>
        <v>8.7111151203735417</v>
      </c>
      <c r="P27" s="3">
        <v>7.62</v>
      </c>
      <c r="Q27" s="3">
        <v>0</v>
      </c>
      <c r="R27" s="3">
        <v>5.125</v>
      </c>
      <c r="S27" s="3">
        <f>SUM(P27:R27)</f>
        <v>12.745000000000001</v>
      </c>
      <c r="T27" s="3" t="str">
        <f>IF(M27="Miss","Miss",(M27*O27*14400*12.01)/(PI()*0.1475*0.1475*16.04))</f>
        <v>Miss</v>
      </c>
      <c r="U27" s="13">
        <f>IF(N27="Miss","Miss",(N27*O27*14400*28.02)/(PI()*0.1475*0.1475*44.02))</f>
        <v>12.871793952668524</v>
      </c>
    </row>
    <row r="28" spans="1:21" x14ac:dyDescent="0.25">
      <c r="A28" s="18">
        <v>45420</v>
      </c>
      <c r="B28" s="19">
        <v>34</v>
      </c>
      <c r="C28" s="19">
        <v>21</v>
      </c>
      <c r="D28" s="36">
        <v>21.805153830631507</v>
      </c>
      <c r="E28" s="36">
        <v>0.27518167090390833</v>
      </c>
      <c r="F28" s="19">
        <v>24</v>
      </c>
      <c r="G28" s="4">
        <f t="shared" si="0"/>
        <v>1.4293539475238041E-2</v>
      </c>
      <c r="H28" s="4">
        <f t="shared" si="1"/>
        <v>4.9504628775357267E-4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8">
        <v>45420</v>
      </c>
      <c r="B29" s="19">
        <v>34</v>
      </c>
      <c r="C29" s="19">
        <v>42</v>
      </c>
      <c r="D29" s="36">
        <v>3.9854365625196699</v>
      </c>
      <c r="E29" s="36">
        <v>0.42307620962236547</v>
      </c>
      <c r="F29" s="19">
        <v>23.9</v>
      </c>
      <c r="G29" s="4">
        <f t="shared" si="0"/>
        <v>2.6133808784934544E-3</v>
      </c>
      <c r="H29" s="4">
        <f t="shared" si="1"/>
        <v>7.61361807810658E-4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8">
        <v>45420</v>
      </c>
      <c r="B30" s="19">
        <v>34</v>
      </c>
      <c r="C30" s="19">
        <v>63</v>
      </c>
      <c r="D30" s="36">
        <v>4.1370632186339567</v>
      </c>
      <c r="E30" s="36">
        <v>0.54447359614429636</v>
      </c>
      <c r="F30" s="19">
        <v>24.7</v>
      </c>
      <c r="G30" s="4">
        <f t="shared" si="0"/>
        <v>2.7055210553754605E-3</v>
      </c>
      <c r="H30" s="4">
        <f t="shared" si="1"/>
        <v>9.7719505089622662E-4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8">
        <v>45420</v>
      </c>
      <c r="B31" s="19">
        <v>44</v>
      </c>
      <c r="C31" s="19">
        <v>0</v>
      </c>
      <c r="D31" s="36">
        <v>3.1337389670449594</v>
      </c>
      <c r="E31" s="36">
        <v>0.1458668481048554</v>
      </c>
      <c r="F31" s="19">
        <v>19.600000000000001</v>
      </c>
      <c r="G31" s="4">
        <f t="shared" si="0"/>
        <v>2.0850778720544268E-3</v>
      </c>
      <c r="H31" s="4">
        <f t="shared" si="1"/>
        <v>2.663555401544223E-4</v>
      </c>
      <c r="I31" s="3" t="str">
        <f>IF(ABS(G34-G31)&gt;0.000183,"Pass","Fail")</f>
        <v>Fail</v>
      </c>
      <c r="J31" s="3" t="str">
        <f t="shared" ref="J31" si="5">IF(ABS(H34-H31)&gt;0.000183,"Pass","Fail")</f>
        <v>Pass</v>
      </c>
      <c r="K31" s="16" t="str">
        <f>IF(I31="Fail","",RSQ(G31:G34,C31:C34))</f>
        <v/>
      </c>
      <c r="L31" s="5">
        <f>IF(J31="Fail","",RSQ(H31:H34,C31:C34))</f>
        <v>0.99761707383457576</v>
      </c>
      <c r="M31" s="3">
        <f>IF(I31="Fail",0,IF(K31&gt;0.9,+SLOPE(G31:G34,C31:C34),"Miss"))</f>
        <v>0</v>
      </c>
      <c r="N31" s="3">
        <f>IF(J31="Fail",0,IF(L31&gt;0.9,+SLOPE(H31:H34,C31:C34),"Miss"))</f>
        <v>6.3983211074673164E-6</v>
      </c>
      <c r="O31" s="5">
        <f>(PI()*14.75*14.75*S31)/1000</f>
        <v>8.5915038888266313</v>
      </c>
      <c r="P31" s="3">
        <v>7.62</v>
      </c>
      <c r="Q31" s="3">
        <v>0</v>
      </c>
      <c r="R31" s="3">
        <v>4.95</v>
      </c>
      <c r="S31" s="3">
        <f>SUM(P31:R31)</f>
        <v>12.57</v>
      </c>
      <c r="T31" s="3">
        <f>IF(M31="Miss","Miss",(M31*O31*14400*12.01)/(PI()*0.1475*0.1475*16.04))</f>
        <v>0</v>
      </c>
      <c r="U31" s="5">
        <f>IF(N31="Miss","Miss",(N31*O31*14400*28.02)/(PI()*0.1475*0.1475*44.02))</f>
        <v>7.3719417407344023</v>
      </c>
    </row>
    <row r="32" spans="1:21" x14ac:dyDescent="0.25">
      <c r="A32" s="18">
        <v>45420</v>
      </c>
      <c r="B32" s="19">
        <v>44</v>
      </c>
      <c r="C32" s="19">
        <v>21</v>
      </c>
      <c r="D32" s="36">
        <v>3.1926757411055298</v>
      </c>
      <c r="E32" s="36">
        <v>0.23170018106159074</v>
      </c>
      <c r="F32" s="19">
        <v>21.5</v>
      </c>
      <c r="G32" s="4">
        <f t="shared" si="0"/>
        <v>2.110594159823829E-3</v>
      </c>
      <c r="H32" s="4">
        <f t="shared" si="1"/>
        <v>4.2036056505117685E-4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8">
        <v>45420</v>
      </c>
      <c r="B33" s="19">
        <v>44</v>
      </c>
      <c r="C33" s="19">
        <v>42</v>
      </c>
      <c r="D33" s="36">
        <v>3.1297165759369681</v>
      </c>
      <c r="E33" s="36">
        <v>0.29851779409867996</v>
      </c>
      <c r="F33" s="19">
        <v>22.1</v>
      </c>
      <c r="G33" s="4">
        <f t="shared" si="0"/>
        <v>2.0647689891571839E-3</v>
      </c>
      <c r="H33" s="4">
        <f t="shared" si="1"/>
        <v>5.4048339621494694E-4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8">
        <v>45420</v>
      </c>
      <c r="B34" s="19">
        <v>44</v>
      </c>
      <c r="C34" s="19">
        <v>63</v>
      </c>
      <c r="D34" s="19">
        <v>3.2189087265924305</v>
      </c>
      <c r="E34" s="36">
        <v>0.37186555795757581</v>
      </c>
      <c r="F34" s="19">
        <v>21.7</v>
      </c>
      <c r="G34" s="4">
        <f t="shared" si="0"/>
        <v>2.1264926957272794E-3</v>
      </c>
      <c r="H34" s="4">
        <f t="shared" si="1"/>
        <v>6.7419707395587774E-4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55" priority="1" operator="containsText" text="Fail">
      <formula>NOT(ISERROR(SEARCH("Fail",I3)))</formula>
    </cfRule>
    <cfRule type="containsText" priority="2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FA29-E9B2-49CC-9940-C8CC4FAC161E}">
  <sheetPr>
    <tabColor theme="9"/>
  </sheetPr>
  <dimension ref="A1:U34"/>
  <sheetViews>
    <sheetView workbookViewId="0">
      <selection activeCell="K37" sqref="K37"/>
    </sheetView>
  </sheetViews>
  <sheetFormatPr defaultRowHeight="15" x14ac:dyDescent="0.25"/>
  <cols>
    <col min="6" max="6" width="12.5703125" customWidth="1"/>
    <col min="15" max="15" width="13" customWidth="1"/>
    <col min="17" max="17" width="10.140625" customWidth="1"/>
    <col min="18" max="18" width="12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45422</v>
      </c>
      <c r="B3" s="3">
        <v>12</v>
      </c>
      <c r="C3" s="3">
        <v>0</v>
      </c>
      <c r="D3" s="37">
        <v>2.2369732925587518</v>
      </c>
      <c r="E3" s="39">
        <v>0.16193244556833153</v>
      </c>
      <c r="F3" s="3">
        <v>29.3</v>
      </c>
      <c r="G3" s="4">
        <f>(0.997*D3*16.04)/(0.0821*(F3+273.15)*1000)</f>
        <v>1.4406668906248362E-3</v>
      </c>
      <c r="H3" s="4">
        <f>(0.997*E3*44.02)/(0.0821*(F3+273.15)*1000)</f>
        <v>2.8620836675699812E-4</v>
      </c>
      <c r="I3" s="3" t="str">
        <f>IF(ABS(G6-G3)&gt;0.000183,"Pass","Fail")</f>
        <v>Fail</v>
      </c>
      <c r="J3" s="3" t="str">
        <f>IF(ABS(H6-H3)&gt;0.000183,"Pass","Fail")</f>
        <v>Fail</v>
      </c>
      <c r="K3" s="16" t="str">
        <f>IF(I3="Fail","",RSQ(G3:G6,C3:C6))</f>
        <v/>
      </c>
      <c r="L3" s="3" t="str">
        <f>IF(J3="Fail","",RSQ(H3:H6,C3:C6))</f>
        <v/>
      </c>
      <c r="M3" s="3">
        <f>IF(I3="Fail",0,IF(K3&gt;0.9,+SLOPE(G3:G6,C3:C6),"Miss"))</f>
        <v>0</v>
      </c>
      <c r="N3" s="3">
        <f>IF(J3="Fail",0,IF(L3&gt;0.9,+SLOPE(H3:H6,C3:C6),"Miss"))</f>
        <v>0</v>
      </c>
      <c r="O3" s="5">
        <f>(PI()*14.75*14.75*S3)/1000</f>
        <v>9.6338303351639905</v>
      </c>
      <c r="P3" s="3">
        <v>7.62</v>
      </c>
      <c r="Q3" s="3">
        <v>0</v>
      </c>
      <c r="R3" s="3">
        <v>6.4749999999999996</v>
      </c>
      <c r="S3" s="3">
        <f>SUM(P3:R3)</f>
        <v>14.094999999999999</v>
      </c>
      <c r="T3" s="3">
        <f>IF(M3="Miss","Miss",(M3*O3*14400*12.01)/(PI()*0.1475*0.1475*16.04))</f>
        <v>0</v>
      </c>
      <c r="U3" s="3">
        <f>IF(N3="Miss","Miss",(N3*O3*14400*28.02)/(PI()*0.1475*0.1475*44.02))</f>
        <v>0</v>
      </c>
    </row>
    <row r="4" spans="1:21" x14ac:dyDescent="0.25">
      <c r="A4" s="1">
        <v>45422</v>
      </c>
      <c r="B4" s="3">
        <v>12</v>
      </c>
      <c r="C4" s="3">
        <v>21</v>
      </c>
      <c r="D4" s="37">
        <v>2.2718151279799192</v>
      </c>
      <c r="E4" s="39">
        <v>0.18896065627150693</v>
      </c>
      <c r="F4" s="3">
        <v>29.5</v>
      </c>
      <c r="G4" s="4">
        <f t="shared" ref="G4:G34" si="0">(0.997*D4*16.04)/(0.0821*(F4+273.15)*1000)</f>
        <v>1.4621390429540887E-3</v>
      </c>
      <c r="H4" s="4">
        <f t="shared" ref="H4:H34" si="1">(0.997*E4*44.02)/(0.0821*(F4+273.15)*1000)</f>
        <v>3.3375881881401737E-4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45422</v>
      </c>
      <c r="B5" s="3">
        <v>12</v>
      </c>
      <c r="C5" s="3">
        <v>42</v>
      </c>
      <c r="D5" s="37">
        <v>2.2801771684809995</v>
      </c>
      <c r="E5" s="39">
        <v>0.16727954284823776</v>
      </c>
      <c r="F5" s="3">
        <v>30.3</v>
      </c>
      <c r="G5" s="4">
        <f t="shared" si="0"/>
        <v>1.4636519512848656E-3</v>
      </c>
      <c r="H5" s="4">
        <f t="shared" si="1"/>
        <v>2.9468479677179299E-4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45422</v>
      </c>
      <c r="B6" s="3">
        <v>12</v>
      </c>
      <c r="C6" s="3">
        <v>63</v>
      </c>
      <c r="D6" s="37">
        <v>2.2050930131483835</v>
      </c>
      <c r="E6" s="39">
        <v>0.20978311173741881</v>
      </c>
      <c r="F6" s="3">
        <v>32</v>
      </c>
      <c r="G6" s="4">
        <f t="shared" si="0"/>
        <v>1.4075696824930599E-3</v>
      </c>
      <c r="H6" s="4">
        <f t="shared" si="1"/>
        <v>3.675015610399524E-4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45422</v>
      </c>
      <c r="B7" s="3">
        <v>22</v>
      </c>
      <c r="C7" s="3">
        <v>0</v>
      </c>
      <c r="D7" s="37">
        <v>2.2874939539194448</v>
      </c>
      <c r="E7" s="39">
        <v>0.16084936564484686</v>
      </c>
      <c r="F7" s="3">
        <v>27</v>
      </c>
      <c r="G7" s="4">
        <f t="shared" si="0"/>
        <v>1.4844923787316771E-3</v>
      </c>
      <c r="H7" s="4">
        <f t="shared" si="1"/>
        <v>2.8647256998618435E-4</v>
      </c>
      <c r="I7" s="3" t="str">
        <f t="shared" ref="I7:J15" si="2">IF(ABS(G10-G7)&gt;0.000183,"Pass","Fail")</f>
        <v>Fail</v>
      </c>
      <c r="J7" s="3" t="str">
        <f t="shared" si="2"/>
        <v>Fail</v>
      </c>
      <c r="K7" s="16" t="str">
        <f>IF(I7="Fail","",RSQ(G7:G10,C7:C10))</f>
        <v/>
      </c>
      <c r="L7" s="3" t="str">
        <f>IF(J7="Fail","",RSQ(H7:H10,C7:C10))</f>
        <v/>
      </c>
      <c r="M7" s="3">
        <f>IF(I7="Fail",0,IF(K7&gt;0.9,+SLOPE(G7:G10,C7:C10),"Miss"))</f>
        <v>0</v>
      </c>
      <c r="N7" s="3">
        <f>IF(J7="Fail",0,IF(L7&gt;0.9,+SLOPE(H7:H10,C7:C10),"Miss"))</f>
        <v>0</v>
      </c>
      <c r="O7" s="5">
        <f>(PI()*14.75*14.75*S7)/1000</f>
        <v>9.8901401170502279</v>
      </c>
      <c r="P7" s="3">
        <v>7.62</v>
      </c>
      <c r="Q7" s="3">
        <v>0</v>
      </c>
      <c r="R7" s="3">
        <v>6.8500000000000005</v>
      </c>
      <c r="S7" s="3">
        <f>SUM(P7:R7)</f>
        <v>14.47</v>
      </c>
      <c r="T7" s="3">
        <f>IF(M7="Miss","Miss",(M7*O7*14400*12.01)/(PI()*0.1475*0.1475*16.04))</f>
        <v>0</v>
      </c>
      <c r="U7" s="13">
        <f>IF(N7="Miss","Miss",(N7*O7*14400*28.02)/(PI()*0.1475*0.1475*44.02))</f>
        <v>0</v>
      </c>
    </row>
    <row r="8" spans="1:21" x14ac:dyDescent="0.25">
      <c r="A8" s="1">
        <v>45422</v>
      </c>
      <c r="B8" s="3">
        <v>22</v>
      </c>
      <c r="C8" s="3">
        <v>21</v>
      </c>
      <c r="D8" s="37">
        <v>2.2380185476213867</v>
      </c>
      <c r="E8" s="39">
        <v>0.1930002516618009</v>
      </c>
      <c r="F8" s="3">
        <v>28.4</v>
      </c>
      <c r="G8" s="4">
        <f t="shared" si="0"/>
        <v>1.4456418553404043E-3</v>
      </c>
      <c r="H8" s="4">
        <f t="shared" si="1"/>
        <v>3.4213742456173029E-4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45422</v>
      </c>
      <c r="B9" s="3">
        <v>22</v>
      </c>
      <c r="C9" s="3">
        <v>42</v>
      </c>
      <c r="D9" s="37">
        <v>2.2937654842952546</v>
      </c>
      <c r="E9" s="39">
        <v>0.20439698455036004</v>
      </c>
      <c r="F9" s="3">
        <v>29.3</v>
      </c>
      <c r="G9" s="4">
        <f t="shared" si="0"/>
        <v>1.4772424861194116E-3</v>
      </c>
      <c r="H9" s="4">
        <f t="shared" si="1"/>
        <v>3.6126254323460031E-4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45422</v>
      </c>
      <c r="B10" s="3">
        <v>22</v>
      </c>
      <c r="C10" s="3">
        <v>63</v>
      </c>
      <c r="D10" s="37">
        <v>2.4482890243881323</v>
      </c>
      <c r="E10" s="39">
        <v>0.21734515624823503</v>
      </c>
      <c r="F10" s="3">
        <v>31.1</v>
      </c>
      <c r="G10" s="4">
        <f t="shared" si="0"/>
        <v>1.5674311157638722E-3</v>
      </c>
      <c r="H10" s="4">
        <f t="shared" si="1"/>
        <v>3.8187516783501151E-4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45422</v>
      </c>
      <c r="B11" s="3">
        <v>32</v>
      </c>
      <c r="C11" s="3">
        <v>0</v>
      </c>
      <c r="D11" s="37">
        <v>2.2671114801980616</v>
      </c>
      <c r="E11" s="39">
        <v>0.14657417710378351</v>
      </c>
      <c r="F11" s="3">
        <v>27.8</v>
      </c>
      <c r="G11" s="4">
        <f t="shared" si="0"/>
        <v>1.4673539774453484E-3</v>
      </c>
      <c r="H11" s="4">
        <f t="shared" si="1"/>
        <v>2.6035454071769986E-4</v>
      </c>
      <c r="I11" s="3" t="str">
        <f t="shared" si="2"/>
        <v>Fail</v>
      </c>
      <c r="J11" s="3" t="str">
        <f t="shared" si="2"/>
        <v>Pass</v>
      </c>
      <c r="K11" s="16" t="str">
        <f>IF(I11="Fail","",RSQ(G11:G14,C11:C14))</f>
        <v/>
      </c>
      <c r="L11" s="3">
        <f>IF(J11="Fail","",RSQ(H11:H14,C11:C14))</f>
        <v>0.99869884294136535</v>
      </c>
      <c r="M11" s="3">
        <f>IF(I11="Fail",0,IF(K11&gt;0.9,+SLOPE(G11:G14,C11:C14),"Miss"))</f>
        <v>0</v>
      </c>
      <c r="N11" s="3">
        <f>IF(J11="Fail",0,IF(L11&gt;0.9,+SLOPE(H11:H14,C11:C14),"Miss"))</f>
        <v>6.178181793633229E-6</v>
      </c>
      <c r="O11" s="5">
        <f>(PI()*14.75*14.75*S11)/1000</f>
        <v>9.1382980901839357</v>
      </c>
      <c r="P11" s="3">
        <v>7.62</v>
      </c>
      <c r="Q11" s="3">
        <v>0</v>
      </c>
      <c r="R11" s="3">
        <v>5.75</v>
      </c>
      <c r="S11" s="3">
        <f>SUM(P11:R11)</f>
        <v>13.370000000000001</v>
      </c>
      <c r="T11" s="3">
        <f>IF(M11="Miss","Miss",(M11*O11*14400*12.01)/(PI()*0.1475*0.1475*16.04))</f>
        <v>0</v>
      </c>
      <c r="U11" s="13">
        <f>IF(N11="Miss","Miss",(N11*O11*14400*28.02)/(PI()*0.1475*0.1475*44.02))</f>
        <v>7.5713387146516595</v>
      </c>
    </row>
    <row r="12" spans="1:21" x14ac:dyDescent="0.25">
      <c r="A12" s="1">
        <v>45422</v>
      </c>
      <c r="B12" s="3">
        <v>32</v>
      </c>
      <c r="C12" s="3">
        <v>21</v>
      </c>
      <c r="D12" s="37">
        <v>2.255962092863288</v>
      </c>
      <c r="E12" s="39">
        <v>0.22490720075905124</v>
      </c>
      <c r="F12" s="3">
        <v>26.9</v>
      </c>
      <c r="G12" s="4">
        <f t="shared" si="0"/>
        <v>1.4645173865102286E-3</v>
      </c>
      <c r="H12" s="4">
        <f t="shared" si="1"/>
        <v>4.0069301208552923E-4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45422</v>
      </c>
      <c r="B13" s="3">
        <v>32</v>
      </c>
      <c r="C13" s="3">
        <v>42</v>
      </c>
      <c r="D13" s="37">
        <v>2.3059601266926633</v>
      </c>
      <c r="E13" s="39">
        <v>0.29135561768635232</v>
      </c>
      <c r="F13" s="3">
        <v>28.4</v>
      </c>
      <c r="G13" s="4">
        <f t="shared" si="0"/>
        <v>1.4895285293484222E-3</v>
      </c>
      <c r="H13" s="4">
        <f t="shared" si="1"/>
        <v>5.1649497764116295E-4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45422</v>
      </c>
      <c r="B14" s="3">
        <v>32</v>
      </c>
      <c r="C14" s="3">
        <v>63</v>
      </c>
      <c r="D14" s="37">
        <v>2.3691980579820822</v>
      </c>
      <c r="E14" s="39">
        <v>0.37027408994890898</v>
      </c>
      <c r="F14" s="3">
        <v>29.4</v>
      </c>
      <c r="G14" s="4">
        <f t="shared" si="0"/>
        <v>1.5253186340580302E-3</v>
      </c>
      <c r="H14" s="4">
        <f t="shared" si="1"/>
        <v>6.5422661108681466E-4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45422</v>
      </c>
      <c r="B15" s="3">
        <v>42</v>
      </c>
      <c r="C15" s="3">
        <v>0</v>
      </c>
      <c r="D15" s="37">
        <v>2.2434190321116678</v>
      </c>
      <c r="E15" s="39">
        <v>0.14252482423670132</v>
      </c>
      <c r="F15" s="3">
        <v>27.4</v>
      </c>
      <c r="G15" s="4">
        <f t="shared" si="0"/>
        <v>1.4539518779616964E-3</v>
      </c>
      <c r="H15" s="4">
        <f t="shared" si="1"/>
        <v>2.5349874943484226E-4</v>
      </c>
      <c r="I15" s="3" t="str">
        <f t="shared" si="2"/>
        <v>Fail</v>
      </c>
      <c r="J15" s="3" t="str">
        <f t="shared" si="2"/>
        <v>Pass</v>
      </c>
      <c r="K15" s="16" t="str">
        <f>IF(I15="Fail","",RSQ(G15:G18,C15:C18))</f>
        <v/>
      </c>
      <c r="L15" s="5">
        <f>IF(J15="Fail","",RSQ(H15:H18,C15:C18))</f>
        <v>0.99568444516772847</v>
      </c>
      <c r="M15" s="3">
        <f>IF(I15="Fail",0,IF(K15&gt;0.9,+SLOPE(G15:G18,C15:C18),"Miss"))</f>
        <v>0</v>
      </c>
      <c r="N15" s="3">
        <f>IF(J15="Fail",0,IF(L15&gt;0.9,+SLOPE(H15:H18,C15:C18),"Miss"))</f>
        <v>7.6336990338781094E-6</v>
      </c>
      <c r="O15" s="5">
        <f>(PI()*14.75*14.75*S15)/1000</f>
        <v>9.5996556975791592</v>
      </c>
      <c r="P15" s="3">
        <v>7.62</v>
      </c>
      <c r="Q15" s="3">
        <v>0</v>
      </c>
      <c r="R15" s="3">
        <v>6.4249999999999998</v>
      </c>
      <c r="S15" s="3">
        <f>SUM(P15:R15)</f>
        <v>14.045</v>
      </c>
      <c r="T15" s="3">
        <f>IF(M15="Miss","Miss",(M15*O15*14400*12.01)/(PI()*0.1475*0.1475*16.04))</f>
        <v>0</v>
      </c>
      <c r="U15" s="5">
        <f>IF(N15="Miss","Miss",(N15*O15*14400*28.02)/(PI()*0.1475*0.1475*44.02))</f>
        <v>9.8273712287482748</v>
      </c>
    </row>
    <row r="16" spans="1:21" x14ac:dyDescent="0.25">
      <c r="A16" s="1">
        <v>45422</v>
      </c>
      <c r="B16" s="3">
        <v>42</v>
      </c>
      <c r="C16" s="3">
        <v>21</v>
      </c>
      <c r="D16" s="37">
        <v>2.3277362738308929</v>
      </c>
      <c r="E16" s="39">
        <v>0.24978876656883353</v>
      </c>
      <c r="F16" s="3">
        <v>31.3</v>
      </c>
      <c r="G16" s="4">
        <f t="shared" si="0"/>
        <v>1.4892724690437672E-3</v>
      </c>
      <c r="H16" s="4">
        <f t="shared" si="1"/>
        <v>4.3859024149684557E-4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45422</v>
      </c>
      <c r="B17" s="3">
        <v>42</v>
      </c>
      <c r="C17" s="3">
        <v>42</v>
      </c>
      <c r="D17" s="37">
        <v>2.3263426004140464</v>
      </c>
      <c r="E17" s="39">
        <v>0.32904875051897553</v>
      </c>
      <c r="F17" s="3">
        <v>36.700000000000003</v>
      </c>
      <c r="G17" s="4">
        <f t="shared" si="0"/>
        <v>1.4624416201037662E-3</v>
      </c>
      <c r="H17" s="4">
        <f t="shared" si="1"/>
        <v>5.6768939981967489E-4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45422</v>
      </c>
      <c r="B18" s="3">
        <v>42</v>
      </c>
      <c r="C18" s="3">
        <v>63</v>
      </c>
      <c r="D18" s="37">
        <v>2.3644944102002246</v>
      </c>
      <c r="E18" s="39">
        <v>0.4225253781494519</v>
      </c>
      <c r="F18" s="3">
        <v>30.1</v>
      </c>
      <c r="G18" s="4">
        <f t="shared" si="0"/>
        <v>1.5187764250498912E-3</v>
      </c>
      <c r="H18" s="4">
        <f t="shared" si="1"/>
        <v>7.4482462903203343E-4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">
        <v>45422</v>
      </c>
      <c r="B19" s="3">
        <v>14</v>
      </c>
      <c r="C19" s="3">
        <v>0</v>
      </c>
      <c r="D19" s="37">
        <v>2.3131027029540028</v>
      </c>
      <c r="E19" s="39">
        <v>0.15345319823942927</v>
      </c>
      <c r="F19" s="11">
        <v>33.799999999999997</v>
      </c>
      <c r="G19" s="4">
        <f t="shared" si="0"/>
        <v>1.4678566459766548E-3</v>
      </c>
      <c r="H19" s="4">
        <f t="shared" si="1"/>
        <v>2.6724546611459678E-4</v>
      </c>
      <c r="I19" s="3" t="str">
        <f>IF(ABS(G22-G19)&gt;0.000183,"Pass","Fail")</f>
        <v>Fail</v>
      </c>
      <c r="J19" s="3" t="str">
        <f>IF(ABS(H22-H19)&gt;0.000183,"Pass","Fail")</f>
        <v>Fail</v>
      </c>
      <c r="K19" s="16" t="str">
        <f>IF(I19="Fail","",RSQ(G19:G22,C19:C22))</f>
        <v/>
      </c>
      <c r="L19" s="3" t="str">
        <f>IF(J19="Fail","",RSQ(H19:H22,C19:C22))</f>
        <v/>
      </c>
      <c r="M19" s="3">
        <f>IF(I19="Fail",0,IF(K19&gt;0.9,+SLOPE(G19:G22,C19:C22),"Miss"))</f>
        <v>0</v>
      </c>
      <c r="N19" s="3">
        <f>IF(J19="Fail",0,IF(L19&gt;0.9,+SLOPE(H19:H22,C19:C22),"Miss"))</f>
        <v>0</v>
      </c>
      <c r="O19" s="5">
        <f>(PI()*14.75*14.75*S19)/1000</f>
        <v>10.061013304974384</v>
      </c>
      <c r="P19" s="3">
        <v>7.62</v>
      </c>
      <c r="Q19" s="3">
        <v>0</v>
      </c>
      <c r="R19" s="3">
        <v>7.1</v>
      </c>
      <c r="S19" s="3">
        <f>SUM(P19:R19)</f>
        <v>14.719999999999999</v>
      </c>
      <c r="T19" s="3">
        <f>IF(M19="Miss","Miss",(M19*O19*14400*12.01)/(PI()*0.1475*0.1475*16.04))</f>
        <v>0</v>
      </c>
      <c r="U19" s="3">
        <f>IF(N19="Miss","Miss",(N19*O19*14400*28.02)/(PI()*0.1475*0.1475*44.02))</f>
        <v>0</v>
      </c>
    </row>
    <row r="20" spans="1:21" x14ac:dyDescent="0.25">
      <c r="A20" s="1">
        <v>45422</v>
      </c>
      <c r="B20" s="3">
        <v>14</v>
      </c>
      <c r="C20" s="3">
        <v>21</v>
      </c>
      <c r="D20" s="37">
        <v>2.3083990551721452</v>
      </c>
      <c r="E20" s="39">
        <v>0.19381012223521743</v>
      </c>
      <c r="F20" s="11">
        <v>34.5</v>
      </c>
      <c r="G20" s="4">
        <f t="shared" si="0"/>
        <v>1.4615387474229053E-3</v>
      </c>
      <c r="H20" s="4">
        <f t="shared" si="1"/>
        <v>3.3676083326461819E-4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">
        <v>45422</v>
      </c>
      <c r="B21" s="3">
        <v>14</v>
      </c>
      <c r="C21" s="3">
        <v>42</v>
      </c>
      <c r="D21" s="37">
        <v>2.3143221671937435</v>
      </c>
      <c r="E21" s="39">
        <v>0.22790274613301331</v>
      </c>
      <c r="F21" s="11">
        <v>35</v>
      </c>
      <c r="G21" s="4">
        <f t="shared" si="0"/>
        <v>1.4629113460728675E-3</v>
      </c>
      <c r="H21" s="4">
        <f t="shared" si="1"/>
        <v>3.9535699363874672E-4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">
        <v>45422</v>
      </c>
      <c r="B22" s="3">
        <v>14</v>
      </c>
      <c r="C22" s="3">
        <v>63</v>
      </c>
      <c r="D22" s="37">
        <v>2.2685051536149086</v>
      </c>
      <c r="E22" s="39">
        <v>0.24086067530767641</v>
      </c>
      <c r="F22" s="11">
        <v>36.5</v>
      </c>
      <c r="G22" s="4">
        <f t="shared" si="0"/>
        <v>1.427003541816246E-3</v>
      </c>
      <c r="H22" s="4">
        <f t="shared" si="1"/>
        <v>4.1581184313289101E-4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">
        <v>45422</v>
      </c>
      <c r="B23" s="3">
        <v>24</v>
      </c>
      <c r="C23" s="3">
        <v>0</v>
      </c>
      <c r="D23" s="37">
        <v>2.2566589295717114</v>
      </c>
      <c r="E23" s="39">
        <v>0.14088556813629216</v>
      </c>
      <c r="F23" s="11">
        <v>28.2</v>
      </c>
      <c r="G23" s="4">
        <f t="shared" si="0"/>
        <v>1.4586499931242929E-3</v>
      </c>
      <c r="H23" s="4">
        <f t="shared" si="1"/>
        <v>2.4991789328175472E-4</v>
      </c>
      <c r="I23" s="3" t="str">
        <f t="shared" ref="I23:J23" si="3">IF(ABS(G26-G23)&gt;0.000183,"Pass","Fail")</f>
        <v>Fail</v>
      </c>
      <c r="J23" s="3" t="str">
        <f t="shared" si="3"/>
        <v>Pass</v>
      </c>
      <c r="K23" s="16" t="str">
        <f>IF(I23="Fail","",RSQ(G23:G26,C23:C26))</f>
        <v/>
      </c>
      <c r="L23" s="3">
        <f>IF(J23="Fail","",RSQ(H23:H26,C23:C26))</f>
        <v>0.99895659310501461</v>
      </c>
      <c r="M23" s="3">
        <f>IF(I23="Fail",0,IF(K23&gt;0.9,+SLOPE(G23:G26,C23:C26),"Miss"))</f>
        <v>0</v>
      </c>
      <c r="N23" s="3">
        <f>IF(J23="Fail",0,IF(L23&gt;0.9,+SLOPE(H23:H26,C23:C26),"Miss"))</f>
        <v>6.8526029858469469E-6</v>
      </c>
      <c r="O23" s="5">
        <f>(PI()*14.75*14.75*S23)/1000</f>
        <v>9.8388781606729783</v>
      </c>
      <c r="P23" s="3">
        <v>7.62</v>
      </c>
      <c r="Q23" s="3">
        <v>0</v>
      </c>
      <c r="R23" s="3">
        <v>6.7750000000000004</v>
      </c>
      <c r="S23" s="3">
        <f>SUM(P23:R23)</f>
        <v>14.395</v>
      </c>
      <c r="T23" s="3">
        <f>IF(M23="Miss","Miss",(M23*O23*14400*12.01)/(PI()*0.1475*0.1475*16.04))</f>
        <v>0</v>
      </c>
      <c r="U23" s="13">
        <f>IF(N23="Miss","Miss",(N23*O23*14400*28.02)/(PI()*0.1475*0.1475*44.02))</f>
        <v>9.0416527814178487</v>
      </c>
    </row>
    <row r="24" spans="1:21" x14ac:dyDescent="0.25">
      <c r="A24" s="1">
        <v>45422</v>
      </c>
      <c r="B24" s="3">
        <v>24</v>
      </c>
      <c r="C24" s="3">
        <v>21</v>
      </c>
      <c r="D24" s="37">
        <v>2.3226842076948238</v>
      </c>
      <c r="E24" s="39">
        <v>0.21971622310775552</v>
      </c>
      <c r="F24" s="11">
        <v>32.1</v>
      </c>
      <c r="G24" s="4">
        <f t="shared" si="0"/>
        <v>1.482145567763118E-3</v>
      </c>
      <c r="H24" s="4">
        <f t="shared" si="1"/>
        <v>3.8477645733882748E-4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">
        <v>45422</v>
      </c>
      <c r="B25" s="3">
        <v>24</v>
      </c>
      <c r="C25" s="3">
        <v>42</v>
      </c>
      <c r="D25" s="37">
        <v>2.2827903061375872</v>
      </c>
      <c r="E25" s="39">
        <v>0.30965088666413343</v>
      </c>
      <c r="F25" s="11">
        <v>31.9</v>
      </c>
      <c r="G25" s="4">
        <f t="shared" si="0"/>
        <v>1.4576436178935768E-3</v>
      </c>
      <c r="H25" s="4">
        <f t="shared" si="1"/>
        <v>5.4262942197979538E-4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">
        <v>45422</v>
      </c>
      <c r="B26" s="3">
        <v>24</v>
      </c>
      <c r="C26" s="3">
        <v>63</v>
      </c>
      <c r="D26" s="37">
        <v>2.3583970890015205</v>
      </c>
      <c r="E26" s="39">
        <v>0.38872547855530049</v>
      </c>
      <c r="F26" s="11">
        <v>33.799999999999997</v>
      </c>
      <c r="G26" s="4">
        <f t="shared" si="0"/>
        <v>1.4965997128108138E-3</v>
      </c>
      <c r="H26" s="4">
        <f t="shared" si="1"/>
        <v>6.7698244741071841E-4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">
        <v>45422</v>
      </c>
      <c r="B27" s="3">
        <v>34</v>
      </c>
      <c r="C27" s="3">
        <v>0</v>
      </c>
      <c r="D27" s="37">
        <v>2.3094443102347801</v>
      </c>
      <c r="E27" s="39">
        <v>0.16680142648561835</v>
      </c>
      <c r="F27" s="11">
        <v>28.9</v>
      </c>
      <c r="G27" s="4">
        <f t="shared" si="0"/>
        <v>1.4893097038671543E-3</v>
      </c>
      <c r="H27" s="4">
        <f t="shared" si="1"/>
        <v>2.9520449069060282E-4</v>
      </c>
      <c r="I27" s="3" t="str">
        <f t="shared" ref="I27:J27" si="4">IF(ABS(G30-G27)&gt;0.000183,"Pass","Fail")</f>
        <v>Fail</v>
      </c>
      <c r="J27" s="3" t="str">
        <f t="shared" si="4"/>
        <v>Fail</v>
      </c>
      <c r="K27" s="16" t="str">
        <f>IF(I27="Fail","",RSQ(G27:G30,C27:C30))</f>
        <v/>
      </c>
      <c r="L27" s="3" t="str">
        <f>IF(J27="Fail","",RSQ(H27:H30,C27:C30))</f>
        <v/>
      </c>
      <c r="M27" s="3">
        <f>IF(I27="Fail",0,IF(K27&gt;0.9,+SLOPE(G27:G30,C27:C30),"Miss"))</f>
        <v>0</v>
      </c>
      <c r="N27" s="3">
        <f>IF(J27="Fail",0,IF(L27&gt;0.9,+SLOPE(H27:H30,C27:C30),"Miss"))</f>
        <v>0</v>
      </c>
      <c r="O27" s="5">
        <f>(PI()*14.75*14.75*S27)/1000</f>
        <v>9.0357741774294418</v>
      </c>
      <c r="P27" s="3">
        <v>7.62</v>
      </c>
      <c r="Q27" s="3">
        <v>0</v>
      </c>
      <c r="R27" s="3">
        <v>5.6000000000000005</v>
      </c>
      <c r="S27" s="3">
        <f>SUM(P27:R27)</f>
        <v>13.22</v>
      </c>
      <c r="T27" s="3">
        <f>IF(M27="Miss","Miss",(M27*O27*14400*12.01)/(PI()*0.1475*0.1475*16.04))</f>
        <v>0</v>
      </c>
      <c r="U27" s="13">
        <f>IF(N27="Miss","Miss",(N27*O27*14400*28.02)/(PI()*0.1475*0.1475*44.02))</f>
        <v>0</v>
      </c>
    </row>
    <row r="28" spans="1:21" x14ac:dyDescent="0.25">
      <c r="A28" s="1">
        <v>45422</v>
      </c>
      <c r="B28" s="3">
        <v>34</v>
      </c>
      <c r="C28" s="3">
        <v>21</v>
      </c>
      <c r="D28" s="37">
        <v>2.2845323979086456</v>
      </c>
      <c r="E28" s="39">
        <v>0.21569614267103776</v>
      </c>
      <c r="F28" s="11">
        <v>30.4</v>
      </c>
      <c r="G28" s="4">
        <f t="shared" si="0"/>
        <v>1.4659644857600532E-3</v>
      </c>
      <c r="H28" s="4">
        <f t="shared" si="1"/>
        <v>3.798517930745996E-4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">
        <v>45422</v>
      </c>
      <c r="B29" s="3">
        <v>34</v>
      </c>
      <c r="C29" s="3">
        <v>42</v>
      </c>
      <c r="D29" s="37">
        <v>2.2502131900187958</v>
      </c>
      <c r="E29" s="39">
        <v>0.2435537389012058</v>
      </c>
      <c r="F29" s="11">
        <v>29.7</v>
      </c>
      <c r="G29" s="4">
        <f t="shared" si="0"/>
        <v>1.4472796419881116E-3</v>
      </c>
      <c r="H29" s="4">
        <f t="shared" si="1"/>
        <v>4.2990179891404316E-4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">
        <v>45422</v>
      </c>
      <c r="B30" s="3">
        <v>34</v>
      </c>
      <c r="C30" s="3">
        <v>63</v>
      </c>
      <c r="D30" s="37">
        <v>2.3916710418287352</v>
      </c>
      <c r="E30" s="39">
        <v>0.26280524060422561</v>
      </c>
      <c r="F30" s="11">
        <v>30.8</v>
      </c>
      <c r="G30" s="4">
        <f t="shared" si="0"/>
        <v>1.5326947245113561E-3</v>
      </c>
      <c r="H30" s="4">
        <f t="shared" si="1"/>
        <v>4.6220422702079216E-4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">
        <v>45422</v>
      </c>
      <c r="B31" s="3">
        <v>44</v>
      </c>
      <c r="C31" s="3">
        <v>0</v>
      </c>
      <c r="D31" s="37">
        <v>2.1993441103038913</v>
      </c>
      <c r="E31" s="39">
        <v>0.15983458805887929</v>
      </c>
      <c r="F31" s="11">
        <v>26.8</v>
      </c>
      <c r="G31" s="4">
        <f t="shared" si="0"/>
        <v>1.4282383276094774E-3</v>
      </c>
      <c r="H31" s="4">
        <f t="shared" si="1"/>
        <v>2.8485506052278756E-4</v>
      </c>
      <c r="I31" s="3" t="str">
        <f>IF(ABS(G34-G31)&gt;0.000183,"Pass","Fail")</f>
        <v>Fail</v>
      </c>
      <c r="J31" s="3" t="str">
        <f t="shared" ref="J31" si="5">IF(ABS(H34-H31)&gt;0.000183,"Pass","Fail")</f>
        <v>Pass</v>
      </c>
      <c r="K31" s="16" t="str">
        <f>IF(I31="Fail","",RSQ(G31:G34,C31:C34))</f>
        <v/>
      </c>
      <c r="L31" s="5">
        <f>IF(J31="Fail","",RSQ(H31:H34,C31:C34))</f>
        <v>0.98761967132504036</v>
      </c>
      <c r="M31" s="3">
        <f>IF(I31="Fail",0,IF(K31&gt;0.9,+SLOPE(G31:G34,C31:C34),"Miss"))</f>
        <v>0</v>
      </c>
      <c r="N31" s="3">
        <f>IF(J31="Fail",0,IF(L31&gt;0.9,+SLOPE(H31:H34,C31:C34),"Miss"))</f>
        <v>6.3943362597312031E-6</v>
      </c>
      <c r="O31" s="5">
        <f>(PI()*14.75*14.75*S31)/1000</f>
        <v>9.0186868586370252</v>
      </c>
      <c r="P31" s="3">
        <v>7.62</v>
      </c>
      <c r="Q31" s="3">
        <v>0</v>
      </c>
      <c r="R31" s="3">
        <v>5.5749999999999993</v>
      </c>
      <c r="S31" s="3">
        <f>SUM(P31:R31)</f>
        <v>13.195</v>
      </c>
      <c r="T31" s="3">
        <f>IF(M31="Miss","Miss",(M31*O31*14400*12.01)/(PI()*0.1475*0.1475*16.04))</f>
        <v>0</v>
      </c>
      <c r="U31" s="5">
        <f>IF(N31="Miss","Miss",(N31*O31*14400*28.02)/(PI()*0.1475*0.1475*44.02))</f>
        <v>7.7336666819566018</v>
      </c>
    </row>
    <row r="32" spans="1:21" x14ac:dyDescent="0.25">
      <c r="A32" s="1">
        <v>45422</v>
      </c>
      <c r="B32" s="3">
        <v>44</v>
      </c>
      <c r="C32" s="3">
        <v>21</v>
      </c>
      <c r="D32" s="37">
        <v>2.3188516057984954</v>
      </c>
      <c r="E32" s="39">
        <v>0.25053033480473297</v>
      </c>
      <c r="F32" s="11">
        <v>28.4</v>
      </c>
      <c r="G32" s="4">
        <f t="shared" si="0"/>
        <v>1.4978557444166101E-3</v>
      </c>
      <c r="H32" s="4">
        <f t="shared" si="1"/>
        <v>4.4412275521216041E-4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">
        <v>45422</v>
      </c>
      <c r="B33" s="3">
        <v>44</v>
      </c>
      <c r="C33" s="3">
        <v>42</v>
      </c>
      <c r="D33" s="37">
        <v>2.2915007649928789</v>
      </c>
      <c r="E33" s="39">
        <v>0.33443487770603431</v>
      </c>
      <c r="F33" s="11">
        <v>30</v>
      </c>
      <c r="G33" s="4">
        <f t="shared" si="0"/>
        <v>1.4723762352253959E-3</v>
      </c>
      <c r="H33" s="4">
        <f t="shared" si="1"/>
        <v>5.8973381390124647E-4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">
        <v>45422</v>
      </c>
      <c r="B34" s="3">
        <v>44</v>
      </c>
      <c r="C34" s="3">
        <v>63</v>
      </c>
      <c r="D34" s="37">
        <v>2.2850550254399629</v>
      </c>
      <c r="E34" s="39">
        <v>0.39002322296812442</v>
      </c>
      <c r="F34" s="11">
        <v>31.7</v>
      </c>
      <c r="G34" s="4">
        <f t="shared" si="0"/>
        <v>1.4600469734514438E-3</v>
      </c>
      <c r="H34" s="4">
        <f t="shared" si="1"/>
        <v>6.8392157914094309E-4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54" priority="1" operator="containsText" text="Fail">
      <formula>NOT(ISERROR(SEARCH("Fail",I3)))</formula>
    </cfRule>
    <cfRule type="containsText" priority="2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239E-ACB4-4324-91CC-A159E06496A9}">
  <sheetPr>
    <tabColor theme="9"/>
  </sheetPr>
  <dimension ref="A1:U34"/>
  <sheetViews>
    <sheetView workbookViewId="0">
      <selection activeCell="L37" sqref="L37"/>
    </sheetView>
  </sheetViews>
  <sheetFormatPr defaultRowHeight="15" x14ac:dyDescent="0.25"/>
  <cols>
    <col min="6" max="6" width="15.7109375" customWidth="1"/>
    <col min="14" max="14" width="12.28515625" customWidth="1"/>
    <col min="15" max="15" width="12.42578125" customWidth="1"/>
    <col min="17" max="17" width="10.5703125" customWidth="1"/>
    <col min="18" max="18" width="12" customWidth="1"/>
  </cols>
  <sheetData>
    <row r="1" spans="1:21" ht="17.25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45428</v>
      </c>
      <c r="B3" s="3">
        <v>12</v>
      </c>
      <c r="C3" s="3">
        <v>0</v>
      </c>
      <c r="D3" s="39">
        <v>2.2765187757617769</v>
      </c>
      <c r="E3" s="39">
        <v>0.16463526663864914</v>
      </c>
      <c r="F3" s="11">
        <v>26</v>
      </c>
      <c r="G3" s="4">
        <f>(0.997*D3*16.04)/(0.0821*(F3+273.15)*1000)</f>
        <v>1.4823084846663291E-3</v>
      </c>
      <c r="H3" s="4">
        <f>(0.997*E3*44.02)/(0.0821*(F3+273.15)*1000)</f>
        <v>2.9419541743103773E-4</v>
      </c>
      <c r="I3" s="3" t="str">
        <f>IF(ABS(G6-G3)&gt;0.000183,"Pass","Fail")</f>
        <v>Fail</v>
      </c>
      <c r="J3" s="3" t="str">
        <f>IF(ABS(H6-H3)&gt;0.000183,"Pass","Fail")</f>
        <v>Fail</v>
      </c>
      <c r="K3" s="16" t="str">
        <f>IF(I3="Fail","",RSQ(G3:G6,C3:C6))</f>
        <v/>
      </c>
      <c r="L3" s="3" t="str">
        <f>IF(J3="Fail","",RSQ(H3:H6,C3:C6))</f>
        <v/>
      </c>
      <c r="M3" s="3">
        <f>IF(I3="Fail",0,IF(K3&gt;0.9,+SLOPE(G3:G6,C3:C6),"Miss"))</f>
        <v>0</v>
      </c>
      <c r="N3" s="3">
        <f>IF(J3="Fail",0,IF(L3&gt;0.9,+SLOPE(H3:H6,C3:C6),"Miss"))</f>
        <v>0</v>
      </c>
      <c r="O3" s="5">
        <f>(PI()*14.75*14.75*S3)/1000</f>
        <v>9.9755767110123053</v>
      </c>
      <c r="P3" s="3">
        <v>7.62</v>
      </c>
      <c r="Q3" s="3">
        <v>0</v>
      </c>
      <c r="R3" s="3">
        <v>6.9749999999999996</v>
      </c>
      <c r="S3" s="3">
        <f>SUM(P3:R3)</f>
        <v>14.594999999999999</v>
      </c>
      <c r="T3" s="3">
        <f>IF(M3="Miss","Miss",(M3*O3*14400*12.01)/(PI()*0.1475*0.1475*16.04))</f>
        <v>0</v>
      </c>
      <c r="U3" s="3">
        <f>IF(N3="Miss","Miss",(N3*O3*14400*28.02)/(PI()*0.1475*0.1475*44.02))</f>
        <v>0</v>
      </c>
    </row>
    <row r="4" spans="1:21" x14ac:dyDescent="0.25">
      <c r="A4" s="1">
        <v>45428</v>
      </c>
      <c r="B4" s="3">
        <v>12</v>
      </c>
      <c r="C4" s="3">
        <v>21</v>
      </c>
      <c r="D4" s="39">
        <v>2.295855994420525</v>
      </c>
      <c r="E4" s="39">
        <v>0.18890211141077795</v>
      </c>
      <c r="F4" s="11">
        <v>30.2</v>
      </c>
      <c r="G4" s="4">
        <f t="shared" ref="G4:G34" si="0">(0.997*D4*16.04)/(0.0821*(F4+273.15)*1000)</f>
        <v>1.4742020462952053E-3</v>
      </c>
      <c r="H4" s="4">
        <f t="shared" ref="H4:H34" si="1">(0.997*E4*44.02)/(0.0821*(F4+273.15)*1000)</f>
        <v>3.3288548004327395E-4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45428</v>
      </c>
      <c r="B5" s="3">
        <v>12</v>
      </c>
      <c r="C5" s="3">
        <v>42</v>
      </c>
      <c r="D5" s="39">
        <v>2.2773898216473061</v>
      </c>
      <c r="E5" s="39">
        <v>0.20482631352903868</v>
      </c>
      <c r="F5" s="11">
        <v>32</v>
      </c>
      <c r="G5" s="4">
        <f t="shared" si="0"/>
        <v>1.4537186635915013E-3</v>
      </c>
      <c r="H5" s="4">
        <f t="shared" si="1"/>
        <v>3.5881815910043005E-4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45428</v>
      </c>
      <c r="B6" s="3">
        <v>12</v>
      </c>
      <c r="C6" s="3">
        <v>63</v>
      </c>
      <c r="D6" s="39">
        <v>2.3005596422023826</v>
      </c>
      <c r="E6" s="39">
        <v>0.2230532801693027</v>
      </c>
      <c r="F6" s="11">
        <v>33.4</v>
      </c>
      <c r="G6" s="4">
        <f t="shared" si="0"/>
        <v>1.4618019656875807E-3</v>
      </c>
      <c r="H6" s="4">
        <f t="shared" si="1"/>
        <v>3.8896393328978078E-4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45428</v>
      </c>
      <c r="B7" s="3">
        <v>22</v>
      </c>
      <c r="C7" s="3">
        <v>0</v>
      </c>
      <c r="D7" s="39">
        <v>2.3251231361743057</v>
      </c>
      <c r="E7" s="39">
        <v>0.16867486202894322</v>
      </c>
      <c r="F7" s="11">
        <v>24.7</v>
      </c>
      <c r="G7" s="4">
        <f t="shared" si="0"/>
        <v>1.5205640496200501E-3</v>
      </c>
      <c r="H7" s="4">
        <f t="shared" si="1"/>
        <v>3.0272953831466304E-4</v>
      </c>
      <c r="I7" s="3" t="str">
        <f t="shared" ref="I7:J15" si="2">IF(ABS(G10-G7)&gt;0.000183,"Pass","Fail")</f>
        <v>Fail</v>
      </c>
      <c r="J7" s="3" t="str">
        <f>IF(ABS(H10-H7)&gt;0.000183,"Pass","Fail")</f>
        <v>Fail</v>
      </c>
      <c r="K7" s="16" t="str">
        <f>IF(I7="Fail","",RSQ(G7:G10,C7:C10))</f>
        <v/>
      </c>
      <c r="L7" s="3" t="str">
        <f>IF(J7="Fail","",RSQ(H7:H10,C7:C10))</f>
        <v/>
      </c>
      <c r="M7" s="3">
        <f>IF(I7="Fail",0,IF(K7&gt;0.9,+SLOPE(G7:G10,C7:C10),"Miss"))</f>
        <v>0</v>
      </c>
      <c r="N7" s="3">
        <f>IF(J7="Fail",0,IF(L7&gt;0.9,+SLOPE(H7:H10,C7:C10),"Miss"))</f>
        <v>0</v>
      </c>
      <c r="O7" s="5">
        <f>(PI()*14.75*14.75*S7)/1000</f>
        <v>9.9926640298047218</v>
      </c>
      <c r="P7" s="3">
        <v>7.62</v>
      </c>
      <c r="Q7" s="3">
        <v>0</v>
      </c>
      <c r="R7" s="3">
        <v>7</v>
      </c>
      <c r="S7" s="3">
        <f>SUM(P7:R7)</f>
        <v>14.620000000000001</v>
      </c>
      <c r="T7" s="3">
        <f>IF(M7="Miss","Miss",(M7*O7*14400*12.01)/(PI()*0.1475*0.1475*16.04))</f>
        <v>0</v>
      </c>
      <c r="U7" s="13">
        <f>IF(N7="Miss","Miss",(N7*O7*14400*28.02)/(PI()*0.1475*0.1475*44.02))</f>
        <v>0</v>
      </c>
    </row>
    <row r="8" spans="1:21" x14ac:dyDescent="0.25">
      <c r="A8" s="1">
        <v>45428</v>
      </c>
      <c r="B8" s="3">
        <v>22</v>
      </c>
      <c r="C8" s="3">
        <v>21</v>
      </c>
      <c r="D8" s="39">
        <v>2.3941099703082172</v>
      </c>
      <c r="E8" s="39">
        <v>0.20272845601958644</v>
      </c>
      <c r="F8" s="11">
        <v>29.9</v>
      </c>
      <c r="G8" s="4">
        <f t="shared" si="0"/>
        <v>1.5388141532251011E-3</v>
      </c>
      <c r="H8" s="4">
        <f t="shared" si="1"/>
        <v>3.5760407895612026E-4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45428</v>
      </c>
      <c r="B9" s="3">
        <v>22</v>
      </c>
      <c r="C9" s="3">
        <v>42</v>
      </c>
      <c r="D9" s="39">
        <v>2.3061343358697695</v>
      </c>
      <c r="E9" s="39">
        <v>0.23798221965517219</v>
      </c>
      <c r="F9" s="11">
        <v>31.3</v>
      </c>
      <c r="G9" s="4">
        <f t="shared" si="0"/>
        <v>1.4754516716256186E-3</v>
      </c>
      <c r="H9" s="4">
        <f t="shared" si="1"/>
        <v>4.1785978058286524E-4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45428</v>
      </c>
      <c r="B10" s="3">
        <v>22</v>
      </c>
      <c r="C10" s="3">
        <v>63</v>
      </c>
      <c r="D10" s="39">
        <v>2.3178063507358604</v>
      </c>
      <c r="E10" s="39">
        <v>0.27546068799845602</v>
      </c>
      <c r="F10" s="11">
        <v>31.7</v>
      </c>
      <c r="G10" s="4">
        <f t="shared" si="0"/>
        <v>1.4809735913413535E-3</v>
      </c>
      <c r="H10" s="4">
        <f t="shared" si="1"/>
        <v>4.8303151615808169E-4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45428</v>
      </c>
      <c r="B11" s="3">
        <v>32</v>
      </c>
      <c r="C11" s="3">
        <v>0</v>
      </c>
      <c r="D11" s="39">
        <v>2.3716369864615641</v>
      </c>
      <c r="E11" s="39">
        <v>0.16315213016685026</v>
      </c>
      <c r="F11" s="11">
        <v>27.4</v>
      </c>
      <c r="G11" s="4">
        <f t="shared" si="0"/>
        <v>1.5370494771382373E-3</v>
      </c>
      <c r="H11" s="4">
        <f t="shared" si="1"/>
        <v>2.9018706871891648E-4</v>
      </c>
      <c r="I11" s="3" t="str">
        <f t="shared" si="2"/>
        <v>Fail</v>
      </c>
      <c r="J11" s="3" t="str">
        <f t="shared" si="2"/>
        <v>Pass</v>
      </c>
      <c r="K11" s="16" t="str">
        <f>IF(I11="Fail","",RSQ(G11:G14,C11:C14))</f>
        <v/>
      </c>
      <c r="L11" s="3">
        <f>IF(J11="Fail","",RSQ(H11:H14,C11:C14))</f>
        <v>0.98412299134450121</v>
      </c>
      <c r="M11" s="3">
        <f>IF(I11="Fail",0,IF(K11&gt;0.9,+SLOPE(G11:G14,C11:C14),"Miss"))</f>
        <v>0</v>
      </c>
      <c r="N11" s="3">
        <f>IF(J11="Fail",0,IF(L11&gt;0.9,+SLOPE(H11:H14,C11:C14),"Miss"))</f>
        <v>3.1434290068039268E-6</v>
      </c>
      <c r="O11" s="5">
        <f>(PI()*14.75*14.75*S11)/1000</f>
        <v>9.5825683787867444</v>
      </c>
      <c r="P11" s="3">
        <v>7.62</v>
      </c>
      <c r="Q11" s="3">
        <v>0</v>
      </c>
      <c r="R11" s="3">
        <v>6.4</v>
      </c>
      <c r="S11" s="3">
        <f>SUM(P11:R11)</f>
        <v>14.02</v>
      </c>
      <c r="T11" s="3">
        <f>IF(M11="Miss","Miss",(M11*O11*14400*12.01)/(PI()*0.1475*0.1475*16.04))</f>
        <v>0</v>
      </c>
      <c r="U11" s="13">
        <f>IF(N11="Miss","Miss",(N11*O11*14400*28.02)/(PI()*0.1475*0.1475*44.02))</f>
        <v>4.0395431806052207</v>
      </c>
    </row>
    <row r="12" spans="1:21" x14ac:dyDescent="0.25">
      <c r="A12" s="1">
        <v>45428</v>
      </c>
      <c r="B12" s="3">
        <v>32</v>
      </c>
      <c r="C12" s="3">
        <v>21</v>
      </c>
      <c r="D12" s="39">
        <v>2.2482968890706312</v>
      </c>
      <c r="E12" s="39">
        <v>0.20375299108234224</v>
      </c>
      <c r="F12" s="11">
        <v>30.6</v>
      </c>
      <c r="G12" s="4">
        <f t="shared" si="0"/>
        <v>1.4417625420927341E-3</v>
      </c>
      <c r="H12" s="4">
        <f t="shared" si="1"/>
        <v>3.585830407539685E-4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45428</v>
      </c>
      <c r="B13" s="3">
        <v>32</v>
      </c>
      <c r="C13" s="3">
        <v>42</v>
      </c>
      <c r="D13" s="39">
        <v>2.2746024748136127</v>
      </c>
      <c r="E13" s="39">
        <v>0.24964240441701135</v>
      </c>
      <c r="F13" s="11">
        <f>AVERAGE(F11:F12)</f>
        <v>29</v>
      </c>
      <c r="G13" s="4">
        <f t="shared" si="0"/>
        <v>1.4663555047906697E-3</v>
      </c>
      <c r="H13" s="4">
        <f t="shared" si="1"/>
        <v>4.4166989464298112E-4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45428</v>
      </c>
      <c r="B14" s="3">
        <v>32</v>
      </c>
      <c r="C14" s="3">
        <v>63</v>
      </c>
      <c r="D14" s="39">
        <v>2.3404535437596192</v>
      </c>
      <c r="E14" s="39">
        <v>0.2727383519745622</v>
      </c>
      <c r="F14" s="11">
        <f>AVERAGE(F11:F12)</f>
        <v>29</v>
      </c>
      <c r="G14" s="4">
        <f t="shared" si="0"/>
        <v>1.5088073523176705E-3</v>
      </c>
      <c r="H14" s="4">
        <f t="shared" si="1"/>
        <v>4.8253148123218715E-4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45428</v>
      </c>
      <c r="B15" s="3">
        <v>42</v>
      </c>
      <c r="C15" s="3">
        <v>0</v>
      </c>
      <c r="D15" s="39">
        <v>2.2265207419324016</v>
      </c>
      <c r="E15" s="39">
        <v>0.16534756244418403</v>
      </c>
      <c r="F15" s="11">
        <v>29.2</v>
      </c>
      <c r="G15" s="4">
        <f t="shared" si="0"/>
        <v>1.4344094492651225E-3</v>
      </c>
      <c r="H15" s="4">
        <f t="shared" si="1"/>
        <v>2.9234109099897344E-4</v>
      </c>
      <c r="I15" s="3" t="str">
        <f t="shared" si="2"/>
        <v>Fail</v>
      </c>
      <c r="J15" s="3" t="str">
        <f t="shared" si="2"/>
        <v>Pass</v>
      </c>
      <c r="K15" s="16" t="str">
        <f>IF(I15="Fail","",RSQ(G15:G18,C15:C18))</f>
        <v/>
      </c>
      <c r="L15" s="5">
        <f>IF(J15="Fail","",RSQ(H15:H18,C15:C18))</f>
        <v>0.9660677609500633</v>
      </c>
      <c r="M15" s="3">
        <f>IF(I15="Fail",0,IF(K15&gt;0.9,+SLOPE(G15:G18,C15:C18),"Miss"))</f>
        <v>0</v>
      </c>
      <c r="N15" s="3">
        <f>IF(J15="Fail",0,IF(L15&gt;0.9,+SLOPE(H15:H18,C15:C18),"Miss"))</f>
        <v>3.9755050625694834E-6</v>
      </c>
      <c r="O15" s="5">
        <f>(PI()*14.75*14.75*S15)/1000</f>
        <v>9.5996556975791592</v>
      </c>
      <c r="P15" s="3">
        <v>7.62</v>
      </c>
      <c r="Q15" s="3">
        <v>0</v>
      </c>
      <c r="R15" s="3">
        <v>6.4249999999999998</v>
      </c>
      <c r="S15" s="3">
        <f>SUM(P15:R15)</f>
        <v>14.045</v>
      </c>
      <c r="T15" s="3">
        <f>IF(M15="Miss","Miss",(M15*O15*14400*12.01)/(PI()*0.1475*0.1475*16.04))</f>
        <v>0</v>
      </c>
      <c r="U15" s="5">
        <f>IF(N15="Miss","Miss",(N15*O15*14400*28.02)/(PI()*0.1475*0.1475*44.02))</f>
        <v>5.1179335074978116</v>
      </c>
    </row>
    <row r="16" spans="1:21" x14ac:dyDescent="0.25">
      <c r="A16" s="1">
        <v>45428</v>
      </c>
      <c r="B16" s="3">
        <v>42</v>
      </c>
      <c r="C16" s="3">
        <v>21</v>
      </c>
      <c r="D16" s="39">
        <v>2.2838355612002221</v>
      </c>
      <c r="E16" s="39">
        <v>0.23531842849200724</v>
      </c>
      <c r="F16" s="11">
        <v>30.9</v>
      </c>
      <c r="G16" s="4">
        <f t="shared" si="0"/>
        <v>1.4631073377630414E-3</v>
      </c>
      <c r="H16" s="4">
        <f t="shared" si="1"/>
        <v>4.1372614930078159E-4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45428</v>
      </c>
      <c r="B17" s="3">
        <v>42</v>
      </c>
      <c r="C17" s="3">
        <v>42</v>
      </c>
      <c r="D17" s="39">
        <v>2.2435932412887736</v>
      </c>
      <c r="E17" s="39">
        <v>0.25753620313862469</v>
      </c>
      <c r="F17" s="11">
        <v>31.9</v>
      </c>
      <c r="G17" s="4">
        <f t="shared" si="0"/>
        <v>1.4326148838642539E-3</v>
      </c>
      <c r="H17" s="4">
        <f t="shared" si="1"/>
        <v>4.5130412043535031E-4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45428</v>
      </c>
      <c r="B18" s="3">
        <v>42</v>
      </c>
      <c r="C18" s="3">
        <v>63</v>
      </c>
      <c r="D18" s="39">
        <v>2.3336593858524917</v>
      </c>
      <c r="E18" s="39">
        <v>0.31701778163918659</v>
      </c>
      <c r="F18" s="11">
        <v>30.5</v>
      </c>
      <c r="G18" s="4">
        <f t="shared" si="0"/>
        <v>1.4969956820288896E-3</v>
      </c>
      <c r="H18" s="4">
        <f t="shared" si="1"/>
        <v>5.5810045500064769E-4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">
        <v>45428</v>
      </c>
      <c r="B19" s="3">
        <v>14</v>
      </c>
      <c r="C19" s="3">
        <v>0</v>
      </c>
      <c r="D19" s="39">
        <v>2.2939396934723608</v>
      </c>
      <c r="E19" s="39">
        <v>0.15188224447653709</v>
      </c>
      <c r="F19" s="11">
        <f>F22</f>
        <v>33.5</v>
      </c>
      <c r="G19" s="4">
        <f t="shared" si="0"/>
        <v>1.4571202456488471E-3</v>
      </c>
      <c r="H19" s="4">
        <f t="shared" si="1"/>
        <v>2.6476835476422025E-4</v>
      </c>
      <c r="I19" s="3" t="str">
        <f>IF(ABS(G22-G19)&gt;0.000183,"Pass","Fail")</f>
        <v>Fail</v>
      </c>
      <c r="J19" s="3" t="str">
        <f>IF(ABS(H22-H19)&gt;0.000183,"Pass","Fail")</f>
        <v>Fail</v>
      </c>
      <c r="K19" s="16" t="str">
        <f>IF(I19="Fail","",RSQ(G19:G22,C19:C22))</f>
        <v/>
      </c>
      <c r="L19" s="3" t="str">
        <f>IF(J19="Fail","",RSQ(H19:H22,C19:C22))</f>
        <v/>
      </c>
      <c r="M19" s="3">
        <f>IF(I19="Fail",0,IF(K19&gt;0.9,+SLOPE(G19:G22,C19:C22),"Miss"))</f>
        <v>0</v>
      </c>
      <c r="N19" s="3">
        <f>IF(J19="Fail",0,IF(L19&gt;0.9,+SLOPE(H19:H22,C19:C22),"Miss"))</f>
        <v>0</v>
      </c>
      <c r="O19" s="5">
        <f>(PI()*14.75*14.75*S19)/1000</f>
        <v>9.0528614962218565</v>
      </c>
      <c r="P19" s="3">
        <v>7.62</v>
      </c>
      <c r="Q19" s="3">
        <v>0</v>
      </c>
      <c r="R19" s="3">
        <v>5.625</v>
      </c>
      <c r="S19" s="3">
        <f>SUM(P19:R19)</f>
        <v>13.245000000000001</v>
      </c>
      <c r="T19" s="3">
        <f>IF(M19="Miss","Miss",(M19*O19*14400*12.01)/(PI()*0.1475*0.1475*16.04))</f>
        <v>0</v>
      </c>
      <c r="U19" s="3">
        <f>IF(N19="Miss","Miss",(N19*O19*14400*28.02)/(PI()*0.1475*0.1475*44.02))</f>
        <v>0</v>
      </c>
    </row>
    <row r="20" spans="1:21" x14ac:dyDescent="0.25">
      <c r="A20" s="1">
        <v>45428</v>
      </c>
      <c r="B20" s="3">
        <v>14</v>
      </c>
      <c r="C20" s="3">
        <v>21</v>
      </c>
      <c r="D20" s="39">
        <v>2.3439377273017361</v>
      </c>
      <c r="E20" s="39">
        <v>0.17290960695500024</v>
      </c>
      <c r="F20" s="11">
        <f>F22</f>
        <v>33.5</v>
      </c>
      <c r="G20" s="4">
        <f t="shared" si="0"/>
        <v>1.4888792092967273E-3</v>
      </c>
      <c r="H20" s="4">
        <f t="shared" si="1"/>
        <v>3.0142425346812459E-4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">
        <v>45428</v>
      </c>
      <c r="B21" s="3">
        <v>14</v>
      </c>
      <c r="C21" s="3">
        <v>42</v>
      </c>
      <c r="D21" s="39">
        <v>2.3632749459604838</v>
      </c>
      <c r="E21" s="39">
        <v>0.19188789930795191</v>
      </c>
      <c r="F21" s="11">
        <f>F22</f>
        <v>33.5</v>
      </c>
      <c r="G21" s="4">
        <f t="shared" si="0"/>
        <v>1.5011622927981721E-3</v>
      </c>
      <c r="H21" s="4">
        <f t="shared" si="1"/>
        <v>3.3450811563939798E-4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">
        <v>45428</v>
      </c>
      <c r="B22" s="3">
        <v>14</v>
      </c>
      <c r="C22" s="3">
        <v>63</v>
      </c>
      <c r="D22" s="39">
        <v>2.537658332243427</v>
      </c>
      <c r="E22" s="39">
        <v>0.2080267659155518</v>
      </c>
      <c r="F22" s="11">
        <v>33.5</v>
      </c>
      <c r="G22" s="4">
        <f t="shared" si="0"/>
        <v>1.6119313611310236E-3</v>
      </c>
      <c r="H22" s="4">
        <f t="shared" si="1"/>
        <v>3.6264215575831086E-4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">
        <v>45428</v>
      </c>
      <c r="B23" s="3">
        <v>24</v>
      </c>
      <c r="C23" s="3">
        <v>0</v>
      </c>
      <c r="D23" s="39">
        <v>2.3920194601829472</v>
      </c>
      <c r="E23" s="39">
        <v>0.14481783128191661</v>
      </c>
      <c r="F23" s="11">
        <v>27.4</v>
      </c>
      <c r="G23" s="4">
        <f t="shared" si="0"/>
        <v>1.5502592857029867E-3</v>
      </c>
      <c r="H23" s="4">
        <f t="shared" si="1"/>
        <v>2.5757715768070681E-4</v>
      </c>
      <c r="I23" s="3" t="str">
        <f t="shared" ref="I23:J23" si="3">IF(ABS(G26-G23)&gt;0.000183,"Pass","Fail")</f>
        <v>Fail</v>
      </c>
      <c r="J23" s="3" t="str">
        <f t="shared" si="3"/>
        <v>Fail</v>
      </c>
      <c r="K23" s="16" t="str">
        <f>IF(I23="Fail","",RSQ(G23:G26,C23:C26))</f>
        <v/>
      </c>
      <c r="L23" s="3" t="str">
        <f>IF(J23="Fail","",RSQ(H23:H26,C23:C26))</f>
        <v/>
      </c>
      <c r="M23" s="3">
        <f>IF(I23="Fail",0,IF(K23&gt;0.9,+SLOPE(G23:G26,C23:C26),"Miss"))</f>
        <v>0</v>
      </c>
      <c r="N23" s="3">
        <f>IF(J23="Fail",0,IF(L23&gt;0.9,+SLOPE(H23:H26,C23:C26),"Miss"))</f>
        <v>0</v>
      </c>
      <c r="O23" s="5">
        <f>(PI()*14.75*14.75*S23)/1000</f>
        <v>9.7192669291260696</v>
      </c>
      <c r="P23" s="3">
        <v>7.62</v>
      </c>
      <c r="Q23" s="3">
        <v>0</v>
      </c>
      <c r="R23" s="3">
        <v>6.6000000000000005</v>
      </c>
      <c r="S23" s="3">
        <f>SUM(P23:R23)</f>
        <v>14.22</v>
      </c>
      <c r="T23" s="3">
        <f>IF(M23="Miss","Miss",(M23*O23*14400*12.01)/(PI()*0.1475*0.1475*16.04))</f>
        <v>0</v>
      </c>
      <c r="U23" s="13">
        <f>IF(N23="Miss","Miss",(N23*O23*14400*28.02)/(PI()*0.1475*0.1475*44.02))</f>
        <v>0</v>
      </c>
    </row>
    <row r="24" spans="1:21" x14ac:dyDescent="0.25">
      <c r="A24" s="1">
        <v>45428</v>
      </c>
      <c r="B24" s="3">
        <v>24</v>
      </c>
      <c r="C24" s="3">
        <v>21</v>
      </c>
      <c r="D24" s="39">
        <v>2.3509060943859694</v>
      </c>
      <c r="E24" s="39">
        <v>0.17021654336147085</v>
      </c>
      <c r="F24" s="11">
        <v>32.200000000000003</v>
      </c>
      <c r="G24" s="4">
        <f t="shared" si="0"/>
        <v>1.4996631589551531E-3</v>
      </c>
      <c r="H24" s="4">
        <f t="shared" si="1"/>
        <v>2.9799287621084695E-4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">
        <v>45428</v>
      </c>
      <c r="B25" s="3">
        <v>24</v>
      </c>
      <c r="C25" s="3">
        <v>42</v>
      </c>
      <c r="D25" s="39">
        <v>2.3482929567293818</v>
      </c>
      <c r="E25" s="39">
        <v>0.20542151961311583</v>
      </c>
      <c r="F25" s="11">
        <v>32.9</v>
      </c>
      <c r="G25" s="4">
        <f t="shared" si="0"/>
        <v>1.4945699871456071E-3</v>
      </c>
      <c r="H25" s="4">
        <f t="shared" si="1"/>
        <v>3.5880260971302255E-4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">
        <v>45428</v>
      </c>
      <c r="B26" s="3">
        <v>24</v>
      </c>
      <c r="C26" s="3">
        <v>63</v>
      </c>
      <c r="D26" s="39">
        <v>2.3730306598784106</v>
      </c>
      <c r="E26" s="39">
        <v>0.22518041010911949</v>
      </c>
      <c r="F26" s="11">
        <v>33.799999999999997</v>
      </c>
      <c r="G26" s="4">
        <f t="shared" si="0"/>
        <v>1.505885934403388E-3</v>
      </c>
      <c r="H26" s="4">
        <f t="shared" si="1"/>
        <v>3.9216154729856294E-4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">
        <v>45428</v>
      </c>
      <c r="B27" s="3">
        <v>34</v>
      </c>
      <c r="C27" s="3">
        <v>0</v>
      </c>
      <c r="D27" s="39">
        <v>2.2401090577466567</v>
      </c>
      <c r="E27" s="39">
        <v>0.14559842942496859</v>
      </c>
      <c r="F27" s="11">
        <v>29.3</v>
      </c>
      <c r="G27" s="4">
        <f t="shared" si="0"/>
        <v>1.442686402032512E-3</v>
      </c>
      <c r="H27" s="4">
        <f t="shared" si="1"/>
        <v>2.5733872258799413E-4</v>
      </c>
      <c r="I27" s="3" t="str">
        <f t="shared" ref="I27:J27" si="4">IF(ABS(G30-G27)&gt;0.000183,"Pass","Fail")</f>
        <v>Fail</v>
      </c>
      <c r="J27" s="3" t="str">
        <f t="shared" si="4"/>
        <v>Fail</v>
      </c>
      <c r="K27" s="16" t="str">
        <f>IF(I27="Fail","",RSQ(G27:G30,C27:C30))</f>
        <v/>
      </c>
      <c r="L27" s="3" t="str">
        <f>IF(J27="Fail","",RSQ(H27:H30,C27:C30))</f>
        <v/>
      </c>
      <c r="M27" s="3">
        <f>IF(I27="Fail",0,IF(K27&gt;0.9,+SLOPE(G27:G30,C27:C30),"Miss"))</f>
        <v>0</v>
      </c>
      <c r="N27" s="3">
        <f>IF(J27="Fail",0,IF(L27&gt;0.9,+SLOPE(H27:H30,C27:C30),"Miss"))</f>
        <v>0</v>
      </c>
      <c r="O27" s="5">
        <f>(PI()*14.75*14.75*S27)/1000</f>
        <v>8.8819883082977</v>
      </c>
      <c r="P27" s="3">
        <v>7.62</v>
      </c>
      <c r="Q27" s="3">
        <v>0</v>
      </c>
      <c r="R27" s="3">
        <v>5.375</v>
      </c>
      <c r="S27" s="3">
        <f>SUM(P27:R27)</f>
        <v>12.995000000000001</v>
      </c>
      <c r="T27" s="3">
        <f>IF(M27="Miss","Miss",(M27*O27*14400*12.01)/(PI()*0.1475*0.1475*16.04))</f>
        <v>0</v>
      </c>
      <c r="U27" s="13">
        <f>IF(N27="Miss","Miss",(N27*O27*14400*28.02)/(PI()*0.1475*0.1475*44.02))</f>
        <v>0</v>
      </c>
    </row>
    <row r="28" spans="1:21" x14ac:dyDescent="0.25">
      <c r="A28" s="1">
        <v>45428</v>
      </c>
      <c r="B28" s="3">
        <v>34</v>
      </c>
      <c r="C28" s="3">
        <v>21</v>
      </c>
      <c r="D28" s="39">
        <v>2.33958249787409</v>
      </c>
      <c r="E28" s="39">
        <v>0.16190317313796709</v>
      </c>
      <c r="F28" s="11">
        <v>31.6</v>
      </c>
      <c r="G28" s="4">
        <f t="shared" si="0"/>
        <v>1.4953780951460862E-3</v>
      </c>
      <c r="H28" s="4">
        <f t="shared" si="1"/>
        <v>2.839969563714077E-4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">
        <v>45428</v>
      </c>
      <c r="B29" s="3">
        <v>34</v>
      </c>
      <c r="C29" s="3">
        <v>42</v>
      </c>
      <c r="D29" s="39">
        <v>2.4334812443341365</v>
      </c>
      <c r="E29" s="39">
        <v>0.17552461073422443</v>
      </c>
      <c r="F29" s="11">
        <v>31.8</v>
      </c>
      <c r="G29" s="4">
        <f t="shared" si="0"/>
        <v>1.5543747429149519E-3</v>
      </c>
      <c r="H29" s="4">
        <f t="shared" si="1"/>
        <v>3.0768861029820778E-4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">
        <v>45428</v>
      </c>
      <c r="B30" s="3">
        <v>34</v>
      </c>
      <c r="C30" s="3">
        <v>63</v>
      </c>
      <c r="D30" s="39">
        <v>2.3824379554421258</v>
      </c>
      <c r="E30" s="39">
        <v>0.18885332402683719</v>
      </c>
      <c r="F30" s="11">
        <v>32.6</v>
      </c>
      <c r="G30" s="4">
        <f t="shared" si="0"/>
        <v>1.5177893417526562E-3</v>
      </c>
      <c r="H30" s="4">
        <f t="shared" si="1"/>
        <v>3.3018717989211598E-4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">
        <v>45428</v>
      </c>
      <c r="B31" s="3">
        <v>44</v>
      </c>
      <c r="C31" s="3">
        <v>0</v>
      </c>
      <c r="D31" s="39">
        <v>3.321948047573906</v>
      </c>
      <c r="E31" s="39">
        <v>0.13528477645989412</v>
      </c>
      <c r="F31" s="11">
        <v>26.2</v>
      </c>
      <c r="G31" s="4">
        <f t="shared" si="0"/>
        <v>2.1615731585319228E-3</v>
      </c>
      <c r="H31" s="4">
        <f t="shared" si="1"/>
        <v>2.4158596781802093E-4</v>
      </c>
      <c r="I31" s="3" t="str">
        <f>IF(ABS(G34-G31)&gt;0.000183,"Pass","Fail")</f>
        <v>Pass</v>
      </c>
      <c r="J31" s="3" t="str">
        <f t="shared" ref="J31" si="5">IF(ABS(H34-H31)&gt;0.000183,"Pass","Fail")</f>
        <v>Fail</v>
      </c>
      <c r="K31" s="16">
        <f>IF(I31="Fail","",RSQ(G31:G34,C31:C34))</f>
        <v>0.55231518278357583</v>
      </c>
      <c r="L31" s="5" t="str">
        <f>IF(J31="Fail","",RSQ(H31:H34,C31:C34))</f>
        <v/>
      </c>
      <c r="M31" s="3" t="str">
        <f>IF(I31="Fail",0,IF(K31&gt;0.9,+SLOPE(G31:G34,C31:C34),"Miss"))</f>
        <v>Miss</v>
      </c>
      <c r="N31" s="3">
        <f>IF(J31="Fail",0,IF(L31&gt;0.9,+SLOPE(H31:H34,C31:C34),"Miss"))</f>
        <v>0</v>
      </c>
      <c r="O31" s="5">
        <f>(PI()*14.75*14.75*S31)/1000</f>
        <v>8.8307263519204522</v>
      </c>
      <c r="P31" s="3">
        <v>7.62</v>
      </c>
      <c r="Q31" s="3">
        <v>0</v>
      </c>
      <c r="R31" s="3">
        <v>5.3</v>
      </c>
      <c r="S31" s="3">
        <f>SUM(P31:R31)</f>
        <v>12.92</v>
      </c>
      <c r="T31" s="3" t="str">
        <f>IF(M31="Miss","Miss",(M31*O31*14400*12.01)/(PI()*0.1475*0.1475*16.04))</f>
        <v>Miss</v>
      </c>
      <c r="U31" s="5">
        <f>IF(N31="Miss","Miss",(N31*O31*14400*28.02)/(PI()*0.1475*0.1475*44.02))</f>
        <v>0</v>
      </c>
    </row>
    <row r="32" spans="1:21" x14ac:dyDescent="0.25">
      <c r="A32" s="1">
        <v>45428</v>
      </c>
      <c r="B32" s="3">
        <v>44</v>
      </c>
      <c r="C32" s="3">
        <v>21</v>
      </c>
      <c r="D32" s="39">
        <v>2.2960302035976308</v>
      </c>
      <c r="E32" s="39">
        <v>0.14284682097071033</v>
      </c>
      <c r="F32" s="11">
        <v>30.4</v>
      </c>
      <c r="G32" s="4">
        <f t="shared" si="0"/>
        <v>1.4733425272444518E-3</v>
      </c>
      <c r="H32" s="4">
        <f t="shared" si="1"/>
        <v>2.5156046097442054E-4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">
        <v>45428</v>
      </c>
      <c r="B33" s="3">
        <v>44</v>
      </c>
      <c r="C33" s="3">
        <v>42</v>
      </c>
      <c r="D33" s="39">
        <v>2.3847026747445019</v>
      </c>
      <c r="E33" s="39">
        <v>0.15080892202984064</v>
      </c>
      <c r="F33" s="11">
        <v>31.1</v>
      </c>
      <c r="G33" s="4">
        <f t="shared" si="0"/>
        <v>1.5267221872115437E-3</v>
      </c>
      <c r="H33" s="4">
        <f t="shared" si="1"/>
        <v>2.6497108748716467E-4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">
        <v>45428</v>
      </c>
      <c r="B34" s="3">
        <v>44</v>
      </c>
      <c r="C34" s="3">
        <v>63</v>
      </c>
      <c r="D34" s="39">
        <v>2.3611844358352139</v>
      </c>
      <c r="E34" s="39">
        <v>0.15821484691204646</v>
      </c>
      <c r="F34" s="11">
        <v>31.2</v>
      </c>
      <c r="G34" s="4">
        <f t="shared" si="0"/>
        <v>1.5111687736807137E-3</v>
      </c>
      <c r="H34" s="4">
        <f t="shared" si="1"/>
        <v>2.7789195153366246E-4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53" priority="1" operator="containsText" text="Fail">
      <formula>NOT(ISERROR(SEARCH("Fail",I3)))</formula>
    </cfRule>
    <cfRule type="containsText" priority="2" operator="containsText" text="Fail">
      <formula>NOT(ISERROR(SEARCH("Fail",I3)))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CBD8-D969-40E0-8DEF-C4F7A4176B46}">
  <sheetPr>
    <tabColor theme="9"/>
  </sheetPr>
  <dimension ref="A1:U50"/>
  <sheetViews>
    <sheetView workbookViewId="0">
      <selection activeCell="O56" sqref="O56"/>
    </sheetView>
  </sheetViews>
  <sheetFormatPr defaultRowHeight="15" x14ac:dyDescent="0.25"/>
  <cols>
    <col min="4" max="4" width="12.7109375" customWidth="1"/>
    <col min="5" max="5" width="11.85546875" customWidth="1"/>
    <col min="6" max="6" width="13.5703125" customWidth="1"/>
    <col min="15" max="15" width="14.7109375" customWidth="1"/>
    <col min="17" max="17" width="9.7109375" bestFit="1" customWidth="1"/>
    <col min="18" max="18" width="10.5703125" bestFit="1" customWidth="1"/>
  </cols>
  <sheetData>
    <row r="1" spans="1:21" ht="17.25" customHeight="1" x14ac:dyDescent="0.25">
      <c r="A1" s="30" t="s">
        <v>0</v>
      </c>
      <c r="B1" s="30" t="s">
        <v>1</v>
      </c>
      <c r="C1" s="30" t="s">
        <v>2</v>
      </c>
      <c r="D1" s="32" t="s">
        <v>3</v>
      </c>
      <c r="E1" s="33"/>
      <c r="F1" s="26" t="s">
        <v>7</v>
      </c>
      <c r="G1" s="28" t="s">
        <v>6</v>
      </c>
      <c r="H1" s="29"/>
      <c r="I1" s="21" t="s">
        <v>8</v>
      </c>
      <c r="J1" s="21"/>
      <c r="K1" s="34" t="s">
        <v>9</v>
      </c>
      <c r="L1" s="29"/>
      <c r="M1" s="28" t="s">
        <v>10</v>
      </c>
      <c r="N1" s="29"/>
      <c r="O1" s="22" t="s">
        <v>19</v>
      </c>
      <c r="P1" s="28" t="s">
        <v>14</v>
      </c>
      <c r="Q1" s="34"/>
      <c r="R1" s="34"/>
      <c r="S1" s="29"/>
      <c r="T1" s="28" t="s">
        <v>13</v>
      </c>
      <c r="U1" s="29"/>
    </row>
    <row r="2" spans="1:21" ht="18" x14ac:dyDescent="0.25">
      <c r="A2" s="31"/>
      <c r="B2" s="31"/>
      <c r="C2" s="31"/>
      <c r="D2" s="14" t="s">
        <v>4</v>
      </c>
      <c r="E2" s="14" t="s">
        <v>5</v>
      </c>
      <c r="F2" s="27"/>
      <c r="G2" s="6" t="s">
        <v>4</v>
      </c>
      <c r="H2" s="6" t="s">
        <v>5</v>
      </c>
      <c r="I2" s="6" t="s">
        <v>4</v>
      </c>
      <c r="J2" s="6" t="s">
        <v>5</v>
      </c>
      <c r="K2" s="15" t="s">
        <v>4</v>
      </c>
      <c r="L2" s="6" t="s">
        <v>5</v>
      </c>
      <c r="M2" s="6" t="s">
        <v>4</v>
      </c>
      <c r="N2" s="6" t="s">
        <v>5</v>
      </c>
      <c r="O2" s="23"/>
      <c r="P2" s="6" t="s">
        <v>15</v>
      </c>
      <c r="Q2" s="14" t="s">
        <v>16</v>
      </c>
      <c r="R2" s="14" t="s">
        <v>17</v>
      </c>
      <c r="S2" s="6" t="s">
        <v>18</v>
      </c>
      <c r="T2" s="6" t="s">
        <v>11</v>
      </c>
      <c r="U2" s="6" t="s">
        <v>12</v>
      </c>
    </row>
    <row r="3" spans="1:21" x14ac:dyDescent="0.25">
      <c r="A3" s="1">
        <v>45435</v>
      </c>
      <c r="B3" s="17">
        <v>11</v>
      </c>
      <c r="C3" s="3">
        <v>0</v>
      </c>
      <c r="D3" s="37">
        <v>2.264498342541474</v>
      </c>
      <c r="E3" s="38">
        <v>0.13441636102574872</v>
      </c>
      <c r="F3" s="10">
        <v>37.299999999999997</v>
      </c>
      <c r="G3" s="4">
        <f>(0.997*D3*16.04)/(0.0821*(F3+273.15)*1000)</f>
        <v>1.4208122998587039E-3</v>
      </c>
      <c r="H3" s="4">
        <f>(0.997*E3*44.02)/(0.0821*(F3+273.15)*1000)</f>
        <v>2.3145283732040379E-4</v>
      </c>
      <c r="I3" s="3" t="str">
        <f>IF(ABS(G6-G3)&gt;0.000183,"Pass","Fail")</f>
        <v>Fail</v>
      </c>
      <c r="J3" s="3" t="str">
        <f>IF(ABS(H6-H3)&gt;0.000183,"Pass","Fail")</f>
        <v>Fail</v>
      </c>
      <c r="K3" s="16" t="str">
        <f>IF(I3="Fail","",RSQ(G3:G6,C3:C6))</f>
        <v/>
      </c>
      <c r="L3" s="3" t="str">
        <f>IF(J3="Fail","",RSQ(H3:H6,C3:C6))</f>
        <v/>
      </c>
      <c r="M3" s="3">
        <f>IF(I3="Fail",0,IF(K3&gt;0.9,+SLOPE(G3:G6,C3:C6),"Miss"))</f>
        <v>0</v>
      </c>
      <c r="N3" s="3">
        <f>IF(J3="Fail",0,IF(L3&gt;0.9,+SLOPE(H3:H6,C3:C6),"Miss"))</f>
        <v>0</v>
      </c>
      <c r="O3" s="5">
        <f>(PI()*14.75*14.75*S3)/1000</f>
        <v>14.36701764066315</v>
      </c>
      <c r="P3" s="3">
        <v>7.62</v>
      </c>
      <c r="Q3" s="3">
        <v>0</v>
      </c>
      <c r="R3" s="3">
        <v>13.399999999999999</v>
      </c>
      <c r="S3" s="3">
        <f>SUM(P3:R3)</f>
        <v>21.02</v>
      </c>
      <c r="T3" s="3">
        <f>IF(M3="Miss","Miss",(M3*O3*14400*12.01)/(PI()*0.1475*0.1475*16.04))</f>
        <v>0</v>
      </c>
      <c r="U3" s="3">
        <f>IF(N3="Miss","Miss",(N3*O3*14400*28.02)/(PI()*0.1475*0.1475*44.02))</f>
        <v>0</v>
      </c>
    </row>
    <row r="4" spans="1:21" x14ac:dyDescent="0.25">
      <c r="A4" s="1">
        <v>45435</v>
      </c>
      <c r="B4" s="17">
        <v>11</v>
      </c>
      <c r="C4" s="3">
        <v>21</v>
      </c>
      <c r="D4" s="37">
        <v>2.2672856893751674</v>
      </c>
      <c r="E4" s="38">
        <v>0.13355770306839154</v>
      </c>
      <c r="F4" s="10">
        <v>40.200000000000003</v>
      </c>
      <c r="G4" s="4">
        <f t="shared" ref="G4:G50" si="0">(0.997*D4*16.04)/(0.0821*(F4+273.15)*1000)</f>
        <v>1.4093956052771035E-3</v>
      </c>
      <c r="H4" s="4">
        <f t="shared" ref="H4:H50" si="1">(0.997*E4*44.02)/(0.0821*(F4+273.15)*1000)</f>
        <v>2.2784593346014589E-4</v>
      </c>
      <c r="I4" s="3"/>
      <c r="J4" s="3"/>
      <c r="K4" s="16"/>
      <c r="L4" s="3"/>
      <c r="M4" s="3"/>
      <c r="N4" s="3"/>
      <c r="O4" s="5"/>
      <c r="P4" s="3"/>
      <c r="Q4" s="3"/>
      <c r="R4" s="3"/>
      <c r="S4" s="3"/>
      <c r="T4" s="3"/>
      <c r="U4" s="3"/>
    </row>
    <row r="5" spans="1:21" x14ac:dyDescent="0.25">
      <c r="A5" s="1">
        <v>45435</v>
      </c>
      <c r="B5" s="17">
        <v>11</v>
      </c>
      <c r="C5" s="3">
        <v>42</v>
      </c>
      <c r="D5" s="37">
        <v>2.2084029875133946</v>
      </c>
      <c r="E5" s="38">
        <v>0.13453345074720657</v>
      </c>
      <c r="F5" s="10">
        <v>41</v>
      </c>
      <c r="G5" s="4">
        <f t="shared" si="0"/>
        <v>1.3692969066987483E-3</v>
      </c>
      <c r="H5" s="4">
        <f t="shared" si="1"/>
        <v>2.2892607236030474E-4</v>
      </c>
      <c r="I5" s="3"/>
      <c r="J5" s="3"/>
      <c r="K5" s="16"/>
      <c r="L5" s="3"/>
      <c r="M5" s="3"/>
      <c r="N5" s="3"/>
      <c r="O5" s="5"/>
      <c r="P5" s="3"/>
      <c r="Q5" s="3"/>
      <c r="R5" s="3"/>
      <c r="S5" s="3"/>
      <c r="T5" s="3"/>
      <c r="U5" s="3"/>
    </row>
    <row r="6" spans="1:21" x14ac:dyDescent="0.25">
      <c r="A6" s="1">
        <v>45435</v>
      </c>
      <c r="B6" s="17">
        <v>11</v>
      </c>
      <c r="C6" s="3">
        <v>63</v>
      </c>
      <c r="D6" s="37">
        <v>2.3463766557812176</v>
      </c>
      <c r="E6" s="38">
        <v>0.13123542359281182</v>
      </c>
      <c r="F6" s="10">
        <v>40.200000000000003</v>
      </c>
      <c r="G6" s="4">
        <f t="shared" si="0"/>
        <v>1.4585603228035153E-3</v>
      </c>
      <c r="H6" s="4">
        <f t="shared" si="1"/>
        <v>2.2388418567089366E-4</v>
      </c>
      <c r="I6" s="3"/>
      <c r="J6" s="3"/>
      <c r="K6" s="16"/>
      <c r="L6" s="3"/>
      <c r="M6" s="3"/>
      <c r="N6" s="3"/>
      <c r="O6" s="5"/>
      <c r="P6" s="3"/>
      <c r="Q6" s="3"/>
      <c r="R6" s="3"/>
      <c r="S6" s="3"/>
      <c r="T6" s="3"/>
      <c r="U6" s="3"/>
    </row>
    <row r="7" spans="1:21" x14ac:dyDescent="0.25">
      <c r="A7" s="1">
        <v>45435</v>
      </c>
      <c r="B7" s="17">
        <v>21</v>
      </c>
      <c r="C7" s="3">
        <v>0</v>
      </c>
      <c r="D7" s="37">
        <v>2.2881907906278682</v>
      </c>
      <c r="E7" s="38">
        <v>0.13045482544975984</v>
      </c>
      <c r="F7" s="10">
        <v>40.4</v>
      </c>
      <c r="G7" s="4">
        <f t="shared" si="0"/>
        <v>1.4214834032273145E-3</v>
      </c>
      <c r="H7" s="4">
        <f t="shared" si="1"/>
        <v>2.2241054911233346E-4</v>
      </c>
      <c r="I7" s="3" t="str">
        <f t="shared" ref="I7:J15" si="2">IF(ABS(G10-G7)&gt;0.000183,"Pass","Fail")</f>
        <v>Fail</v>
      </c>
      <c r="J7" s="3" t="str">
        <f t="shared" si="2"/>
        <v>Fail</v>
      </c>
      <c r="K7" s="16" t="str">
        <f>IF(I7="Fail","",RSQ(G7:G10,C7:C10))</f>
        <v/>
      </c>
      <c r="L7" s="3" t="str">
        <f>IF(J7="Fail","",RSQ(H7:H10,C7:C10))</f>
        <v/>
      </c>
      <c r="M7" s="3">
        <f>IF(I7="Fail",0,IF(K7&gt;0.9,+SLOPE(G7:G10,C7:C10),"Miss"))</f>
        <v>0</v>
      </c>
      <c r="N7" s="3">
        <f>IF(J7="Fail",0,IF(L7&gt;0.9,+SLOPE(H7:H10,C7:C10),"Miss"))</f>
        <v>0</v>
      </c>
      <c r="O7" s="5">
        <f>(PI()*14.75*14.75*S7)/1000</f>
        <v>13.187992643986465</v>
      </c>
      <c r="P7" s="3">
        <v>7.62</v>
      </c>
      <c r="Q7" s="3">
        <v>0</v>
      </c>
      <c r="R7" s="3">
        <v>11.675000000000001</v>
      </c>
      <c r="S7" s="3">
        <f>SUM(P7:R7)</f>
        <v>19.295000000000002</v>
      </c>
      <c r="T7" s="3">
        <f>IF(M7="Miss","Miss",(M7*O7*14400*12.01)/(PI()*0.1475*0.1475*16.04))</f>
        <v>0</v>
      </c>
      <c r="U7" s="13">
        <f>IF(N7="Miss","Miss",(N7*O7*14400*28.02)/(PI()*0.1475*0.1475*44.02))</f>
        <v>0</v>
      </c>
    </row>
    <row r="8" spans="1:21" x14ac:dyDescent="0.25">
      <c r="A8" s="1">
        <v>45435</v>
      </c>
      <c r="B8" s="17">
        <v>21</v>
      </c>
      <c r="C8" s="3">
        <v>21</v>
      </c>
      <c r="D8" s="37">
        <v>2.1650249024140411</v>
      </c>
      <c r="E8" s="38">
        <v>0.14361766163697409</v>
      </c>
      <c r="F8" s="10">
        <v>41.3</v>
      </c>
      <c r="G8" s="4">
        <f t="shared" si="0"/>
        <v>1.3411200708859851E-3</v>
      </c>
      <c r="H8" s="4">
        <f t="shared" si="1"/>
        <v>2.4415087871129014E-4</v>
      </c>
      <c r="I8" s="3"/>
      <c r="J8" s="3"/>
      <c r="K8" s="16"/>
      <c r="L8" s="3"/>
      <c r="M8" s="3"/>
      <c r="N8" s="3"/>
      <c r="O8" s="5"/>
      <c r="P8" s="3"/>
      <c r="Q8" s="3"/>
      <c r="R8" s="3"/>
      <c r="S8" s="3"/>
      <c r="T8" s="3"/>
      <c r="U8" s="13"/>
    </row>
    <row r="9" spans="1:21" x14ac:dyDescent="0.25">
      <c r="A9" s="1">
        <v>45435</v>
      </c>
      <c r="B9" s="17">
        <v>21</v>
      </c>
      <c r="C9" s="3">
        <v>42</v>
      </c>
      <c r="D9" s="37">
        <v>2.219726584025274</v>
      </c>
      <c r="E9" s="38">
        <v>0.1479109514237601</v>
      </c>
      <c r="F9" s="10">
        <v>41.2</v>
      </c>
      <c r="G9" s="4">
        <f t="shared" si="0"/>
        <v>1.3754423233039543E-3</v>
      </c>
      <c r="H9" s="4">
        <f t="shared" si="1"/>
        <v>2.515294871725097E-4</v>
      </c>
      <c r="I9" s="3"/>
      <c r="J9" s="3"/>
      <c r="K9" s="16"/>
      <c r="L9" s="3"/>
      <c r="M9" s="3"/>
      <c r="N9" s="3"/>
      <c r="O9" s="5"/>
      <c r="P9" s="3"/>
      <c r="Q9" s="3"/>
      <c r="R9" s="3"/>
      <c r="S9" s="3"/>
      <c r="T9" s="3"/>
      <c r="U9" s="13"/>
    </row>
    <row r="10" spans="1:21" x14ac:dyDescent="0.25">
      <c r="A10" s="1">
        <v>45435</v>
      </c>
      <c r="B10" s="17">
        <v>21</v>
      </c>
      <c r="C10" s="3">
        <v>63</v>
      </c>
      <c r="D10" s="37">
        <v>2.2343601549021646</v>
      </c>
      <c r="E10" s="38">
        <v>0.15723909923323143</v>
      </c>
      <c r="F10" s="10">
        <v>41.1</v>
      </c>
      <c r="G10" s="4">
        <f t="shared" si="0"/>
        <v>1.3849505172583573E-3</v>
      </c>
      <c r="H10" s="4">
        <f t="shared" si="1"/>
        <v>2.674775276595613E-4</v>
      </c>
      <c r="I10" s="3"/>
      <c r="J10" s="3"/>
      <c r="K10" s="16"/>
      <c r="L10" s="3"/>
      <c r="M10" s="3"/>
      <c r="N10" s="3"/>
      <c r="O10" s="5"/>
      <c r="P10" s="3"/>
      <c r="Q10" s="3"/>
      <c r="R10" s="3"/>
      <c r="S10" s="3"/>
      <c r="T10" s="3"/>
      <c r="U10" s="13"/>
    </row>
    <row r="11" spans="1:21" x14ac:dyDescent="0.25">
      <c r="A11" s="1">
        <v>45435</v>
      </c>
      <c r="B11" s="17">
        <v>31</v>
      </c>
      <c r="C11" s="3">
        <v>0</v>
      </c>
      <c r="D11" s="37">
        <v>2.3423698447077834</v>
      </c>
      <c r="E11" s="38">
        <v>0.12994743665677611</v>
      </c>
      <c r="F11" s="10">
        <v>35.1</v>
      </c>
      <c r="G11" s="4">
        <f t="shared" si="0"/>
        <v>1.4801602884613647E-3</v>
      </c>
      <c r="H11" s="4">
        <f t="shared" si="1"/>
        <v>2.2535472647331912E-4</v>
      </c>
      <c r="I11" s="3" t="str">
        <f t="shared" si="2"/>
        <v>Fail</v>
      </c>
      <c r="J11" s="3" t="str">
        <f t="shared" si="2"/>
        <v>Fail</v>
      </c>
      <c r="K11" s="16" t="str">
        <f>IF(I11="Fail","",RSQ(G11:G14,C11:C14))</f>
        <v/>
      </c>
      <c r="L11" s="3" t="str">
        <f>IF(J11="Fail","",RSQ(H11:H14,C11:C14))</f>
        <v/>
      </c>
      <c r="M11" s="3">
        <f>IF(I11="Fail",0,IF(K11&gt;0.9,+SLOPE(G11:G14,C11:C14),"Miss"))</f>
        <v>0</v>
      </c>
      <c r="N11" s="3">
        <f>IF(J11="Fail",0,IF(L11&gt;0.9,+SLOPE(H11:H14,C11:C14),"Miss"))</f>
        <v>0</v>
      </c>
      <c r="O11" s="5">
        <f>(PI()*14.75*14.75*S11)/1000</f>
        <v>13.187992643986464</v>
      </c>
      <c r="P11" s="3">
        <v>7.62</v>
      </c>
      <c r="Q11" s="3">
        <v>0</v>
      </c>
      <c r="R11" s="3">
        <v>11.674999999999999</v>
      </c>
      <c r="S11" s="3">
        <f>SUM(P11:R11)</f>
        <v>19.294999999999998</v>
      </c>
      <c r="T11" s="3">
        <f>IF(M11="Miss","Miss",(M11*O11*14400*12.01)/(PI()*0.1475*0.1475*16.04))</f>
        <v>0</v>
      </c>
      <c r="U11" s="13">
        <f>IF(N11="Miss","Miss",(N11*O11*14400*28.02)/(PI()*0.1475*0.1475*44.02))</f>
        <v>0</v>
      </c>
    </row>
    <row r="12" spans="1:21" x14ac:dyDescent="0.25">
      <c r="A12" s="1">
        <v>45435</v>
      </c>
      <c r="B12" s="17">
        <v>31</v>
      </c>
      <c r="C12" s="3">
        <v>21</v>
      </c>
      <c r="D12" s="37">
        <v>2.2305275530058362</v>
      </c>
      <c r="E12" s="38">
        <v>0.14247603685276056</v>
      </c>
      <c r="F12" s="10">
        <v>39.4</v>
      </c>
      <c r="G12" s="4">
        <f t="shared" si="0"/>
        <v>1.3900949135100809E-3</v>
      </c>
      <c r="H12" s="4">
        <f t="shared" si="1"/>
        <v>2.4368251167342556E-4</v>
      </c>
      <c r="I12" s="3"/>
      <c r="J12" s="3"/>
      <c r="K12" s="16"/>
      <c r="L12" s="3"/>
      <c r="M12" s="3"/>
      <c r="N12" s="3"/>
      <c r="O12" s="5"/>
      <c r="P12" s="3"/>
      <c r="Q12" s="3"/>
      <c r="R12" s="3"/>
      <c r="S12" s="3"/>
      <c r="T12" s="3"/>
      <c r="U12" s="3"/>
    </row>
    <row r="13" spans="1:21" x14ac:dyDescent="0.25">
      <c r="A13" s="1">
        <v>45435</v>
      </c>
      <c r="B13" s="17">
        <v>31</v>
      </c>
      <c r="C13" s="3">
        <v>42</v>
      </c>
      <c r="D13" s="37">
        <v>2.2857518621483863</v>
      </c>
      <c r="E13" s="38">
        <v>0.15075037716911177</v>
      </c>
      <c r="F13" s="10">
        <v>39.700000000000003</v>
      </c>
      <c r="G13" s="4">
        <f t="shared" si="0"/>
        <v>1.4231454481773511E-3</v>
      </c>
      <c r="H13" s="4">
        <f t="shared" si="1"/>
        <v>2.5758720545000698E-4</v>
      </c>
      <c r="I13" s="3"/>
      <c r="J13" s="3"/>
      <c r="K13" s="16"/>
      <c r="L13" s="3"/>
      <c r="M13" s="3"/>
      <c r="N13" s="3"/>
      <c r="O13" s="5"/>
      <c r="P13" s="3"/>
      <c r="Q13" s="3"/>
      <c r="R13" s="3"/>
      <c r="S13" s="3"/>
      <c r="T13" s="3"/>
      <c r="U13" s="3"/>
    </row>
    <row r="14" spans="1:21" x14ac:dyDescent="0.25">
      <c r="A14" s="1">
        <v>45435</v>
      </c>
      <c r="B14" s="17">
        <v>31</v>
      </c>
      <c r="C14" s="3">
        <v>63</v>
      </c>
      <c r="D14" s="37">
        <v>2.1810521467077781</v>
      </c>
      <c r="E14" s="38">
        <v>0.15565838799355114</v>
      </c>
      <c r="F14" s="10">
        <v>40.1</v>
      </c>
      <c r="G14" s="4">
        <f t="shared" si="0"/>
        <v>1.3562237165815221E-3</v>
      </c>
      <c r="H14" s="4">
        <f t="shared" si="1"/>
        <v>2.6563389371992747E-4</v>
      </c>
      <c r="I14" s="3"/>
      <c r="J14" s="3"/>
      <c r="K14" s="16"/>
      <c r="L14" s="3"/>
      <c r="M14" s="3"/>
      <c r="N14" s="3"/>
      <c r="O14" s="5"/>
      <c r="P14" s="3"/>
      <c r="Q14" s="3"/>
      <c r="R14" s="3"/>
      <c r="S14" s="3"/>
      <c r="T14" s="3"/>
      <c r="U14" s="3"/>
    </row>
    <row r="15" spans="1:21" x14ac:dyDescent="0.25">
      <c r="A15" s="1">
        <v>45435</v>
      </c>
      <c r="B15" s="17">
        <v>41</v>
      </c>
      <c r="C15" s="3">
        <v>0</v>
      </c>
      <c r="D15" s="37">
        <v>2.1402871992650123</v>
      </c>
      <c r="E15" s="38">
        <v>0.13341134091656925</v>
      </c>
      <c r="F15" s="10">
        <v>35.6</v>
      </c>
      <c r="G15" s="4">
        <f t="shared" si="0"/>
        <v>1.3502725936547079E-3</v>
      </c>
      <c r="H15" s="4">
        <f t="shared" si="1"/>
        <v>2.3098715106849795E-4</v>
      </c>
      <c r="I15" s="3" t="str">
        <f t="shared" si="2"/>
        <v>Fail</v>
      </c>
      <c r="J15" s="3" t="str">
        <f t="shared" si="2"/>
        <v>Fail</v>
      </c>
      <c r="K15" s="16" t="str">
        <f>IF(I15="Fail","",RSQ(G15:G18,C15:C18))</f>
        <v/>
      </c>
      <c r="L15" s="5" t="str">
        <f>IF(J15="Fail","",RSQ(H15:H18,C15:C18))</f>
        <v/>
      </c>
      <c r="M15" s="3">
        <f>IF(I15="Fail",0,IF(K15&gt;0.9,+SLOPE(G15:G18,C15:C18),"Miss"))</f>
        <v>0</v>
      </c>
      <c r="N15" s="3">
        <f>IF(J15="Fail",0,IF(L15&gt;0.9,+SLOPE(H15:H18,C15:C18),"Miss"))</f>
        <v>0</v>
      </c>
      <c r="O15" s="5">
        <f>(PI()*14.75*14.75*S15)/1000</f>
        <v>12.76080967417607</v>
      </c>
      <c r="P15" s="3">
        <v>7.62</v>
      </c>
      <c r="Q15" s="3">
        <v>0</v>
      </c>
      <c r="R15" s="3">
        <v>11.049999999999999</v>
      </c>
      <c r="S15" s="3">
        <f>SUM(P15:R15)</f>
        <v>18.669999999999998</v>
      </c>
      <c r="T15" s="3">
        <f>IF(M15="Miss","Miss",(M15*O15*14400*12.01)/(PI()*0.1475*0.1475*16.04))</f>
        <v>0</v>
      </c>
      <c r="U15" s="5">
        <f>IF(N15="Miss","Miss",(N15*O15*14400*28.02)/(PI()*0.1475*0.1475*44.02))</f>
        <v>0</v>
      </c>
    </row>
    <row r="16" spans="1:21" x14ac:dyDescent="0.25">
      <c r="A16" s="1">
        <v>45435</v>
      </c>
      <c r="B16" s="17">
        <v>41</v>
      </c>
      <c r="C16" s="3">
        <v>21</v>
      </c>
      <c r="D16" s="37">
        <v>2.2341859457250584</v>
      </c>
      <c r="E16" s="38">
        <v>0.14835979535601496</v>
      </c>
      <c r="F16" s="10">
        <v>41</v>
      </c>
      <c r="G16" s="4">
        <f t="shared" si="0"/>
        <v>1.3852833571447903E-3</v>
      </c>
      <c r="H16" s="4">
        <f t="shared" si="1"/>
        <v>2.5245338656219889E-4</v>
      </c>
      <c r="I16" s="3"/>
      <c r="J16" s="3"/>
      <c r="K16" s="16"/>
      <c r="L16" s="3"/>
      <c r="M16" s="3"/>
      <c r="N16" s="3"/>
      <c r="O16" s="5"/>
      <c r="P16" s="3"/>
      <c r="Q16" s="3"/>
      <c r="R16" s="3"/>
      <c r="S16" s="3"/>
      <c r="T16" s="3"/>
      <c r="U16" s="3"/>
    </row>
    <row r="17" spans="1:21" x14ac:dyDescent="0.25">
      <c r="A17" s="1">
        <v>45435</v>
      </c>
      <c r="B17" s="17">
        <v>41</v>
      </c>
      <c r="C17" s="3">
        <v>42</v>
      </c>
      <c r="D17" s="37">
        <v>2.2650209700727917</v>
      </c>
      <c r="E17" s="38">
        <v>0.16503532318696323</v>
      </c>
      <c r="F17" s="10">
        <v>40.700000000000003</v>
      </c>
      <c r="G17" s="4">
        <f t="shared" si="0"/>
        <v>1.4057447146577765E-3</v>
      </c>
      <c r="H17" s="4">
        <f t="shared" si="1"/>
        <v>2.8109739079566244E-4</v>
      </c>
      <c r="I17" s="3"/>
      <c r="J17" s="3"/>
      <c r="K17" s="16"/>
      <c r="L17" s="3"/>
      <c r="M17" s="3"/>
      <c r="N17" s="3"/>
      <c r="O17" s="5"/>
      <c r="P17" s="3"/>
      <c r="Q17" s="3"/>
      <c r="R17" s="3"/>
      <c r="S17" s="3"/>
      <c r="T17" s="3"/>
      <c r="U17" s="3"/>
    </row>
    <row r="18" spans="1:21" x14ac:dyDescent="0.25">
      <c r="A18" s="1">
        <v>45435</v>
      </c>
      <c r="B18" s="17">
        <v>41</v>
      </c>
      <c r="C18" s="3">
        <v>63</v>
      </c>
      <c r="D18" s="37">
        <v>2.263453087478839</v>
      </c>
      <c r="E18" s="38">
        <v>0.17646132850588681</v>
      </c>
      <c r="F18" s="10">
        <v>40.4</v>
      </c>
      <c r="G18" s="4">
        <f t="shared" si="0"/>
        <v>1.4061157011089696E-3</v>
      </c>
      <c r="H18" s="4">
        <f t="shared" si="1"/>
        <v>3.0084637218115564E-4</v>
      </c>
      <c r="I18" s="3"/>
      <c r="J18" s="3"/>
      <c r="K18" s="16"/>
      <c r="L18" s="3"/>
      <c r="M18" s="3"/>
      <c r="N18" s="3"/>
      <c r="O18" s="5"/>
      <c r="P18" s="3"/>
      <c r="Q18" s="3"/>
      <c r="R18" s="3"/>
      <c r="S18" s="3"/>
      <c r="T18" s="3"/>
      <c r="U18" s="3"/>
    </row>
    <row r="19" spans="1:21" x14ac:dyDescent="0.25">
      <c r="A19" s="1">
        <v>45435</v>
      </c>
      <c r="B19" s="17">
        <v>12</v>
      </c>
      <c r="C19" s="3">
        <v>0</v>
      </c>
      <c r="D19" s="37">
        <v>2.2564847203946057</v>
      </c>
      <c r="E19" s="38">
        <v>0.1230293856139778</v>
      </c>
      <c r="F19" s="10">
        <v>38.5</v>
      </c>
      <c r="G19" s="4">
        <f t="shared" si="0"/>
        <v>1.410332879918507E-3</v>
      </c>
      <c r="H19" s="4">
        <f t="shared" si="1"/>
        <v>2.1102978836908971E-4</v>
      </c>
      <c r="I19" s="3" t="str">
        <f>IF(ABS(G22-G19)&gt;0.000183,"Pass","Fail")</f>
        <v>Fail</v>
      </c>
      <c r="J19" s="3" t="str">
        <f>IF(ABS(H22-H19)&gt;0.000183,"Pass","Fail")</f>
        <v>Fail</v>
      </c>
      <c r="K19" s="16" t="str">
        <f>IF(I19="Fail","",RSQ(G19:G22,C19:C22))</f>
        <v/>
      </c>
      <c r="L19" s="3" t="str">
        <f>IF(J19="Fail","",RSQ(H19:H22,C19:C22))</f>
        <v/>
      </c>
      <c r="M19" s="3">
        <f>IF(I19="Fail",0,IF(K19&gt;0.9,+SLOPE(G19:G22,C19:C22),"Miss"))</f>
        <v>0</v>
      </c>
      <c r="N19" s="3">
        <f>IF(J19="Fail",0,IF(L19&gt;0.9,+SLOPE(H19:H22,C19:C22),"Miss"))</f>
        <v>0</v>
      </c>
      <c r="O19" s="5">
        <f>(PI()*14.75*14.75*S19)/1000</f>
        <v>9.8559654794653966</v>
      </c>
      <c r="P19" s="3">
        <v>7.62</v>
      </c>
      <c r="Q19" s="3">
        <v>0</v>
      </c>
      <c r="R19" s="3">
        <v>6.8</v>
      </c>
      <c r="S19" s="3">
        <f>SUM(P19:R19)</f>
        <v>14.42</v>
      </c>
      <c r="T19" s="3">
        <f>IF(M19="Miss","Miss",(M19*O19*14400*12.01)/(PI()*0.1475*0.1475*16.04))</f>
        <v>0</v>
      </c>
      <c r="U19" s="3">
        <f>IF(N19="Miss","Miss",(N19*O19*14400*28.02)/(PI()*0.1475*0.1475*44.02))</f>
        <v>0</v>
      </c>
    </row>
    <row r="20" spans="1:21" x14ac:dyDescent="0.25">
      <c r="A20" s="1">
        <v>45435</v>
      </c>
      <c r="B20" s="17">
        <v>12</v>
      </c>
      <c r="C20" s="3">
        <v>21</v>
      </c>
      <c r="D20" s="37">
        <v>2.3559581605220385</v>
      </c>
      <c r="E20" s="38">
        <v>0.11772131824122423</v>
      </c>
      <c r="F20" s="10">
        <v>39.9</v>
      </c>
      <c r="G20" s="4">
        <f t="shared" si="0"/>
        <v>1.465919866563294E-3</v>
      </c>
      <c r="H20" s="4">
        <f t="shared" si="1"/>
        <v>2.0102193446979862E-4</v>
      </c>
      <c r="I20" s="3"/>
      <c r="J20" s="3"/>
      <c r="K20" s="16"/>
      <c r="L20" s="3"/>
      <c r="M20" s="3"/>
      <c r="N20" s="3"/>
      <c r="O20" s="5"/>
      <c r="P20" s="3"/>
      <c r="Q20" s="10"/>
      <c r="R20" s="3"/>
      <c r="S20" s="3"/>
      <c r="T20" s="3"/>
      <c r="U20" s="3"/>
    </row>
    <row r="21" spans="1:21" x14ac:dyDescent="0.25">
      <c r="A21" s="1">
        <v>45435</v>
      </c>
      <c r="B21" s="17">
        <v>12</v>
      </c>
      <c r="C21" s="3">
        <v>42</v>
      </c>
      <c r="D21" s="37">
        <v>2.2387153843298102</v>
      </c>
      <c r="E21" s="38">
        <v>0.13046458292654806</v>
      </c>
      <c r="F21" s="10">
        <v>40.5</v>
      </c>
      <c r="G21" s="4">
        <f t="shared" si="0"/>
        <v>1.3903045913709877E-3</v>
      </c>
      <c r="H21" s="4">
        <f t="shared" si="1"/>
        <v>2.2235626876452962E-4</v>
      </c>
      <c r="I21" s="3"/>
      <c r="J21" s="3"/>
      <c r="K21" s="16"/>
      <c r="L21" s="3"/>
      <c r="M21" s="3"/>
      <c r="N21" s="3"/>
      <c r="O21" s="5"/>
      <c r="P21" s="3"/>
      <c r="Q21" s="10"/>
      <c r="R21" s="3"/>
      <c r="S21" s="3"/>
      <c r="T21" s="3"/>
      <c r="U21" s="3"/>
    </row>
    <row r="22" spans="1:21" x14ac:dyDescent="0.25">
      <c r="A22" s="1">
        <v>45435</v>
      </c>
      <c r="B22" s="17">
        <v>12</v>
      </c>
      <c r="C22" s="3">
        <v>63</v>
      </c>
      <c r="D22" s="37">
        <v>2.2812224235436345</v>
      </c>
      <c r="E22" s="38">
        <v>0.13128421097675258</v>
      </c>
      <c r="F22" s="10">
        <v>40.1</v>
      </c>
      <c r="G22" s="4">
        <f t="shared" si="0"/>
        <v>1.4185116840408926E-3</v>
      </c>
      <c r="H22" s="4">
        <f t="shared" si="1"/>
        <v>2.2403891364433261E-4</v>
      </c>
      <c r="I22" s="3"/>
      <c r="J22" s="3"/>
      <c r="K22" s="16"/>
      <c r="L22" s="3"/>
      <c r="M22" s="3"/>
      <c r="N22" s="3"/>
      <c r="O22" s="5"/>
      <c r="P22" s="3"/>
      <c r="Q22" s="10"/>
      <c r="R22" s="3"/>
      <c r="S22" s="3"/>
      <c r="T22" s="3"/>
      <c r="U22" s="3"/>
    </row>
    <row r="23" spans="1:21" x14ac:dyDescent="0.25">
      <c r="A23" s="1">
        <v>45435</v>
      </c>
      <c r="B23" s="17">
        <v>22</v>
      </c>
      <c r="C23" s="3">
        <v>0</v>
      </c>
      <c r="D23" s="37">
        <v>2.2296565071203069</v>
      </c>
      <c r="E23" s="38">
        <v>0.12762515718119638</v>
      </c>
      <c r="F23" s="10">
        <v>40</v>
      </c>
      <c r="G23" s="4">
        <f t="shared" si="0"/>
        <v>1.3868896637731485E-3</v>
      </c>
      <c r="H23" s="4">
        <f t="shared" si="1"/>
        <v>2.1786422087063213E-4</v>
      </c>
      <c r="I23" s="3" t="str">
        <f t="shared" ref="I23:J23" si="3">IF(ABS(G26-G23)&gt;0.000183,"Pass","Fail")</f>
        <v>Fail</v>
      </c>
      <c r="J23" s="3" t="str">
        <f t="shared" si="3"/>
        <v>Fail</v>
      </c>
      <c r="K23" s="16" t="str">
        <f>IF(I23="Fail","",RSQ(G23:G26,C23:C26))</f>
        <v/>
      </c>
      <c r="L23" s="3" t="str">
        <f>IF(J23="Fail","",RSQ(H23:H26,C23:C26))</f>
        <v/>
      </c>
      <c r="M23" s="3">
        <f>IF(I23="Fail",0,IF(K23&gt;0.9,+SLOPE(G23:G26,C23:C26),"Miss"))</f>
        <v>0</v>
      </c>
      <c r="N23" s="3">
        <f>IF(J23="Fail",0,IF(L23&gt;0.9,+SLOPE(H23:H26,C23:C26),"Miss"))</f>
        <v>0</v>
      </c>
      <c r="O23" s="5">
        <f>(PI()*14.75*14.75*S23)/1000</f>
        <v>9.9243147546350592</v>
      </c>
      <c r="P23" s="3">
        <v>7.62</v>
      </c>
      <c r="Q23" s="3">
        <v>0</v>
      </c>
      <c r="R23" s="3">
        <v>6.9</v>
      </c>
      <c r="S23" s="3">
        <f>SUM(P23:R23)</f>
        <v>14.52</v>
      </c>
      <c r="T23" s="3">
        <f>IF(M23="Miss","Miss",(M23*O23*14400*12.01)/(PI()*0.1475*0.1475*16.04))</f>
        <v>0</v>
      </c>
      <c r="U23" s="13">
        <f>IF(N23="Miss","Miss",(N23*O23*14400*28.02)/(PI()*0.1475*0.1475*44.02))</f>
        <v>0</v>
      </c>
    </row>
    <row r="24" spans="1:21" x14ac:dyDescent="0.25">
      <c r="A24" s="1">
        <v>45435</v>
      </c>
      <c r="B24" s="17">
        <v>22</v>
      </c>
      <c r="C24" s="3">
        <v>21</v>
      </c>
      <c r="D24" s="37">
        <v>2.3510803035630752</v>
      </c>
      <c r="E24" s="38">
        <v>0.12645425996661841</v>
      </c>
      <c r="F24" s="10">
        <v>40</v>
      </c>
      <c r="G24" s="4">
        <f t="shared" si="0"/>
        <v>1.462417624104611E-3</v>
      </c>
      <c r="H24" s="4">
        <f t="shared" si="1"/>
        <v>2.1586542521773863E-4</v>
      </c>
      <c r="I24" s="3"/>
      <c r="J24" s="3"/>
      <c r="K24" s="16"/>
      <c r="L24" s="3"/>
      <c r="M24" s="3"/>
      <c r="N24" s="3"/>
      <c r="O24" s="5"/>
      <c r="P24" s="3"/>
      <c r="Q24" s="10"/>
      <c r="R24" s="3"/>
      <c r="S24" s="3"/>
      <c r="T24" s="3"/>
      <c r="U24" s="13"/>
    </row>
    <row r="25" spans="1:21" x14ac:dyDescent="0.25">
      <c r="A25" s="1">
        <v>45435</v>
      </c>
      <c r="B25" s="17">
        <v>22</v>
      </c>
      <c r="C25" s="3">
        <v>42</v>
      </c>
      <c r="D25" s="37">
        <v>2.2838355612002221</v>
      </c>
      <c r="E25" s="38">
        <v>0.129225383374453</v>
      </c>
      <c r="F25" s="10">
        <v>39.799999999999997</v>
      </c>
      <c r="G25" s="4">
        <f t="shared" si="0"/>
        <v>1.4214979582899913E-3</v>
      </c>
      <c r="H25" s="4">
        <f t="shared" si="1"/>
        <v>2.2073688663535191E-4</v>
      </c>
      <c r="I25" s="3"/>
      <c r="J25" s="3"/>
      <c r="K25" s="16"/>
      <c r="L25" s="3"/>
      <c r="M25" s="3"/>
      <c r="N25" s="3"/>
      <c r="O25" s="5"/>
      <c r="P25" s="3"/>
      <c r="Q25" s="10"/>
      <c r="R25" s="3"/>
      <c r="S25" s="3"/>
      <c r="T25" s="3"/>
      <c r="U25" s="13"/>
    </row>
    <row r="26" spans="1:21" x14ac:dyDescent="0.25">
      <c r="A26" s="1">
        <v>45435</v>
      </c>
      <c r="B26" s="17">
        <v>22</v>
      </c>
      <c r="C26" s="3">
        <v>63</v>
      </c>
      <c r="D26" s="37">
        <v>2.2151971454205222</v>
      </c>
      <c r="E26" s="38">
        <v>0.12461009685365809</v>
      </c>
      <c r="F26" s="10">
        <v>40.5</v>
      </c>
      <c r="G26" s="4">
        <f t="shared" si="0"/>
        <v>1.3756991101358952E-3</v>
      </c>
      <c r="H26" s="4">
        <f t="shared" si="1"/>
        <v>2.1237822223649509E-4</v>
      </c>
      <c r="I26" s="3"/>
      <c r="J26" s="3"/>
      <c r="K26" s="16"/>
      <c r="L26" s="3"/>
      <c r="M26" s="3"/>
      <c r="N26" s="3"/>
      <c r="O26" s="5"/>
      <c r="P26" s="3"/>
      <c r="Q26" s="10"/>
      <c r="R26" s="3"/>
      <c r="S26" s="3"/>
      <c r="T26" s="3"/>
      <c r="U26" s="13"/>
    </row>
    <row r="27" spans="1:21" x14ac:dyDescent="0.25">
      <c r="A27" s="1">
        <v>45435</v>
      </c>
      <c r="B27" s="17">
        <v>32</v>
      </c>
      <c r="C27" s="3">
        <v>0</v>
      </c>
      <c r="D27" s="37">
        <v>2.1988214827725736</v>
      </c>
      <c r="E27" s="38">
        <v>0.12456130946971733</v>
      </c>
      <c r="F27" s="10">
        <v>32.9</v>
      </c>
      <c r="G27" s="4">
        <f t="shared" si="0"/>
        <v>1.3994389353447283E-3</v>
      </c>
      <c r="H27" s="4">
        <f t="shared" si="1"/>
        <v>2.1756689849816707E-4</v>
      </c>
      <c r="I27" s="3" t="str">
        <f t="shared" ref="I27:J27" si="4">IF(ABS(G30-G27)&gt;0.000183,"Pass","Fail")</f>
        <v>Fail</v>
      </c>
      <c r="J27" s="3" t="str">
        <f t="shared" si="4"/>
        <v>Fail</v>
      </c>
      <c r="K27" s="16" t="str">
        <f>IF(I27="Fail","",RSQ(G27:G30,C27:C30))</f>
        <v/>
      </c>
      <c r="L27" s="3" t="str">
        <f>IF(J27="Fail","",RSQ(H27:H30,C27:C30))</f>
        <v/>
      </c>
      <c r="M27" s="3">
        <f>IF(I27="Fail",0,IF(K27&gt;0.9,+SLOPE(G27:G30,C27:C30),"Miss"))</f>
        <v>0</v>
      </c>
      <c r="N27" s="3">
        <f>IF(J27="Fail",0,IF(L27&gt;0.9,+SLOPE(H27:H30,C27:C30),"Miss"))</f>
        <v>0</v>
      </c>
      <c r="O27" s="5">
        <f>(PI()*14.75*14.75*S27)/1000</f>
        <v>9.4800444660322505</v>
      </c>
      <c r="P27" s="3">
        <v>7.62</v>
      </c>
      <c r="Q27" s="3">
        <v>0</v>
      </c>
      <c r="R27" s="3">
        <v>6.25</v>
      </c>
      <c r="S27" s="3">
        <f>SUM(P27:R27)</f>
        <v>13.870000000000001</v>
      </c>
      <c r="T27" s="3">
        <f>IF(M27="Miss","Miss",(M27*O27*14400*12.01)/(PI()*0.1475*0.1475*16.04))</f>
        <v>0</v>
      </c>
      <c r="U27" s="13">
        <f>IF(N27="Miss","Miss",(N27*O27*14400*28.02)/(PI()*0.1475*0.1475*44.02))</f>
        <v>0</v>
      </c>
    </row>
    <row r="28" spans="1:21" x14ac:dyDescent="0.25">
      <c r="A28" s="1">
        <v>45435</v>
      </c>
      <c r="B28" s="17">
        <v>32</v>
      </c>
      <c r="C28" s="3">
        <v>21</v>
      </c>
      <c r="D28" s="37">
        <v>2.2615367865306748</v>
      </c>
      <c r="E28" s="38">
        <v>0.13645567367447209</v>
      </c>
      <c r="F28" s="10">
        <v>38.799999999999997</v>
      </c>
      <c r="G28" s="4">
        <f t="shared" si="0"/>
        <v>1.4121311449504274E-3</v>
      </c>
      <c r="H28" s="4">
        <f t="shared" si="1"/>
        <v>2.3383453221679159E-4</v>
      </c>
      <c r="I28" s="3"/>
      <c r="J28" s="3"/>
      <c r="K28" s="16"/>
      <c r="L28" s="3"/>
      <c r="M28" s="3"/>
      <c r="N28" s="3"/>
      <c r="O28" s="5"/>
      <c r="P28" s="3"/>
      <c r="Q28" s="10"/>
      <c r="R28" s="3"/>
      <c r="S28" s="3"/>
      <c r="T28" s="3"/>
      <c r="U28" s="3"/>
    </row>
    <row r="29" spans="1:21" x14ac:dyDescent="0.25">
      <c r="A29" s="1">
        <v>45435</v>
      </c>
      <c r="B29" s="17">
        <v>32</v>
      </c>
      <c r="C29" s="3">
        <v>42</v>
      </c>
      <c r="D29" s="37">
        <v>2.1786132182282962</v>
      </c>
      <c r="E29" s="38">
        <v>0.13409436429173982</v>
      </c>
      <c r="F29" s="10">
        <v>39.4</v>
      </c>
      <c r="G29" s="4">
        <f t="shared" si="0"/>
        <v>1.357741198526705E-3</v>
      </c>
      <c r="H29" s="4">
        <f t="shared" si="1"/>
        <v>2.2934699907207134E-4</v>
      </c>
      <c r="I29" s="3"/>
      <c r="J29" s="3"/>
      <c r="K29" s="16"/>
      <c r="L29" s="3"/>
      <c r="M29" s="3"/>
      <c r="N29" s="3"/>
      <c r="O29" s="5"/>
      <c r="P29" s="3"/>
      <c r="Q29" s="10"/>
      <c r="R29" s="3"/>
      <c r="S29" s="3"/>
      <c r="T29" s="3"/>
      <c r="U29" s="3"/>
    </row>
    <row r="30" spans="1:21" x14ac:dyDescent="0.25">
      <c r="A30" s="1">
        <v>45435</v>
      </c>
      <c r="B30" s="17">
        <v>32</v>
      </c>
      <c r="C30" s="3">
        <v>63</v>
      </c>
      <c r="D30" s="37">
        <v>2.1460361021095049</v>
      </c>
      <c r="E30" s="38">
        <v>0.14057332887907137</v>
      </c>
      <c r="F30" s="10">
        <v>40.799999999999997</v>
      </c>
      <c r="G30" s="4">
        <f t="shared" si="0"/>
        <v>1.331474647355266E-3</v>
      </c>
      <c r="H30" s="4">
        <f t="shared" si="1"/>
        <v>2.3935608975357808E-4</v>
      </c>
      <c r="I30" s="3"/>
      <c r="J30" s="3"/>
      <c r="K30" s="16"/>
      <c r="L30" s="3"/>
      <c r="M30" s="3"/>
      <c r="N30" s="3"/>
      <c r="O30" s="5"/>
      <c r="P30" s="3"/>
      <c r="Q30" s="10"/>
      <c r="R30" s="3"/>
      <c r="S30" s="3"/>
      <c r="T30" s="3"/>
      <c r="U30" s="3"/>
    </row>
    <row r="31" spans="1:21" x14ac:dyDescent="0.25">
      <c r="A31" s="1">
        <v>45435</v>
      </c>
      <c r="B31" s="17">
        <v>42</v>
      </c>
      <c r="C31" s="3">
        <v>0</v>
      </c>
      <c r="D31" s="37">
        <v>2.2141518903578872</v>
      </c>
      <c r="E31" s="38">
        <v>0.11710659720357075</v>
      </c>
      <c r="F31" s="10">
        <v>34.5</v>
      </c>
      <c r="G31" s="4">
        <f t="shared" si="0"/>
        <v>1.4018671395602351E-3</v>
      </c>
      <c r="H31" s="4">
        <f t="shared" si="1"/>
        <v>2.0348222683228036E-4</v>
      </c>
      <c r="I31" s="3" t="str">
        <f>IF(ABS(G34-G31)&gt;0.000183,"Pass","Fail")</f>
        <v>Fail</v>
      </c>
      <c r="J31" s="3" t="str">
        <f t="shared" ref="J31" si="5">IF(ABS(H34-H31)&gt;0.000183,"Pass","Fail")</f>
        <v>Fail</v>
      </c>
      <c r="K31" s="16" t="str">
        <f>IF(I31="Fail","",RSQ(G31:G34,C31:C34))</f>
        <v/>
      </c>
      <c r="L31" s="5" t="str">
        <f>IF(J31="Fail","",RSQ(H31:H34,C31:C34))</f>
        <v/>
      </c>
      <c r="M31" s="3">
        <f>IF(I31="Fail",0,IF(K31&gt;0.9,+SLOPE(G31:G34,C31:C34),"Miss"))</f>
        <v>0</v>
      </c>
      <c r="N31" s="3">
        <f>IF(J31="Fail",0,IF(L31&gt;0.9,+SLOPE(H31:H34,C31:C34),"Miss"))</f>
        <v>0</v>
      </c>
      <c r="O31" s="5">
        <f>(PI()*14.75*14.75*S31)/1000</f>
        <v>9.9072274358426444</v>
      </c>
      <c r="P31" s="3">
        <v>7.62</v>
      </c>
      <c r="Q31" s="3">
        <v>0</v>
      </c>
      <c r="R31" s="3">
        <v>6.875</v>
      </c>
      <c r="S31" s="3">
        <f>SUM(P31:R31)</f>
        <v>14.495000000000001</v>
      </c>
      <c r="T31" s="3">
        <f>IF(M31="Miss","Miss",(M31*O31*14400*12.01)/(PI()*0.1475*0.1475*16.04))</f>
        <v>0</v>
      </c>
      <c r="U31" s="5">
        <f>IF(N31="Miss","Miss",(N31*O31*14400*28.02)/(PI()*0.1475*0.1475*44.02))</f>
        <v>0</v>
      </c>
    </row>
    <row r="32" spans="1:21" x14ac:dyDescent="0.25">
      <c r="A32" s="1">
        <v>45435</v>
      </c>
      <c r="B32" s="17">
        <v>42</v>
      </c>
      <c r="C32" s="3">
        <v>21</v>
      </c>
      <c r="D32" s="37">
        <v>2.3158900497876962</v>
      </c>
      <c r="E32" s="38">
        <v>0.12132182717605156</v>
      </c>
      <c r="F32" s="10">
        <v>42.5</v>
      </c>
      <c r="G32" s="4">
        <f t="shared" si="0"/>
        <v>1.4291193787580553E-3</v>
      </c>
      <c r="H32" s="4">
        <f t="shared" si="1"/>
        <v>2.054637395098497E-4</v>
      </c>
      <c r="I32" s="10"/>
      <c r="J32" s="10"/>
      <c r="K32" s="16"/>
      <c r="L32" s="3"/>
      <c r="M32" s="3"/>
      <c r="N32" s="3"/>
      <c r="O32" s="5"/>
      <c r="P32" s="3"/>
      <c r="Q32" s="10"/>
      <c r="R32" s="3"/>
      <c r="S32" s="3"/>
      <c r="T32" s="3"/>
      <c r="U32" s="3"/>
    </row>
    <row r="33" spans="1:21" x14ac:dyDescent="0.25">
      <c r="A33" s="1">
        <v>45435</v>
      </c>
      <c r="B33" s="17">
        <v>42</v>
      </c>
      <c r="C33" s="3">
        <v>42</v>
      </c>
      <c r="D33" s="37">
        <v>2.2996885963168534</v>
      </c>
      <c r="E33" s="38">
        <v>0.13051337031048882</v>
      </c>
      <c r="F33" s="10">
        <v>42.8</v>
      </c>
      <c r="G33" s="4">
        <f t="shared" si="0"/>
        <v>1.4177740958205838E-3</v>
      </c>
      <c r="H33" s="4">
        <f t="shared" si="1"/>
        <v>2.2082014184873354E-4</v>
      </c>
      <c r="I33" s="10"/>
      <c r="J33" s="10"/>
      <c r="K33" s="16"/>
      <c r="L33" s="3"/>
      <c r="M33" s="3"/>
      <c r="N33" s="3"/>
      <c r="O33" s="5"/>
      <c r="P33" s="3"/>
      <c r="Q33" s="10"/>
      <c r="R33" s="3"/>
      <c r="S33" s="3"/>
      <c r="T33" s="3"/>
      <c r="U33" s="3"/>
    </row>
    <row r="34" spans="1:21" x14ac:dyDescent="0.25">
      <c r="A34" s="1">
        <v>45435</v>
      </c>
      <c r="B34" s="17">
        <v>42</v>
      </c>
      <c r="C34" s="3">
        <v>63</v>
      </c>
      <c r="D34" s="37">
        <v>2.2256496960468724</v>
      </c>
      <c r="E34" s="38">
        <v>0.12994743665677611</v>
      </c>
      <c r="F34" s="10">
        <v>43.3</v>
      </c>
      <c r="G34" s="4">
        <f t="shared" si="0"/>
        <v>1.3699605940221062E-3</v>
      </c>
      <c r="H34" s="4">
        <f t="shared" si="1"/>
        <v>2.1951522969000038E-4</v>
      </c>
      <c r="I34" s="10"/>
      <c r="J34" s="10"/>
      <c r="K34" s="16"/>
      <c r="L34" s="3"/>
      <c r="M34" s="3"/>
      <c r="N34" s="3"/>
      <c r="O34" s="5"/>
      <c r="P34" s="3"/>
      <c r="Q34" s="10"/>
      <c r="R34" s="3"/>
      <c r="S34" s="3"/>
      <c r="T34" s="3"/>
      <c r="U34" s="3"/>
    </row>
    <row r="35" spans="1:21" x14ac:dyDescent="0.25">
      <c r="A35" s="1">
        <v>45435</v>
      </c>
      <c r="B35" s="17">
        <v>14</v>
      </c>
      <c r="C35" s="3">
        <v>0</v>
      </c>
      <c r="D35" s="37">
        <v>2.3242520902887764</v>
      </c>
      <c r="E35" s="38">
        <v>0.11981917575067647</v>
      </c>
      <c r="F35" s="10">
        <f>AVERAGE(F36:F37)</f>
        <v>38.75</v>
      </c>
      <c r="G35" s="4">
        <f t="shared" si="0"/>
        <v>1.4515239986287838E-3</v>
      </c>
      <c r="H35" s="4">
        <f t="shared" si="1"/>
        <v>2.0535864606481061E-4</v>
      </c>
      <c r="I35" s="3" t="str">
        <f>IF(ABS(G38-G35)&gt;0.000183,"Pass","Fail")</f>
        <v>Fail</v>
      </c>
      <c r="J35" s="3" t="str">
        <f>IF(ABS(H38-H35)&gt;0.000183,"Pass","Fail")</f>
        <v>Fail</v>
      </c>
      <c r="K35" s="16" t="str">
        <f>IF(I35="Fail","",RSQ(G35:G38,C35:C38))</f>
        <v/>
      </c>
      <c r="L35" s="3" t="str">
        <f>IF(J35="Fail","",RSQ(H35:H38,C35:C38))</f>
        <v/>
      </c>
      <c r="M35" s="3">
        <f>IF(I35="Fail",0,IF(K35&gt;0.9,+SLOPE(G35:G38,C35:C38),"Miss"))</f>
        <v>0</v>
      </c>
      <c r="N35" s="3">
        <f>IF(J35="Fail",0,IF(L35&gt;0.9,+SLOPE(H35:H38,C35:C38),"Miss"))</f>
        <v>0</v>
      </c>
      <c r="O35" s="5">
        <f>(PI()*14.75*14.75*S35)/1000</f>
        <v>10.573632868746856</v>
      </c>
      <c r="P35" s="3">
        <v>7.62</v>
      </c>
      <c r="Q35" s="3">
        <v>0</v>
      </c>
      <c r="R35" s="3">
        <v>7.85</v>
      </c>
      <c r="S35" s="3">
        <f>SUM(P35:R35)</f>
        <v>15.469999999999999</v>
      </c>
      <c r="T35" s="3">
        <f>IF(M35="Miss","Miss",(M35*O35*14400*12.01)/(PI()*0.1475*0.1475*16.04))</f>
        <v>0</v>
      </c>
      <c r="U35" s="3">
        <f>IF(N35="Miss","Miss",(N35*O35*14400*28.02)/(PI()*0.1475*0.1475*44.02))</f>
        <v>0</v>
      </c>
    </row>
    <row r="36" spans="1:21" x14ac:dyDescent="0.25">
      <c r="A36" s="1">
        <v>45435</v>
      </c>
      <c r="B36" s="17">
        <v>14</v>
      </c>
      <c r="C36" s="3">
        <v>21</v>
      </c>
      <c r="D36" s="37">
        <v>2.289410254867609</v>
      </c>
      <c r="E36" s="38">
        <v>0.13194771939834682</v>
      </c>
      <c r="F36" s="10">
        <v>39</v>
      </c>
      <c r="G36" s="4">
        <f t="shared" si="0"/>
        <v>1.4286197497733282E-3</v>
      </c>
      <c r="H36" s="4">
        <f t="shared" si="1"/>
        <v>2.2596469427845351E-4</v>
      </c>
      <c r="I36" s="3"/>
      <c r="J36" s="3"/>
      <c r="K36" s="16"/>
      <c r="L36" s="3"/>
      <c r="M36" s="3"/>
      <c r="N36" s="3"/>
      <c r="O36" s="5"/>
      <c r="P36" s="3"/>
      <c r="Q36" s="3"/>
      <c r="R36" s="3"/>
      <c r="S36" s="3"/>
      <c r="T36" s="3"/>
      <c r="U36" s="3"/>
    </row>
    <row r="37" spans="1:21" x14ac:dyDescent="0.25">
      <c r="A37" s="1">
        <v>45435</v>
      </c>
      <c r="B37" s="17">
        <v>14</v>
      </c>
      <c r="C37" s="3">
        <v>42</v>
      </c>
      <c r="D37" s="37">
        <v>2.2596204855825106</v>
      </c>
      <c r="E37" s="38">
        <v>0.13807541482130492</v>
      </c>
      <c r="F37" s="10">
        <v>38.5</v>
      </c>
      <c r="G37" s="4">
        <f t="shared" si="0"/>
        <v>1.4122927747532627E-3</v>
      </c>
      <c r="H37" s="4">
        <f t="shared" si="1"/>
        <v>2.3683793447639375E-4</v>
      </c>
      <c r="I37" s="3"/>
      <c r="J37" s="3"/>
      <c r="K37" s="16"/>
      <c r="L37" s="3"/>
      <c r="M37" s="3"/>
      <c r="N37" s="3"/>
      <c r="O37" s="5"/>
      <c r="P37" s="3"/>
      <c r="Q37" s="3"/>
      <c r="R37" s="3"/>
      <c r="S37" s="3"/>
      <c r="T37" s="3"/>
      <c r="U37" s="3"/>
    </row>
    <row r="38" spans="1:21" x14ac:dyDescent="0.25">
      <c r="A38" s="1">
        <v>45435</v>
      </c>
      <c r="B38" s="17">
        <v>14</v>
      </c>
      <c r="C38" s="3">
        <v>63</v>
      </c>
      <c r="D38" s="37">
        <v>2.2296565071203069</v>
      </c>
      <c r="E38" s="38">
        <v>0.14067090364695289</v>
      </c>
      <c r="F38" s="10">
        <f>AVERAGE(F36:F37)</f>
        <v>38.75</v>
      </c>
      <c r="G38" s="4">
        <f t="shared" si="0"/>
        <v>1.3924478942307196E-3</v>
      </c>
      <c r="H38" s="4">
        <f t="shared" si="1"/>
        <v>2.4109652009093028E-4</v>
      </c>
      <c r="I38" s="3"/>
      <c r="J38" s="3"/>
      <c r="K38" s="16"/>
      <c r="L38" s="3"/>
      <c r="M38" s="3"/>
      <c r="N38" s="3"/>
      <c r="O38" s="5"/>
      <c r="P38" s="3"/>
      <c r="Q38" s="3"/>
      <c r="R38" s="3"/>
      <c r="S38" s="3"/>
      <c r="T38" s="3"/>
      <c r="U38" s="3"/>
    </row>
    <row r="39" spans="1:21" x14ac:dyDescent="0.25">
      <c r="A39" s="1">
        <v>45435</v>
      </c>
      <c r="B39" s="17">
        <v>24</v>
      </c>
      <c r="C39" s="3">
        <v>0</v>
      </c>
      <c r="D39" s="37">
        <v>2.2618852048848868</v>
      </c>
      <c r="E39" s="38">
        <v>0.12246345196026509</v>
      </c>
      <c r="F39" s="10">
        <v>37.5</v>
      </c>
      <c r="G39" s="4">
        <f t="shared" si="0"/>
        <v>1.4182590615486612E-3</v>
      </c>
      <c r="H39" s="4">
        <f t="shared" si="1"/>
        <v>2.1073524597946261E-4</v>
      </c>
      <c r="I39" s="3" t="str">
        <f t="shared" ref="I39" si="6">IF(ABS(G42-G39)&gt;0.000183,"Pass","Fail")</f>
        <v>Fail</v>
      </c>
      <c r="J39" s="3" t="str">
        <f t="shared" ref="J39" si="7">IF(ABS(H42-H39)&gt;0.000183,"Pass","Fail")</f>
        <v>Fail</v>
      </c>
      <c r="K39" s="16" t="str">
        <f>IF(I39="Fail","",RSQ(G39:G42,C39:C42))</f>
        <v/>
      </c>
      <c r="L39" s="3" t="str">
        <f>IF(J39="Fail","",RSQ(H39:H42,C39:C42))</f>
        <v/>
      </c>
      <c r="M39" s="3">
        <f>IF(I39="Fail",0,IF(K39&gt;0.9,+SLOPE(G39:G42,C39:C42),"Miss"))</f>
        <v>0</v>
      </c>
      <c r="N39" s="3">
        <f>IF(J39="Fail",0,IF(L39&gt;0.9,+SLOPE(H39:H42,C39:C42),"Miss"))</f>
        <v>0</v>
      </c>
      <c r="O39" s="5">
        <f>(PI()*14.75*14.75*S39)/1000</f>
        <v>10.095187942559216</v>
      </c>
      <c r="P39" s="3">
        <v>7.62</v>
      </c>
      <c r="Q39" s="3">
        <v>0</v>
      </c>
      <c r="R39" s="3">
        <v>7.15</v>
      </c>
      <c r="S39" s="3">
        <f>SUM(P39:R39)</f>
        <v>14.77</v>
      </c>
      <c r="T39" s="3">
        <f>IF(M39="Miss","Miss",(M39*O39*14400*12.01)/(PI()*0.1475*0.1475*16.04))</f>
        <v>0</v>
      </c>
      <c r="U39" s="13">
        <f>IF(N39="Miss","Miss",(N39*O39*14400*28.02)/(PI()*0.1475*0.1475*44.02))</f>
        <v>0</v>
      </c>
    </row>
    <row r="40" spans="1:21" x14ac:dyDescent="0.25">
      <c r="A40" s="1">
        <v>45435</v>
      </c>
      <c r="B40" s="17">
        <v>24</v>
      </c>
      <c r="C40" s="3">
        <v>21</v>
      </c>
      <c r="D40" s="37">
        <v>2.2584010213427699</v>
      </c>
      <c r="E40" s="38">
        <v>0.12322453514974074</v>
      </c>
      <c r="F40" s="10">
        <v>40.4</v>
      </c>
      <c r="G40" s="4">
        <f t="shared" si="0"/>
        <v>1.4029772267326879E-3</v>
      </c>
      <c r="H40" s="4">
        <f t="shared" si="1"/>
        <v>2.1008373153142207E-4</v>
      </c>
      <c r="I40" s="3"/>
      <c r="J40" s="3"/>
      <c r="K40" s="16"/>
      <c r="L40" s="3"/>
      <c r="M40" s="3"/>
      <c r="N40" s="3"/>
      <c r="O40" s="5"/>
      <c r="P40" s="3"/>
      <c r="Q40" s="3"/>
      <c r="R40" s="3"/>
      <c r="S40" s="3"/>
      <c r="T40" s="3"/>
      <c r="U40" s="13"/>
    </row>
    <row r="41" spans="1:21" x14ac:dyDescent="0.25">
      <c r="A41" s="1">
        <v>45435</v>
      </c>
      <c r="B41" s="17">
        <v>24</v>
      </c>
      <c r="C41" s="3">
        <v>42</v>
      </c>
      <c r="D41" s="37">
        <v>2.1923757432196576</v>
      </c>
      <c r="E41" s="38">
        <v>0.12236587719238357</v>
      </c>
      <c r="F41" s="10">
        <v>40.6</v>
      </c>
      <c r="G41" s="4">
        <f t="shared" si="0"/>
        <v>1.3610924312680414E-3</v>
      </c>
      <c r="H41" s="4">
        <f t="shared" si="1"/>
        <v>2.0848683322803106E-4</v>
      </c>
      <c r="I41" s="3"/>
      <c r="J41" s="3"/>
      <c r="K41" s="16"/>
      <c r="L41" s="3"/>
      <c r="M41" s="3"/>
      <c r="N41" s="3"/>
      <c r="O41" s="5"/>
      <c r="P41" s="3"/>
      <c r="Q41" s="3"/>
      <c r="R41" s="3"/>
      <c r="S41" s="3"/>
      <c r="T41" s="3"/>
      <c r="U41" s="13"/>
    </row>
    <row r="42" spans="1:21" x14ac:dyDescent="0.25">
      <c r="A42" s="1">
        <v>45435</v>
      </c>
      <c r="B42" s="17">
        <v>24</v>
      </c>
      <c r="C42" s="3">
        <v>63</v>
      </c>
      <c r="D42" s="37">
        <v>2.2685051536149086</v>
      </c>
      <c r="E42" s="38">
        <v>0.13108906144098964</v>
      </c>
      <c r="F42" s="10">
        <v>40.5</v>
      </c>
      <c r="G42" s="4">
        <f t="shared" si="0"/>
        <v>1.4088048676021059E-3</v>
      </c>
      <c r="H42" s="4">
        <f t="shared" si="1"/>
        <v>2.2342059372751995E-4</v>
      </c>
      <c r="I42" s="3"/>
      <c r="J42" s="3"/>
      <c r="K42" s="16"/>
      <c r="L42" s="3"/>
      <c r="M42" s="3"/>
      <c r="N42" s="3"/>
      <c r="O42" s="5"/>
      <c r="P42" s="3"/>
      <c r="Q42" s="3"/>
      <c r="R42" s="3"/>
      <c r="S42" s="3"/>
      <c r="T42" s="3"/>
      <c r="U42" s="13"/>
    </row>
    <row r="43" spans="1:21" x14ac:dyDescent="0.25">
      <c r="A43" s="1">
        <v>45435</v>
      </c>
      <c r="B43" s="17">
        <v>34</v>
      </c>
      <c r="C43" s="3">
        <v>0</v>
      </c>
      <c r="D43" s="37">
        <v>2.2697246178546493</v>
      </c>
      <c r="E43" s="38">
        <v>0.12459058190008176</v>
      </c>
      <c r="F43" s="10">
        <v>34.200000000000003</v>
      </c>
      <c r="G43" s="4">
        <f t="shared" si="0"/>
        <v>1.4384551180517994E-3</v>
      </c>
      <c r="H43" s="4">
        <f t="shared" si="1"/>
        <v>2.1669756745349472E-4</v>
      </c>
      <c r="I43" s="3" t="str">
        <f t="shared" ref="I43" si="8">IF(ABS(G46-G43)&gt;0.000183,"Pass","Fail")</f>
        <v>Fail</v>
      </c>
      <c r="J43" s="3" t="str">
        <f t="shared" ref="J43" si="9">IF(ABS(H46-H43)&gt;0.000183,"Pass","Fail")</f>
        <v>Fail</v>
      </c>
      <c r="K43" s="16" t="str">
        <f>IF(I43="Fail","",RSQ(G43:G46,C43:C46))</f>
        <v/>
      </c>
      <c r="L43" s="3" t="str">
        <f>IF(J43="Fail","",RSQ(H43:H46,C43:C46))</f>
        <v/>
      </c>
      <c r="M43" s="3">
        <f>IF(I43="Fail",0,IF(K43&gt;0.9,+SLOPE(G43:G46,C43:C46),"Miss"))</f>
        <v>0</v>
      </c>
      <c r="N43" s="3">
        <f>IF(J43="Fail",0,IF(L43&gt;0.9,+SLOPE(H43:H46,C43:C46),"Miss"))</f>
        <v>0</v>
      </c>
      <c r="O43" s="5">
        <f>(PI()*14.75*14.75*S43)/1000</f>
        <v>9.4458698284474174</v>
      </c>
      <c r="P43" s="3">
        <v>7.62</v>
      </c>
      <c r="Q43" s="3">
        <v>0</v>
      </c>
      <c r="R43" s="3">
        <v>6.2</v>
      </c>
      <c r="S43" s="3">
        <f>SUM(P43:R43)</f>
        <v>13.82</v>
      </c>
      <c r="T43" s="3">
        <f>IF(M43="Miss","Miss",(M43*O43*14400*12.01)/(PI()*0.1475*0.1475*16.04))</f>
        <v>0</v>
      </c>
      <c r="U43" s="13">
        <f>IF(N43="Miss","Miss",(N43*O43*14400*28.02)/(PI()*0.1475*0.1475*44.02))</f>
        <v>0</v>
      </c>
    </row>
    <row r="44" spans="1:21" x14ac:dyDescent="0.25">
      <c r="A44" s="1">
        <v>45435</v>
      </c>
      <c r="B44" s="17">
        <v>34</v>
      </c>
      <c r="C44" s="3">
        <v>21</v>
      </c>
      <c r="D44" s="37">
        <v>2.2416769403406094</v>
      </c>
      <c r="E44" s="38">
        <v>0.13104027405704888</v>
      </c>
      <c r="F44" s="10">
        <v>39.4</v>
      </c>
      <c r="G44" s="4">
        <f t="shared" si="0"/>
        <v>1.3970433623655704E-3</v>
      </c>
      <c r="H44" s="4">
        <f t="shared" si="1"/>
        <v>2.2412346537681644E-4</v>
      </c>
      <c r="I44" s="3"/>
      <c r="J44" s="3"/>
      <c r="K44" s="16"/>
      <c r="L44" s="3"/>
      <c r="M44" s="3"/>
      <c r="N44" s="3"/>
      <c r="O44" s="5"/>
      <c r="P44" s="3"/>
      <c r="Q44" s="3"/>
      <c r="R44" s="3"/>
      <c r="S44" s="3"/>
      <c r="T44" s="3"/>
      <c r="U44" s="3"/>
    </row>
    <row r="45" spans="1:21" x14ac:dyDescent="0.25">
      <c r="A45" s="1">
        <v>45435</v>
      </c>
      <c r="B45" s="17">
        <v>34</v>
      </c>
      <c r="C45" s="3">
        <v>42</v>
      </c>
      <c r="D45" s="37">
        <v>2.2103192884615588</v>
      </c>
      <c r="E45" s="38">
        <v>0.14252482423670132</v>
      </c>
      <c r="F45" s="10">
        <v>39.200000000000003</v>
      </c>
      <c r="G45" s="4">
        <f t="shared" si="0"/>
        <v>1.3783828738749586E-3</v>
      </c>
      <c r="H45" s="4">
        <f t="shared" si="1"/>
        <v>2.4392203983557493E-4</v>
      </c>
      <c r="I45" s="3"/>
      <c r="J45" s="3"/>
      <c r="K45" s="16"/>
      <c r="L45" s="3"/>
      <c r="M45" s="3"/>
      <c r="N45" s="3"/>
      <c r="O45" s="5"/>
      <c r="P45" s="3"/>
      <c r="Q45" s="3"/>
      <c r="R45" s="3"/>
      <c r="S45" s="3"/>
      <c r="T45" s="3"/>
      <c r="U45" s="3"/>
    </row>
    <row r="46" spans="1:21" x14ac:dyDescent="0.25">
      <c r="A46" s="1">
        <v>45435</v>
      </c>
      <c r="B46" s="17">
        <v>34</v>
      </c>
      <c r="C46" s="3">
        <v>63</v>
      </c>
      <c r="D46" s="37">
        <v>2.3620554817207431</v>
      </c>
      <c r="E46" s="38">
        <v>0.14675956916275845</v>
      </c>
      <c r="F46" s="10">
        <v>40.200000000000003</v>
      </c>
      <c r="G46" s="4">
        <f t="shared" si="0"/>
        <v>1.4683066324453153E-3</v>
      </c>
      <c r="H46" s="4">
        <f t="shared" si="1"/>
        <v>2.5036797026207081E-4</v>
      </c>
      <c r="I46" s="3"/>
      <c r="J46" s="3"/>
      <c r="K46" s="16"/>
      <c r="L46" s="3"/>
      <c r="M46" s="3"/>
      <c r="N46" s="3"/>
      <c r="O46" s="5"/>
      <c r="P46" s="3"/>
      <c r="Q46" s="3"/>
      <c r="R46" s="3"/>
      <c r="S46" s="3"/>
      <c r="T46" s="3"/>
      <c r="U46" s="3"/>
    </row>
    <row r="47" spans="1:21" x14ac:dyDescent="0.25">
      <c r="A47" s="1">
        <v>45435</v>
      </c>
      <c r="B47" s="17">
        <v>44</v>
      </c>
      <c r="C47" s="3">
        <v>0</v>
      </c>
      <c r="D47" s="37">
        <v>2.2286112520576715</v>
      </c>
      <c r="E47" s="38">
        <v>0.11405250696887981</v>
      </c>
      <c r="F47" s="10">
        <v>35.200000000000003</v>
      </c>
      <c r="G47" s="4">
        <f t="shared" si="0"/>
        <v>1.4078187053742309E-3</v>
      </c>
      <c r="H47" s="4">
        <f t="shared" si="1"/>
        <v>1.977256093027376E-4</v>
      </c>
      <c r="I47" s="3" t="str">
        <f t="shared" ref="I47" si="10">IF(ABS(G50-G47)&gt;0.000183,"Pass","Fail")</f>
        <v>Fail</v>
      </c>
      <c r="J47" s="3" t="str">
        <f t="shared" ref="J47" si="11">IF(ABS(H50-H47)&gt;0.000183,"Pass","Fail")</f>
        <v>Fail</v>
      </c>
      <c r="K47" s="16" t="str">
        <f>IF(I47="Fail","",RSQ(G47:G50,C47:C50))</f>
        <v/>
      </c>
      <c r="L47" s="5" t="str">
        <f>IF(J47="Fail","",RSQ(H47:H50,C47:C50))</f>
        <v/>
      </c>
      <c r="M47" s="3">
        <f>IF(I47="Fail",0,IF(K47&gt;0.9,+SLOPE(G47:G50,C47:C50),"Miss"))</f>
        <v>0</v>
      </c>
      <c r="N47" s="3">
        <f>IF(J47="Fail",0,IF(L47&gt;0.9,+SLOPE(H47:H50,C47:C50),"Miss"))</f>
        <v>0</v>
      </c>
      <c r="O47" s="5">
        <f>(PI()*14.75*14.75*S47)/1000</f>
        <v>10.026838667389555</v>
      </c>
      <c r="P47" s="3">
        <v>7.62</v>
      </c>
      <c r="Q47" s="3">
        <v>0</v>
      </c>
      <c r="R47" s="3">
        <v>7.0500000000000007</v>
      </c>
      <c r="S47" s="3">
        <f>SUM(P47:R47)</f>
        <v>14.670000000000002</v>
      </c>
      <c r="T47" s="3">
        <f>IF(M47="Miss","Miss",(M47*O47*14400*12.01)/(PI()*0.1475*0.1475*16.04))</f>
        <v>0</v>
      </c>
      <c r="U47" s="5">
        <f>IF(N47="Miss","Miss",(N47*O47*14400*28.02)/(PI()*0.1475*0.1475*44.02))</f>
        <v>0</v>
      </c>
    </row>
    <row r="48" spans="1:21" x14ac:dyDescent="0.25">
      <c r="A48" s="1">
        <v>45435</v>
      </c>
      <c r="B48" s="17">
        <v>44</v>
      </c>
      <c r="C48" s="3">
        <v>21</v>
      </c>
      <c r="D48" s="37">
        <v>2.3160642589648019</v>
      </c>
      <c r="E48" s="38">
        <v>0.14405674809244084</v>
      </c>
      <c r="F48" s="10">
        <v>40.1</v>
      </c>
      <c r="G48" s="4">
        <f t="shared" si="0"/>
        <v>1.4401770640267611E-3</v>
      </c>
      <c r="H48" s="4">
        <f t="shared" si="1"/>
        <v>2.4583548246697216E-4</v>
      </c>
      <c r="I48" s="3"/>
      <c r="J48" s="3"/>
      <c r="K48" s="16"/>
      <c r="L48" s="3"/>
      <c r="M48" s="3"/>
      <c r="N48" s="3"/>
      <c r="O48" s="5"/>
      <c r="P48" s="3"/>
      <c r="Q48" s="3"/>
      <c r="R48" s="3"/>
      <c r="S48" s="3"/>
      <c r="T48" s="3"/>
      <c r="U48" s="3"/>
    </row>
    <row r="49" spans="1:21" x14ac:dyDescent="0.25">
      <c r="A49" s="1">
        <v>45435</v>
      </c>
      <c r="B49" s="17">
        <v>44</v>
      </c>
      <c r="C49" s="3">
        <v>42</v>
      </c>
      <c r="D49" s="37">
        <v>2.2510842359043246</v>
      </c>
      <c r="E49" s="38">
        <v>0.14888669910257513</v>
      </c>
      <c r="F49" s="10">
        <v>40.4</v>
      </c>
      <c r="G49" s="4">
        <f t="shared" si="0"/>
        <v>1.3984318500497972E-3</v>
      </c>
      <c r="H49" s="4">
        <f t="shared" si="1"/>
        <v>2.5383478448391466E-4</v>
      </c>
      <c r="I49" s="3"/>
      <c r="J49" s="3"/>
      <c r="K49" s="16"/>
      <c r="L49" s="3"/>
      <c r="M49" s="3"/>
      <c r="N49" s="3"/>
      <c r="O49" s="5"/>
      <c r="P49" s="3"/>
      <c r="Q49" s="3"/>
      <c r="R49" s="3"/>
      <c r="S49" s="3"/>
      <c r="T49" s="3"/>
      <c r="U49" s="3"/>
    </row>
    <row r="50" spans="1:21" x14ac:dyDescent="0.25">
      <c r="A50" s="1">
        <v>45435</v>
      </c>
      <c r="B50" s="17">
        <v>44</v>
      </c>
      <c r="C50" s="3">
        <v>63</v>
      </c>
      <c r="D50" s="37">
        <v>2.244290077997197</v>
      </c>
      <c r="E50" s="38">
        <v>0.14835003787922685</v>
      </c>
      <c r="F50" s="10">
        <v>40.700000000000003</v>
      </c>
      <c r="G50" s="4">
        <f t="shared" si="0"/>
        <v>1.3928784576339084E-3</v>
      </c>
      <c r="H50" s="4">
        <f t="shared" si="1"/>
        <v>2.5267807986201142E-4</v>
      </c>
      <c r="I50" s="3"/>
      <c r="J50" s="3"/>
      <c r="K50" s="16"/>
      <c r="L50" s="3"/>
      <c r="M50" s="3"/>
      <c r="N50" s="3"/>
      <c r="O50" s="5"/>
      <c r="P50" s="3"/>
      <c r="Q50" s="3"/>
      <c r="R50" s="3"/>
      <c r="S50" s="3"/>
      <c r="T50" s="3"/>
      <c r="U50" s="3"/>
    </row>
  </sheetData>
  <mergeCells count="12">
    <mergeCell ref="T1:U1"/>
    <mergeCell ref="A1:A2"/>
    <mergeCell ref="B1:B2"/>
    <mergeCell ref="C1:C2"/>
    <mergeCell ref="D1:E1"/>
    <mergeCell ref="F1:F2"/>
    <mergeCell ref="G1:H1"/>
    <mergeCell ref="I1:J1"/>
    <mergeCell ref="K1:L1"/>
    <mergeCell ref="M1:N1"/>
    <mergeCell ref="O1:O2"/>
    <mergeCell ref="P1:S1"/>
  </mergeCells>
  <conditionalFormatting sqref="I3:J31">
    <cfRule type="containsText" dxfId="52" priority="4" operator="containsText" text="Fail">
      <formula>NOT(ISERROR(SEARCH("Fail",I3)))</formula>
    </cfRule>
    <cfRule type="containsText" priority="5" operator="containsText" text="Fail">
      <formula>NOT(ISERROR(SEARCH("Fail",I3)))</formula>
    </cfRule>
  </conditionalFormatting>
  <conditionalFormatting sqref="I35:J50">
    <cfRule type="containsText" dxfId="51" priority="1" operator="containsText" text="Fail">
      <formula>NOT(ISERROR(SEARCH("Fail",I35)))</formula>
    </cfRule>
    <cfRule type="containsText" priority="2" operator="containsText" text="Fail">
      <formula>NOT(ISERROR(SEARCH("Fail",I35)))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Apr-9</vt:lpstr>
      <vt:lpstr>Apr-18</vt:lpstr>
      <vt:lpstr>Apr-29</vt:lpstr>
      <vt:lpstr>May-1</vt:lpstr>
      <vt:lpstr>May-6</vt:lpstr>
      <vt:lpstr>May-8</vt:lpstr>
      <vt:lpstr>May-10</vt:lpstr>
      <vt:lpstr>May-16</vt:lpstr>
      <vt:lpstr>May 23</vt:lpstr>
      <vt:lpstr>May-28</vt:lpstr>
      <vt:lpstr>June-5</vt:lpstr>
      <vt:lpstr>June-12 Corrected</vt:lpstr>
      <vt:lpstr>June-12</vt:lpstr>
      <vt:lpstr>June-18 corrected</vt:lpstr>
      <vt:lpstr>June-18</vt:lpstr>
      <vt:lpstr>June-26</vt:lpstr>
      <vt:lpstr>July-3</vt:lpstr>
      <vt:lpstr>July-9</vt:lpstr>
      <vt:lpstr>July-16</vt:lpstr>
      <vt:lpstr>July-23</vt:lpstr>
      <vt:lpstr>July-30</vt:lpstr>
      <vt:lpstr>Aug-7</vt:lpstr>
      <vt:lpstr>Aug-16</vt:lpstr>
      <vt:lpstr>Aug-21</vt:lpstr>
      <vt:lpstr>Aug-27</vt:lpstr>
      <vt:lpstr>Aug-29 Corrected</vt:lpstr>
      <vt:lpstr>Aug-29</vt:lpstr>
      <vt:lpstr>Aug-30</vt:lpstr>
      <vt:lpstr>Sep-2</vt:lpstr>
      <vt:lpstr>Sep-9 Corrected</vt:lpstr>
      <vt:lpstr>Sep-9</vt:lpstr>
      <vt:lpstr>Sep-13</vt:lpstr>
      <vt:lpstr>Sep-16</vt:lpstr>
      <vt:lpstr>Sep-18</vt:lpstr>
      <vt:lpstr>Sep-20</vt:lpstr>
      <vt:lpstr>Sep-23</vt:lpstr>
      <vt:lpstr>Sep-30</vt:lpstr>
      <vt:lpstr>Sep-7</vt:lpstr>
      <vt:lpstr>Flux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NAWAL</dc:creator>
  <cp:lastModifiedBy>Nawal TAAIME</cp:lastModifiedBy>
  <dcterms:created xsi:type="dcterms:W3CDTF">2015-06-05T18:17:20Z</dcterms:created>
  <dcterms:modified xsi:type="dcterms:W3CDTF">2024-11-05T22:22:00Z</dcterms:modified>
</cp:coreProperties>
</file>