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Casa\Dropbox\Curso Alvenaria Estrutural engenhaBIM\"/>
    </mc:Choice>
  </mc:AlternateContent>
  <bookViews>
    <workbookView xWindow="0" yWindow="0" windowWidth="28800" windowHeight="12585" tabRatio="779"/>
  </bookViews>
  <sheets>
    <sheet name="Tensões Vento e Desaprumo" sheetId="18" r:id="rId1"/>
    <sheet name="Flexo-Compressão" sheetId="2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8" l="1"/>
  <c r="J21" i="18"/>
  <c r="J20" i="18"/>
  <c r="J19" i="18"/>
  <c r="J18" i="18"/>
  <c r="J17" i="18"/>
  <c r="J11" i="18"/>
  <c r="J10" i="18"/>
  <c r="J9" i="18"/>
  <c r="J8" i="18"/>
  <c r="J7" i="18"/>
  <c r="J6" i="18"/>
  <c r="J17" i="22" l="1"/>
  <c r="J16" i="22"/>
  <c r="J15" i="22"/>
  <c r="I15" i="22"/>
  <c r="G6" i="22"/>
  <c r="G5" i="22"/>
  <c r="E5" i="22"/>
  <c r="E18" i="22"/>
  <c r="D20" i="22"/>
  <c r="I11" i="18" l="1"/>
  <c r="K22" i="18"/>
  <c r="K21" i="18"/>
  <c r="K20" i="18"/>
  <c r="K19" i="18"/>
  <c r="K18" i="18"/>
  <c r="I18" i="18"/>
  <c r="I17" i="18"/>
  <c r="G22" i="18"/>
  <c r="H22" i="18" s="1"/>
  <c r="I22" i="18" s="1"/>
  <c r="G21" i="18"/>
  <c r="H21" i="18" s="1"/>
  <c r="I21" i="18" s="1"/>
  <c r="H20" i="18"/>
  <c r="I20" i="18" s="1"/>
  <c r="G20" i="18"/>
  <c r="H19" i="18"/>
  <c r="I19" i="18" s="1"/>
  <c r="G19" i="18"/>
  <c r="G18" i="18"/>
  <c r="H18" i="18" s="1"/>
  <c r="K17" i="18"/>
  <c r="H17" i="18"/>
  <c r="G17" i="18"/>
  <c r="K11" i="18"/>
  <c r="K10" i="18"/>
  <c r="K9" i="18"/>
  <c r="K8" i="18"/>
  <c r="K7" i="18"/>
  <c r="K6" i="18"/>
  <c r="I10" i="18"/>
  <c r="M24" i="18"/>
  <c r="M22" i="18"/>
  <c r="M19" i="18"/>
  <c r="M16" i="18"/>
  <c r="M15" i="18"/>
  <c r="M11" i="18"/>
  <c r="N8" i="18"/>
  <c r="I9" i="18"/>
  <c r="I8" i="18"/>
  <c r="I7" i="18"/>
  <c r="I6" i="18"/>
  <c r="H11" i="18"/>
  <c r="H10" i="18"/>
  <c r="H9" i="18"/>
  <c r="H8" i="18"/>
  <c r="H7" i="18"/>
  <c r="H6" i="18"/>
  <c r="G11" i="18"/>
  <c r="G10" i="18"/>
  <c r="G9" i="18"/>
  <c r="G8" i="18"/>
  <c r="G7" i="18"/>
  <c r="G6" i="18"/>
  <c r="G10" i="22" l="1"/>
  <c r="F3" i="22"/>
  <c r="A6" i="22"/>
  <c r="A7" i="22" s="1"/>
  <c r="A8" i="22" s="1"/>
  <c r="A9" i="22" s="1"/>
  <c r="A10" i="22" s="1"/>
  <c r="A11" i="22" s="1"/>
  <c r="A12" i="22" s="1"/>
  <c r="A13" i="22" s="1"/>
  <c r="A14" i="22" s="1"/>
  <c r="E6" i="22" l="1"/>
  <c r="F6" i="22" s="1"/>
  <c r="G9" i="22"/>
  <c r="E9" i="22"/>
  <c r="F9" i="22" s="1"/>
  <c r="G13" i="22"/>
  <c r="E13" i="22"/>
  <c r="F13" i="22" s="1"/>
  <c r="G14" i="22"/>
  <c r="E14" i="22"/>
  <c r="F14" i="22" s="1"/>
  <c r="E10" i="22"/>
  <c r="F10" i="22" s="1"/>
  <c r="G8" i="22"/>
  <c r="E8" i="22"/>
  <c r="F8" i="22" s="1"/>
  <c r="G12" i="22"/>
  <c r="E12" i="22"/>
  <c r="F12" i="22" s="1"/>
  <c r="G7" i="22"/>
  <c r="E7" i="22"/>
  <c r="F7" i="22" s="1"/>
  <c r="G11" i="22"/>
  <c r="E11" i="22"/>
  <c r="F11" i="22" s="1"/>
  <c r="F5" i="22" l="1"/>
</calcChain>
</file>

<file path=xl/sharedStrings.xml><?xml version="1.0" encoding="utf-8"?>
<sst xmlns="http://schemas.openxmlformats.org/spreadsheetml/2006/main" count="67" uniqueCount="55">
  <si>
    <t>Parede</t>
  </si>
  <si>
    <t>pavto</t>
  </si>
  <si>
    <t>z (m)</t>
  </si>
  <si>
    <t>Vo (m/s)</t>
  </si>
  <si>
    <t>S1</t>
  </si>
  <si>
    <t>S2</t>
  </si>
  <si>
    <t>S3</t>
  </si>
  <si>
    <t>qv (Kn/m2)</t>
  </si>
  <si>
    <t>Fv (Kn)</t>
  </si>
  <si>
    <t>Vk (m/s)</t>
  </si>
  <si>
    <t>he</t>
  </si>
  <si>
    <t>te</t>
  </si>
  <si>
    <t>R</t>
  </si>
  <si>
    <t>Tensao V</t>
  </si>
  <si>
    <t>Tensao H</t>
  </si>
  <si>
    <t>Tensao Total</t>
  </si>
  <si>
    <t>Tensao SD</t>
  </si>
  <si>
    <t>Lambda</t>
  </si>
  <si>
    <t>Te</t>
  </si>
  <si>
    <t>CARGAS HORIZONTAIS (VENTO E DESAPRUMO)</t>
  </si>
  <si>
    <t>FLEXO COMPRESSÃO</t>
  </si>
  <si>
    <t>He</t>
  </si>
  <si>
    <t>Tensao (+ ou -)</t>
  </si>
  <si>
    <t>Direção 0</t>
  </si>
  <si>
    <t>Direção 90</t>
  </si>
  <si>
    <t>Alvenaria Estrutural - Modulação e Pré dimensionamento</t>
  </si>
  <si>
    <t>no Revit 2017 com auxílio da análise estrutural na nuvem</t>
  </si>
  <si>
    <t>Térreo</t>
  </si>
  <si>
    <t>cat IV</t>
  </si>
  <si>
    <t>classe B</t>
  </si>
  <si>
    <t>Fv (Kn/m)</t>
  </si>
  <si>
    <t>H</t>
  </si>
  <si>
    <t>desprumo</t>
  </si>
  <si>
    <t>comprimento total</t>
  </si>
  <si>
    <t>comprimento por pavimento</t>
  </si>
  <si>
    <t>altura da parede</t>
  </si>
  <si>
    <t>kn/m3</t>
  </si>
  <si>
    <t>espessura</t>
  </si>
  <si>
    <t>peso próprio paredes</t>
  </si>
  <si>
    <t>volume de piso</t>
  </si>
  <si>
    <t>kn de piso/m3</t>
  </si>
  <si>
    <t>kn de piso por pavimento</t>
  </si>
  <si>
    <t>m2 de piso</t>
  </si>
  <si>
    <t>kn/m2 de sobrecarga</t>
  </si>
  <si>
    <t>kn de sobrecarga</t>
  </si>
  <si>
    <t>kn</t>
  </si>
  <si>
    <t>Fd (Kn/m)</t>
  </si>
  <si>
    <t>=</t>
  </si>
  <si>
    <t>1 - (LAMBDA/40)^3</t>
  </si>
  <si>
    <t>PAVIMENTO TERREO</t>
  </si>
  <si>
    <t>fpk</t>
  </si>
  <si>
    <t>= 2 x Tensão/0,70</t>
  </si>
  <si>
    <t>mpa</t>
  </si>
  <si>
    <t>UTILIZAR BLOCOS DE 12 Mpa para o térreo</t>
  </si>
  <si>
    <t>Ft (kn/m)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</si>
</sst>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0_-;\-* #,##0.000_-;_-* &quot;-&quot;??_-;_-@_-"/>
    <numFmt numFmtId="165" formatCode="_-* #,##0.000000_-;\-* #,##0.000000_-;_-* &quot;-&quot;??_-;_-@_-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3" fillId="3" borderId="3" applyNumberFormat="0" applyAlignment="0" applyProtection="0"/>
  </cellStyleXfs>
  <cellXfs count="33">
    <xf numFmtId="0" fontId="0" fillId="0" borderId="0" xfId="0"/>
    <xf numFmtId="43" fontId="0" fillId="0" borderId="0" xfId="1" applyFont="1"/>
    <xf numFmtId="43" fontId="0" fillId="0" borderId="1" xfId="1" applyFont="1" applyBorder="1" applyAlignment="1">
      <alignment horizontal="center"/>
    </xf>
    <xf numFmtId="43" fontId="0" fillId="0" borderId="1" xfId="1" applyFont="1" applyBorder="1" applyAlignment="1">
      <alignment horizontal="center" vertical="center"/>
    </xf>
    <xf numFmtId="0" fontId="3" fillId="3" borderId="3" xfId="3" applyAlignment="1">
      <alignment horizontal="center"/>
    </xf>
    <xf numFmtId="0" fontId="3" fillId="3" borderId="3" xfId="3"/>
    <xf numFmtId="0" fontId="5" fillId="0" borderId="0" xfId="0" applyFont="1"/>
    <xf numFmtId="0" fontId="5" fillId="0" borderId="0" xfId="0" applyFont="1" applyAlignment="1">
      <alignment horizontal="center"/>
    </xf>
    <xf numFmtId="43" fontId="5" fillId="0" borderId="0" xfId="1" applyFont="1" applyAlignment="1">
      <alignment horizontal="center"/>
    </xf>
    <xf numFmtId="43" fontId="5" fillId="0" borderId="1" xfId="0" applyNumberFormat="1" applyFont="1" applyBorder="1"/>
    <xf numFmtId="0" fontId="4" fillId="2" borderId="0" xfId="2" applyFont="1" applyFill="1" applyBorder="1" applyAlignment="1"/>
    <xf numFmtId="43" fontId="5" fillId="0" borderId="0" xfId="1" applyFont="1"/>
    <xf numFmtId="43" fontId="5" fillId="0" borderId="1" xfId="1" applyFont="1" applyBorder="1"/>
    <xf numFmtId="43" fontId="5" fillId="0" borderId="1" xfId="0" applyNumberFormat="1" applyFont="1" applyBorder="1" applyAlignment="1">
      <alignment horizontal="center"/>
    </xf>
    <xf numFmtId="43" fontId="3" fillId="3" borderId="3" xfId="3" applyNumberFormat="1"/>
    <xf numFmtId="0" fontId="6" fillId="0" borderId="0" xfId="0" applyFont="1" applyAlignment="1">
      <alignment horizontal="left"/>
    </xf>
    <xf numFmtId="164" fontId="5" fillId="0" borderId="1" xfId="1" applyNumberFormat="1" applyFont="1" applyBorder="1"/>
    <xf numFmtId="0" fontId="5" fillId="0" borderId="0" xfId="0" applyFont="1" applyAlignment="1">
      <alignment horizontal="left"/>
    </xf>
    <xf numFmtId="0" fontId="3" fillId="3" borderId="3" xfId="3" applyAlignment="1">
      <alignment horizontal="left"/>
    </xf>
    <xf numFmtId="0" fontId="5" fillId="0" borderId="1" xfId="0" applyFont="1" applyBorder="1" applyAlignment="1">
      <alignment horizontal="left"/>
    </xf>
    <xf numFmtId="43" fontId="3" fillId="3" borderId="3" xfId="3" applyNumberFormat="1" applyAlignment="1">
      <alignment horizontal="center"/>
    </xf>
    <xf numFmtId="43" fontId="0" fillId="0" borderId="0" xfId="0" applyNumberFormat="1"/>
    <xf numFmtId="165" fontId="0" fillId="0" borderId="0" xfId="0" applyNumberFormat="1"/>
    <xf numFmtId="0" fontId="7" fillId="0" borderId="0" xfId="0" applyFont="1"/>
    <xf numFmtId="43" fontId="3" fillId="3" borderId="0" xfId="3" applyNumberFormat="1" applyBorder="1" applyAlignment="1">
      <alignment horizontal="center"/>
    </xf>
    <xf numFmtId="0" fontId="7" fillId="4" borderId="0" xfId="0" applyFont="1" applyFill="1"/>
    <xf numFmtId="0" fontId="5" fillId="0" borderId="0" xfId="0" quotePrefix="1" applyFont="1"/>
    <xf numFmtId="166" fontId="5" fillId="0" borderId="1" xfId="0" applyNumberFormat="1" applyFont="1" applyBorder="1" applyAlignment="1">
      <alignment horizontal="center"/>
    </xf>
    <xf numFmtId="43" fontId="5" fillId="0" borderId="0" xfId="0" applyNumberFormat="1" applyFont="1"/>
    <xf numFmtId="43" fontId="6" fillId="0" borderId="0" xfId="0" applyNumberFormat="1" applyFont="1"/>
    <xf numFmtId="0" fontId="2" fillId="2" borderId="0" xfId="2" applyFill="1" applyBorder="1" applyAlignment="1">
      <alignment horizontal="center"/>
    </xf>
    <xf numFmtId="0" fontId="2" fillId="2" borderId="2" xfId="2" applyFill="1" applyAlignment="1">
      <alignment horizontal="center"/>
    </xf>
    <xf numFmtId="0" fontId="4" fillId="2" borderId="2" xfId="2" applyFont="1" applyFill="1" applyAlignment="1">
      <alignment horizontal="center"/>
    </xf>
  </cellXfs>
  <cellStyles count="4">
    <cellStyle name="Entrada" xfId="3" builtinId="20"/>
    <cellStyle name="Normal" xfId="0" builtinId="0"/>
    <cellStyle name="Título 1" xfId="2" builtinId="16"/>
    <cellStyle name="Vírgula" xfId="1" builtin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45" zoomScaleNormal="145" workbookViewId="0">
      <selection activeCell="J9" sqref="J9"/>
    </sheetView>
  </sheetViews>
  <sheetFormatPr defaultRowHeight="14.25" x14ac:dyDescent="0.45"/>
  <cols>
    <col min="4" max="4" width="11.3984375" bestFit="1" customWidth="1"/>
    <col min="7" max="7" width="8.59765625" bestFit="1" customWidth="1"/>
    <col min="8" max="8" width="12.59765625" bestFit="1" customWidth="1"/>
    <col min="9" max="9" width="11.1328125" bestFit="1" customWidth="1"/>
    <col min="10" max="10" width="12.59765625" bestFit="1" customWidth="1"/>
    <col min="11" max="11" width="16.3984375" bestFit="1" customWidth="1"/>
    <col min="12" max="12" width="52.9296875" customWidth="1"/>
    <col min="14" max="14" width="10.1328125" bestFit="1" customWidth="1"/>
  </cols>
  <sheetData>
    <row r="1" spans="1:14" x14ac:dyDescent="0.45">
      <c r="A1" s="30" t="s">
        <v>19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4" ht="14.65" thickBo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4" ht="14.65" thickTop="1" x14ac:dyDescent="0.45">
      <c r="B3" s="1"/>
      <c r="C3" s="1"/>
      <c r="D3" s="1"/>
      <c r="E3" s="1" t="s">
        <v>28</v>
      </c>
      <c r="F3" s="1"/>
      <c r="G3" s="1"/>
      <c r="H3" s="1"/>
      <c r="I3" s="1"/>
      <c r="J3" s="1"/>
      <c r="K3" s="1"/>
      <c r="L3" s="1"/>
    </row>
    <row r="4" spans="1:14" x14ac:dyDescent="0.45">
      <c r="A4" s="1" t="s">
        <v>23</v>
      </c>
      <c r="B4" s="1"/>
      <c r="C4" s="1"/>
      <c r="D4" s="1"/>
      <c r="E4" s="1" t="s">
        <v>29</v>
      </c>
      <c r="F4" s="1"/>
      <c r="G4" s="1"/>
      <c r="H4" s="1"/>
      <c r="I4" s="1"/>
      <c r="J4" s="1"/>
      <c r="K4" s="1"/>
      <c r="L4" s="1"/>
    </row>
    <row r="5" spans="1:14" x14ac:dyDescent="0.45">
      <c r="A5" s="20" t="s">
        <v>1</v>
      </c>
      <c r="B5" s="20" t="s">
        <v>2</v>
      </c>
      <c r="C5" s="20" t="s">
        <v>3</v>
      </c>
      <c r="D5" s="20" t="s">
        <v>4</v>
      </c>
      <c r="E5" s="20" t="s">
        <v>5</v>
      </c>
      <c r="F5" s="20" t="s">
        <v>6</v>
      </c>
      <c r="G5" s="20" t="s">
        <v>9</v>
      </c>
      <c r="H5" s="20" t="s">
        <v>7</v>
      </c>
      <c r="I5" s="20" t="s">
        <v>30</v>
      </c>
      <c r="J5" s="20" t="s">
        <v>46</v>
      </c>
      <c r="K5" s="20" t="s">
        <v>54</v>
      </c>
      <c r="L5" s="1"/>
    </row>
    <row r="6" spans="1:14" x14ac:dyDescent="0.45">
      <c r="A6" s="3">
        <v>5</v>
      </c>
      <c r="B6" s="3">
        <v>18</v>
      </c>
      <c r="C6" s="2">
        <v>40</v>
      </c>
      <c r="D6" s="2">
        <v>1</v>
      </c>
      <c r="E6" s="2">
        <v>0.91</v>
      </c>
      <c r="F6" s="2">
        <v>1</v>
      </c>
      <c r="G6" s="2">
        <f t="shared" ref="G6:G11" si="0">C6*D6*E6*F6</f>
        <v>36.4</v>
      </c>
      <c r="H6" s="2">
        <f t="shared" ref="H6:H11" si="1">(0.613*(G6^2))/1000</f>
        <v>0.81220047999999989</v>
      </c>
      <c r="I6" s="2">
        <f>H6*1.5</f>
        <v>1.2183007199999998</v>
      </c>
      <c r="J6" s="2">
        <f t="shared" ref="J6:J11" si="2">(4100*$N$8)/23.7</f>
        <v>0.40775496524118782</v>
      </c>
      <c r="K6" s="2">
        <f t="shared" ref="K6:K11" si="3">I6+J6</f>
        <v>1.6260556852411876</v>
      </c>
      <c r="L6" s="1"/>
      <c r="M6" t="s">
        <v>31</v>
      </c>
      <c r="N6" s="21">
        <v>18</v>
      </c>
    </row>
    <row r="7" spans="1:14" x14ac:dyDescent="0.45">
      <c r="A7" s="3">
        <v>4</v>
      </c>
      <c r="B7" s="3">
        <v>15</v>
      </c>
      <c r="C7" s="2">
        <v>40</v>
      </c>
      <c r="D7" s="2">
        <v>1</v>
      </c>
      <c r="E7" s="2">
        <v>0.88</v>
      </c>
      <c r="F7" s="2">
        <v>1</v>
      </c>
      <c r="G7" s="2">
        <f t="shared" si="0"/>
        <v>35.200000000000003</v>
      </c>
      <c r="H7" s="2">
        <f t="shared" si="1"/>
        <v>0.75953152000000013</v>
      </c>
      <c r="I7" s="2">
        <f>H7*3</f>
        <v>2.2785945600000002</v>
      </c>
      <c r="J7" s="2">
        <f t="shared" si="2"/>
        <v>0.40775496524118782</v>
      </c>
      <c r="K7" s="2">
        <f t="shared" si="3"/>
        <v>2.6863495252411882</v>
      </c>
      <c r="L7" s="1"/>
    </row>
    <row r="8" spans="1:14" x14ac:dyDescent="0.45">
      <c r="A8" s="3">
        <v>3</v>
      </c>
      <c r="B8" s="3">
        <v>12</v>
      </c>
      <c r="C8" s="2">
        <v>40</v>
      </c>
      <c r="D8" s="2">
        <v>1</v>
      </c>
      <c r="E8" s="2">
        <v>0.88</v>
      </c>
      <c r="F8" s="2">
        <v>1</v>
      </c>
      <c r="G8" s="2">
        <f t="shared" si="0"/>
        <v>35.200000000000003</v>
      </c>
      <c r="H8" s="2">
        <f t="shared" si="1"/>
        <v>0.75953152000000013</v>
      </c>
      <c r="I8" s="2">
        <f t="shared" ref="I8:I11" si="4">H8*3</f>
        <v>2.2785945600000002</v>
      </c>
      <c r="J8" s="2">
        <f t="shared" si="2"/>
        <v>0.40775496524118782</v>
      </c>
      <c r="K8" s="2">
        <f t="shared" si="3"/>
        <v>2.6863495252411882</v>
      </c>
      <c r="L8" s="1"/>
      <c r="M8" t="s">
        <v>32</v>
      </c>
      <c r="N8" s="22">
        <f>1/(100*SQRT(N6))</f>
        <v>2.3570226039551587E-3</v>
      </c>
    </row>
    <row r="9" spans="1:14" x14ac:dyDescent="0.45">
      <c r="A9" s="3">
        <v>2</v>
      </c>
      <c r="B9" s="3">
        <v>9</v>
      </c>
      <c r="C9" s="2">
        <v>40</v>
      </c>
      <c r="D9" s="2">
        <v>1</v>
      </c>
      <c r="E9" s="2">
        <v>0.83</v>
      </c>
      <c r="F9" s="2">
        <v>1</v>
      </c>
      <c r="G9" s="2">
        <f t="shared" si="0"/>
        <v>33.199999999999996</v>
      </c>
      <c r="H9" s="2">
        <f t="shared" si="1"/>
        <v>0.67567311999999979</v>
      </c>
      <c r="I9" s="2">
        <f t="shared" si="4"/>
        <v>2.0270193599999993</v>
      </c>
      <c r="J9" s="2">
        <f t="shared" si="2"/>
        <v>0.40775496524118782</v>
      </c>
      <c r="K9" s="2">
        <f t="shared" si="3"/>
        <v>2.4347743252411869</v>
      </c>
      <c r="L9" s="1"/>
    </row>
    <row r="10" spans="1:14" x14ac:dyDescent="0.45">
      <c r="A10" s="3">
        <v>1</v>
      </c>
      <c r="B10" s="3">
        <v>6</v>
      </c>
      <c r="C10" s="2">
        <v>40</v>
      </c>
      <c r="D10" s="2">
        <v>1</v>
      </c>
      <c r="E10" s="2">
        <v>0.83</v>
      </c>
      <c r="F10" s="2">
        <v>1</v>
      </c>
      <c r="G10" s="2">
        <f t="shared" si="0"/>
        <v>33.199999999999996</v>
      </c>
      <c r="H10" s="2">
        <f t="shared" si="1"/>
        <v>0.67567311999999979</v>
      </c>
      <c r="I10" s="2">
        <f>H10*3</f>
        <v>2.0270193599999993</v>
      </c>
      <c r="J10" s="2">
        <f t="shared" si="2"/>
        <v>0.40775496524118782</v>
      </c>
      <c r="K10" s="2">
        <f t="shared" si="3"/>
        <v>2.4347743252411869</v>
      </c>
      <c r="L10" s="1"/>
      <c r="M10">
        <v>2423</v>
      </c>
      <c r="N10" t="s">
        <v>33</v>
      </c>
    </row>
    <row r="11" spans="1:14" x14ac:dyDescent="0.45">
      <c r="A11" s="3" t="s">
        <v>27</v>
      </c>
      <c r="B11" s="3">
        <v>3</v>
      </c>
      <c r="C11" s="2">
        <v>40</v>
      </c>
      <c r="D11" s="2">
        <v>1</v>
      </c>
      <c r="E11" s="2">
        <v>0.76</v>
      </c>
      <c r="F11" s="2">
        <v>1</v>
      </c>
      <c r="G11" s="2">
        <f t="shared" si="0"/>
        <v>30.4</v>
      </c>
      <c r="H11" s="2">
        <f t="shared" si="1"/>
        <v>0.56651008000000003</v>
      </c>
      <c r="I11" s="2">
        <f t="shared" si="4"/>
        <v>1.6995302400000001</v>
      </c>
      <c r="J11" s="2">
        <f t="shared" si="2"/>
        <v>0.40775496524118782</v>
      </c>
      <c r="K11" s="2">
        <f t="shared" si="3"/>
        <v>2.1072852052411877</v>
      </c>
      <c r="L11" s="1"/>
      <c r="M11">
        <f>M10/6</f>
        <v>403.83333333333331</v>
      </c>
      <c r="N11" t="s">
        <v>34</v>
      </c>
    </row>
    <row r="12" spans="1:14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>
        <v>2.8</v>
      </c>
      <c r="N12" t="s">
        <v>35</v>
      </c>
    </row>
    <row r="13" spans="1:14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>
        <v>0.14000000000000001</v>
      </c>
      <c r="N13" t="s">
        <v>37</v>
      </c>
    </row>
    <row r="14" spans="1:14" x14ac:dyDescent="0.4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>
        <v>15</v>
      </c>
      <c r="N14" t="s">
        <v>36</v>
      </c>
    </row>
    <row r="15" spans="1:14" x14ac:dyDescent="0.45">
      <c r="A15" s="1" t="s">
        <v>24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>
        <f>M11*M12*M13</f>
        <v>158.30266666666665</v>
      </c>
    </row>
    <row r="16" spans="1:14" x14ac:dyDescent="0.45">
      <c r="A16" s="20" t="s">
        <v>1</v>
      </c>
      <c r="B16" s="20" t="s">
        <v>2</v>
      </c>
      <c r="C16" s="20" t="s">
        <v>3</v>
      </c>
      <c r="D16" s="20" t="s">
        <v>4</v>
      </c>
      <c r="E16" s="20" t="s">
        <v>5</v>
      </c>
      <c r="F16" s="20" t="s">
        <v>6</v>
      </c>
      <c r="G16" s="20" t="s">
        <v>9</v>
      </c>
      <c r="H16" s="20" t="s">
        <v>7</v>
      </c>
      <c r="I16" s="20" t="s">
        <v>8</v>
      </c>
      <c r="J16" s="20" t="s">
        <v>46</v>
      </c>
      <c r="K16" s="20" t="s">
        <v>54</v>
      </c>
      <c r="L16" s="1"/>
      <c r="M16" s="25">
        <f>M15*M14</f>
        <v>2374.54</v>
      </c>
      <c r="N16" s="24" t="s">
        <v>38</v>
      </c>
    </row>
    <row r="17" spans="1:14" x14ac:dyDescent="0.45">
      <c r="A17" s="3">
        <v>5</v>
      </c>
      <c r="B17" s="3">
        <v>18</v>
      </c>
      <c r="C17" s="2">
        <v>40</v>
      </c>
      <c r="D17" s="2">
        <v>1</v>
      </c>
      <c r="E17" s="2">
        <v>0.91</v>
      </c>
      <c r="F17" s="2">
        <v>1</v>
      </c>
      <c r="G17" s="2">
        <f t="shared" ref="G17:G22" si="5">C17*D17*E17*F17</f>
        <v>36.4</v>
      </c>
      <c r="H17" s="2">
        <f t="shared" ref="H17:H22" si="6">(0.613*(G17^2))/1000</f>
        <v>0.81220047999999989</v>
      </c>
      <c r="I17" s="2">
        <f>H17*1.5</f>
        <v>1.2183007199999998</v>
      </c>
      <c r="J17" s="2">
        <f t="shared" ref="J17:J22" si="7">(4100*$N$8)/23.7</f>
        <v>0.40775496524118782</v>
      </c>
      <c r="K17" s="2">
        <f t="shared" ref="K17:K22" si="8">I17+J17</f>
        <v>1.6260556852411876</v>
      </c>
      <c r="L17" s="1"/>
      <c r="M17">
        <v>99</v>
      </c>
      <c r="N17" t="s">
        <v>39</v>
      </c>
    </row>
    <row r="18" spans="1:14" x14ac:dyDescent="0.45">
      <c r="A18" s="3">
        <v>4</v>
      </c>
      <c r="B18" s="3">
        <v>15</v>
      </c>
      <c r="C18" s="2">
        <v>40</v>
      </c>
      <c r="D18" s="2">
        <v>1</v>
      </c>
      <c r="E18" s="2">
        <v>0.88</v>
      </c>
      <c r="F18" s="2">
        <v>1</v>
      </c>
      <c r="G18" s="2">
        <f t="shared" si="5"/>
        <v>35.200000000000003</v>
      </c>
      <c r="H18" s="2">
        <f t="shared" si="6"/>
        <v>0.75953152000000013</v>
      </c>
      <c r="I18" s="2">
        <f>H18*3</f>
        <v>2.2785945600000002</v>
      </c>
      <c r="J18" s="2">
        <f t="shared" si="7"/>
        <v>0.40775496524118782</v>
      </c>
      <c r="K18" s="2">
        <f t="shared" si="8"/>
        <v>2.6863495252411882</v>
      </c>
      <c r="L18" s="1"/>
      <c r="M18">
        <v>2.5</v>
      </c>
      <c r="N18" t="s">
        <v>40</v>
      </c>
    </row>
    <row r="19" spans="1:14" x14ac:dyDescent="0.45">
      <c r="A19" s="3">
        <v>3</v>
      </c>
      <c r="B19" s="3">
        <v>12</v>
      </c>
      <c r="C19" s="2">
        <v>40</v>
      </c>
      <c r="D19" s="2">
        <v>1</v>
      </c>
      <c r="E19" s="2">
        <v>0.88</v>
      </c>
      <c r="F19" s="2">
        <v>1</v>
      </c>
      <c r="G19" s="2">
        <f t="shared" si="5"/>
        <v>35.200000000000003</v>
      </c>
      <c r="H19" s="2">
        <f t="shared" si="6"/>
        <v>0.75953152000000013</v>
      </c>
      <c r="I19" s="2">
        <f t="shared" ref="I19:I22" si="9">H19*3</f>
        <v>2.2785945600000002</v>
      </c>
      <c r="J19" s="2">
        <f t="shared" si="7"/>
        <v>0.40775496524118782</v>
      </c>
      <c r="K19" s="2">
        <f t="shared" si="8"/>
        <v>2.6863495252411882</v>
      </c>
      <c r="L19" s="1"/>
      <c r="M19" s="25">
        <f>M17*M18</f>
        <v>247.5</v>
      </c>
      <c r="N19" t="s">
        <v>41</v>
      </c>
    </row>
    <row r="20" spans="1:14" x14ac:dyDescent="0.45">
      <c r="A20" s="3">
        <v>2</v>
      </c>
      <c r="B20" s="3">
        <v>9</v>
      </c>
      <c r="C20" s="2">
        <v>40</v>
      </c>
      <c r="D20" s="2">
        <v>1</v>
      </c>
      <c r="E20" s="2">
        <v>0.83</v>
      </c>
      <c r="F20" s="2">
        <v>1</v>
      </c>
      <c r="G20" s="2">
        <f t="shared" si="5"/>
        <v>33.199999999999996</v>
      </c>
      <c r="H20" s="2">
        <f t="shared" si="6"/>
        <v>0.67567311999999979</v>
      </c>
      <c r="I20" s="2">
        <f t="shared" si="9"/>
        <v>2.0270193599999993</v>
      </c>
      <c r="J20" s="2">
        <f t="shared" si="7"/>
        <v>0.40775496524118782</v>
      </c>
      <c r="K20" s="2">
        <f t="shared" si="8"/>
        <v>2.4347743252411869</v>
      </c>
      <c r="L20" s="1"/>
      <c r="M20">
        <v>493</v>
      </c>
      <c r="N20" t="s">
        <v>42</v>
      </c>
    </row>
    <row r="21" spans="1:14" x14ac:dyDescent="0.45">
      <c r="A21" s="3">
        <v>1</v>
      </c>
      <c r="B21" s="3">
        <v>6</v>
      </c>
      <c r="C21" s="2">
        <v>40</v>
      </c>
      <c r="D21" s="2">
        <v>1</v>
      </c>
      <c r="E21" s="2">
        <v>0.83</v>
      </c>
      <c r="F21" s="2">
        <v>1</v>
      </c>
      <c r="G21" s="2">
        <f t="shared" si="5"/>
        <v>33.199999999999996</v>
      </c>
      <c r="H21" s="2">
        <f t="shared" si="6"/>
        <v>0.67567311999999979</v>
      </c>
      <c r="I21" s="2">
        <f>H21*3</f>
        <v>2.0270193599999993</v>
      </c>
      <c r="J21" s="2">
        <f t="shared" si="7"/>
        <v>0.40775496524118782</v>
      </c>
      <c r="K21" s="2">
        <f t="shared" si="8"/>
        <v>2.4347743252411869</v>
      </c>
      <c r="L21" s="1"/>
      <c r="M21">
        <v>3</v>
      </c>
      <c r="N21" t="s">
        <v>43</v>
      </c>
    </row>
    <row r="22" spans="1:14" x14ac:dyDescent="0.45">
      <c r="A22" s="3" t="s">
        <v>27</v>
      </c>
      <c r="B22" s="3">
        <v>3</v>
      </c>
      <c r="C22" s="2">
        <v>40</v>
      </c>
      <c r="D22" s="2">
        <v>1</v>
      </c>
      <c r="E22" s="2">
        <v>0.76</v>
      </c>
      <c r="F22" s="2">
        <v>1</v>
      </c>
      <c r="G22" s="2">
        <f t="shared" si="5"/>
        <v>30.4</v>
      </c>
      <c r="H22" s="2">
        <f t="shared" si="6"/>
        <v>0.56651008000000003</v>
      </c>
      <c r="I22" s="2">
        <f t="shared" si="9"/>
        <v>1.6995302400000001</v>
      </c>
      <c r="J22" s="2">
        <f t="shared" si="7"/>
        <v>0.40775496524118782</v>
      </c>
      <c r="K22" s="2">
        <f t="shared" si="8"/>
        <v>2.1072852052411877</v>
      </c>
      <c r="M22" s="25">
        <f>M20*M21</f>
        <v>1479</v>
      </c>
      <c r="N22" t="s">
        <v>44</v>
      </c>
    </row>
    <row r="24" spans="1:14" x14ac:dyDescent="0.45">
      <c r="M24" s="23">
        <f>M22+M19+M16</f>
        <v>4101.04</v>
      </c>
      <c r="N24" s="23" t="s">
        <v>45</v>
      </c>
    </row>
  </sheetData>
  <mergeCells count="1">
    <mergeCell ref="A1:K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30" zoomScaleNormal="130" workbookViewId="0">
      <selection activeCell="J17" sqref="J17"/>
    </sheetView>
  </sheetViews>
  <sheetFormatPr defaultColWidth="9.1328125" defaultRowHeight="13.5" x14ac:dyDescent="0.35"/>
  <cols>
    <col min="1" max="1" width="14" style="17" customWidth="1"/>
    <col min="2" max="2" width="10.73046875" style="6" bestFit="1" customWidth="1"/>
    <col min="3" max="3" width="6.73046875" style="6" bestFit="1" customWidth="1"/>
    <col min="4" max="4" width="10" style="6" bestFit="1" customWidth="1"/>
    <col min="5" max="5" width="12.1328125" style="6" bestFit="1" customWidth="1"/>
    <col min="6" max="6" width="10.3984375" style="6" bestFit="1" customWidth="1"/>
    <col min="7" max="7" width="15.265625" style="11" customWidth="1"/>
    <col min="8" max="8" width="9.1328125" style="6"/>
    <col min="9" max="9" width="10.73046875" style="6" bestFit="1" customWidth="1"/>
    <col min="10" max="10" width="55.265625" style="6" bestFit="1" customWidth="1"/>
    <col min="11" max="11" width="12.86328125" style="6" customWidth="1"/>
    <col min="12" max="12" width="12.265625" style="6" customWidth="1"/>
    <col min="13" max="13" width="12.73046875" style="6" bestFit="1" customWidth="1"/>
    <col min="14" max="14" width="10.59765625" style="6" bestFit="1" customWidth="1"/>
    <col min="15" max="15" width="14.1328125" style="6" bestFit="1" customWidth="1"/>
    <col min="16" max="16" width="11" style="6" bestFit="1" customWidth="1"/>
    <col min="17" max="17" width="9.59765625" style="6" bestFit="1" customWidth="1"/>
    <col min="18" max="18" width="6.265625" style="6" bestFit="1" customWidth="1"/>
    <col min="19" max="19" width="11.73046875" style="6" bestFit="1" customWidth="1"/>
    <col min="20" max="20" width="12.3984375" style="6" bestFit="1" customWidth="1"/>
    <col min="21" max="16384" width="9.1328125" style="6"/>
  </cols>
  <sheetData>
    <row r="1" spans="1:10" ht="19.149999999999999" thickBot="1" x14ac:dyDescent="0.55000000000000004">
      <c r="A1" s="32" t="s">
        <v>20</v>
      </c>
      <c r="B1" s="32"/>
      <c r="C1" s="32"/>
      <c r="D1" s="32"/>
      <c r="E1" s="32"/>
      <c r="F1" s="32"/>
      <c r="G1" s="32"/>
      <c r="H1" s="10"/>
    </row>
    <row r="2" spans="1:10" ht="14.25" thickTop="1" x14ac:dyDescent="0.4">
      <c r="A2" s="15" t="s">
        <v>49</v>
      </c>
      <c r="B2" s="15"/>
      <c r="C2" s="6" t="s">
        <v>11</v>
      </c>
      <c r="D2" s="6">
        <v>0.14000000000000001</v>
      </c>
      <c r="E2" s="6" t="s">
        <v>10</v>
      </c>
      <c r="F2" s="6">
        <v>2.8</v>
      </c>
    </row>
    <row r="3" spans="1:10" x14ac:dyDescent="0.35">
      <c r="A3" s="17" t="s">
        <v>18</v>
      </c>
      <c r="B3" s="11">
        <v>0.14000000000000001</v>
      </c>
      <c r="C3" s="6" t="s">
        <v>21</v>
      </c>
      <c r="D3" s="11">
        <v>2.8</v>
      </c>
      <c r="E3" s="6" t="s">
        <v>17</v>
      </c>
      <c r="F3" s="6">
        <f>D3/B3</f>
        <v>19.999999999999996</v>
      </c>
      <c r="G3" s="8"/>
      <c r="H3" s="7"/>
      <c r="J3" s="6" t="s">
        <v>25</v>
      </c>
    </row>
    <row r="4" spans="1:10" ht="14.25" x14ac:dyDescent="0.45">
      <c r="A4" s="18" t="s">
        <v>0</v>
      </c>
      <c r="B4" s="5" t="s">
        <v>13</v>
      </c>
      <c r="C4" s="4" t="s">
        <v>12</v>
      </c>
      <c r="D4" s="5" t="s">
        <v>14</v>
      </c>
      <c r="E4" s="5" t="s">
        <v>15</v>
      </c>
      <c r="F4" s="5" t="s">
        <v>16</v>
      </c>
      <c r="G4" s="14" t="s">
        <v>22</v>
      </c>
      <c r="J4" s="6" t="s">
        <v>26</v>
      </c>
    </row>
    <row r="5" spans="1:10" x14ac:dyDescent="0.35">
      <c r="A5" s="19">
        <v>1</v>
      </c>
      <c r="B5" s="13">
        <v>2401.81</v>
      </c>
      <c r="C5" s="27">
        <v>0.875</v>
      </c>
      <c r="D5" s="16">
        <v>116.31</v>
      </c>
      <c r="E5" s="12">
        <f>(B5/C5)+(D5/1.5)</f>
        <v>2822.4657142857141</v>
      </c>
      <c r="F5" s="9">
        <f t="shared" ref="F5:F14" si="0">E5*1.4</f>
        <v>3951.4519999999993</v>
      </c>
      <c r="G5" s="12">
        <f>-(B5*0.9)+(D5*1.4)</f>
        <v>-1998.7949999999998</v>
      </c>
    </row>
    <row r="6" spans="1:10" x14ac:dyDescent="0.35">
      <c r="A6" s="19">
        <f>A5+1</f>
        <v>2</v>
      </c>
      <c r="B6" s="13">
        <v>1369</v>
      </c>
      <c r="C6" s="27">
        <v>0.875</v>
      </c>
      <c r="D6" s="16">
        <v>104.58</v>
      </c>
      <c r="E6" s="12">
        <f t="shared" ref="E6:E14" si="1">(B6/C6)+(D6/1.5)</f>
        <v>1634.2914285714287</v>
      </c>
      <c r="F6" s="9">
        <f t="shared" si="0"/>
        <v>2288.0079999999998</v>
      </c>
      <c r="G6" s="12">
        <f>-(B6*0.9)+(D6*1.4)</f>
        <v>-1085.6880000000001</v>
      </c>
    </row>
    <row r="7" spans="1:10" x14ac:dyDescent="0.35">
      <c r="A7" s="19">
        <f t="shared" ref="A7:A14" si="2">A6+1</f>
        <v>3</v>
      </c>
      <c r="B7" s="13"/>
      <c r="C7" s="27">
        <v>0.875</v>
      </c>
      <c r="D7" s="16"/>
      <c r="E7" s="12">
        <f t="shared" si="1"/>
        <v>0</v>
      </c>
      <c r="F7" s="9">
        <f t="shared" si="0"/>
        <v>0</v>
      </c>
      <c r="G7" s="12">
        <f t="shared" ref="G7:G14" si="3">-(B7*0.9)+(D7*1.4)</f>
        <v>0</v>
      </c>
    </row>
    <row r="8" spans="1:10" x14ac:dyDescent="0.35">
      <c r="A8" s="19">
        <f t="shared" si="2"/>
        <v>4</v>
      </c>
      <c r="B8" s="13"/>
      <c r="C8" s="27">
        <v>0.875</v>
      </c>
      <c r="D8" s="16"/>
      <c r="E8" s="12">
        <f t="shared" si="1"/>
        <v>0</v>
      </c>
      <c r="F8" s="9">
        <f t="shared" si="0"/>
        <v>0</v>
      </c>
      <c r="G8" s="12">
        <f t="shared" si="3"/>
        <v>0</v>
      </c>
    </row>
    <row r="9" spans="1:10" x14ac:dyDescent="0.35">
      <c r="A9" s="19">
        <f t="shared" si="2"/>
        <v>5</v>
      </c>
      <c r="B9" s="13"/>
      <c r="C9" s="27">
        <v>0.875</v>
      </c>
      <c r="D9" s="16"/>
      <c r="E9" s="12">
        <f t="shared" si="1"/>
        <v>0</v>
      </c>
      <c r="F9" s="9">
        <f t="shared" si="0"/>
        <v>0</v>
      </c>
      <c r="G9" s="12">
        <f t="shared" si="3"/>
        <v>0</v>
      </c>
    </row>
    <row r="10" spans="1:10" x14ac:dyDescent="0.35">
      <c r="A10" s="19">
        <f t="shared" si="2"/>
        <v>6</v>
      </c>
      <c r="B10" s="13"/>
      <c r="C10" s="27">
        <v>0.875</v>
      </c>
      <c r="D10" s="16"/>
      <c r="E10" s="12">
        <f t="shared" si="1"/>
        <v>0</v>
      </c>
      <c r="F10" s="9">
        <f t="shared" si="0"/>
        <v>0</v>
      </c>
      <c r="G10" s="12">
        <f t="shared" si="3"/>
        <v>0</v>
      </c>
    </row>
    <row r="11" spans="1:10" x14ac:dyDescent="0.35">
      <c r="A11" s="19">
        <f t="shared" si="2"/>
        <v>7</v>
      </c>
      <c r="B11" s="13"/>
      <c r="C11" s="27">
        <v>0.875</v>
      </c>
      <c r="D11" s="16"/>
      <c r="E11" s="12">
        <f t="shared" si="1"/>
        <v>0</v>
      </c>
      <c r="F11" s="9">
        <f t="shared" si="0"/>
        <v>0</v>
      </c>
      <c r="G11" s="12">
        <f t="shared" si="3"/>
        <v>0</v>
      </c>
    </row>
    <row r="12" spans="1:10" x14ac:dyDescent="0.35">
      <c r="A12" s="19">
        <f t="shared" si="2"/>
        <v>8</v>
      </c>
      <c r="B12" s="13"/>
      <c r="C12" s="27">
        <v>0.875</v>
      </c>
      <c r="D12" s="16"/>
      <c r="E12" s="12">
        <f t="shared" si="1"/>
        <v>0</v>
      </c>
      <c r="F12" s="9">
        <f t="shared" si="0"/>
        <v>0</v>
      </c>
      <c r="G12" s="12">
        <f t="shared" si="3"/>
        <v>0</v>
      </c>
    </row>
    <row r="13" spans="1:10" x14ac:dyDescent="0.35">
      <c r="A13" s="19">
        <f t="shared" si="2"/>
        <v>9</v>
      </c>
      <c r="B13" s="13"/>
      <c r="C13" s="27">
        <v>0.875</v>
      </c>
      <c r="D13" s="16"/>
      <c r="E13" s="12">
        <f t="shared" si="1"/>
        <v>0</v>
      </c>
      <c r="F13" s="9">
        <f t="shared" si="0"/>
        <v>0</v>
      </c>
      <c r="G13" s="12">
        <f t="shared" si="3"/>
        <v>0</v>
      </c>
    </row>
    <row r="14" spans="1:10" x14ac:dyDescent="0.35">
      <c r="A14" s="19">
        <f t="shared" si="2"/>
        <v>10</v>
      </c>
      <c r="B14" s="13"/>
      <c r="C14" s="27">
        <v>0.875</v>
      </c>
      <c r="D14" s="16"/>
      <c r="E14" s="12">
        <f t="shared" si="1"/>
        <v>0</v>
      </c>
      <c r="F14" s="9">
        <f t="shared" si="0"/>
        <v>0</v>
      </c>
      <c r="G14" s="12">
        <f t="shared" si="3"/>
        <v>0</v>
      </c>
    </row>
    <row r="15" spans="1:10" x14ac:dyDescent="0.35">
      <c r="I15" s="28">
        <f>F5</f>
        <v>3951.4519999999993</v>
      </c>
      <c r="J15" s="28">
        <f>I15*2</f>
        <v>7902.9039999999986</v>
      </c>
    </row>
    <row r="16" spans="1:10" ht="13.9" x14ac:dyDescent="0.4">
      <c r="J16" s="29">
        <f>J15/0.7</f>
        <v>11289.862857142856</v>
      </c>
    </row>
    <row r="17" spans="1:11" x14ac:dyDescent="0.35">
      <c r="C17" s="6" t="s">
        <v>12</v>
      </c>
      <c r="D17" s="26" t="s">
        <v>47</v>
      </c>
      <c r="E17" s="6" t="s">
        <v>48</v>
      </c>
      <c r="J17" s="28">
        <f>J16/1000</f>
        <v>11.289862857142856</v>
      </c>
      <c r="K17" s="6" t="s">
        <v>52</v>
      </c>
    </row>
    <row r="18" spans="1:11" x14ac:dyDescent="0.35">
      <c r="E18" s="6">
        <f>1-(20/40)^3</f>
        <v>0.875</v>
      </c>
    </row>
    <row r="20" spans="1:11" x14ac:dyDescent="0.35">
      <c r="D20" s="6">
        <f>2.8/0.14</f>
        <v>19.999999999999996</v>
      </c>
      <c r="J20" s="6" t="s">
        <v>53</v>
      </c>
    </row>
    <row r="23" spans="1:11" x14ac:dyDescent="0.35">
      <c r="A23" s="17" t="s">
        <v>50</v>
      </c>
      <c r="B23" s="26" t="s">
        <v>51</v>
      </c>
    </row>
  </sheetData>
  <mergeCells count="1">
    <mergeCell ref="A1:G1"/>
  </mergeCells>
  <conditionalFormatting sqref="G5">
    <cfRule type="cellIs" dxfId="1" priority="16" operator="greaterThan">
      <formula>0</formula>
    </cfRule>
  </conditionalFormatting>
  <conditionalFormatting sqref="G6:G14">
    <cfRule type="cellIs" dxfId="0" priority="15" operator="greater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Tensões Vento e Desaprumo</vt:lpstr>
      <vt:lpstr>Flexo-Compressão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Eng.Fabricio Colifran</cp:lastModifiedBy>
  <cp:lastPrinted>2017-03-13T19:47:53Z</cp:lastPrinted>
  <dcterms:created xsi:type="dcterms:W3CDTF">2016-12-17T12:26:51Z</dcterms:created>
  <dcterms:modified xsi:type="dcterms:W3CDTF">2017-04-03T22:12:11Z</dcterms:modified>
</cp:coreProperties>
</file>