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 tabRatio="779"/>
  </bookViews>
  <sheets>
    <sheet name="Tensões Vento e Desaprumo" sheetId="18" r:id="rId1"/>
    <sheet name="Flexo-Compressão" sheetId="2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8" l="1"/>
  <c r="I11" i="18"/>
  <c r="J22" i="18"/>
  <c r="J21" i="18"/>
  <c r="J20" i="18"/>
  <c r="J19" i="18"/>
  <c r="J18" i="18"/>
  <c r="J17" i="18"/>
  <c r="J7" i="18"/>
  <c r="J11" i="18"/>
  <c r="J10" i="18"/>
  <c r="J9" i="18"/>
  <c r="J8" i="18"/>
  <c r="J6" i="18"/>
  <c r="N11" i="18"/>
  <c r="N15" i="18" s="1"/>
  <c r="N16" i="18" s="1"/>
  <c r="N24" i="18" s="1"/>
  <c r="N22" i="18"/>
  <c r="N19" i="18"/>
  <c r="H6" i="18"/>
  <c r="J17" i="22" l="1"/>
  <c r="J16" i="22"/>
  <c r="J15" i="22"/>
  <c r="I15" i="22"/>
  <c r="G6" i="22"/>
  <c r="G5" i="22"/>
  <c r="E5" i="22"/>
  <c r="E18" i="22"/>
  <c r="D20" i="22"/>
  <c r="K22" i="18" l="1"/>
  <c r="K21" i="18"/>
  <c r="K20" i="18"/>
  <c r="K19" i="18"/>
  <c r="K18" i="18"/>
  <c r="I18" i="18"/>
  <c r="I17" i="18"/>
  <c r="G22" i="18"/>
  <c r="H22" i="18" s="1"/>
  <c r="G21" i="18"/>
  <c r="H21" i="18" s="1"/>
  <c r="I21" i="18" s="1"/>
  <c r="H20" i="18"/>
  <c r="I20" i="18" s="1"/>
  <c r="G20" i="18"/>
  <c r="H19" i="18"/>
  <c r="I19" i="18" s="1"/>
  <c r="G19" i="18"/>
  <c r="G18" i="18"/>
  <c r="H18" i="18" s="1"/>
  <c r="K17" i="18"/>
  <c r="H17" i="18"/>
  <c r="G17" i="18"/>
  <c r="K11" i="18"/>
  <c r="K10" i="18"/>
  <c r="K9" i="18"/>
  <c r="K8" i="18"/>
  <c r="K7" i="18"/>
  <c r="K6" i="18"/>
  <c r="I10" i="18"/>
  <c r="N8" i="18"/>
  <c r="I9" i="18"/>
  <c r="I8" i="18"/>
  <c r="I7" i="18"/>
  <c r="I6" i="18"/>
  <c r="H11" i="18"/>
  <c r="H10" i="18"/>
  <c r="H9" i="18"/>
  <c r="H8" i="18"/>
  <c r="H7" i="18"/>
  <c r="G11" i="18"/>
  <c r="G10" i="18"/>
  <c r="G9" i="18"/>
  <c r="G8" i="18"/>
  <c r="G7" i="18"/>
  <c r="G6" i="18"/>
  <c r="G10" i="22" l="1"/>
  <c r="F3" i="22"/>
  <c r="A6" i="22"/>
  <c r="A7" i="22" s="1"/>
  <c r="A8" i="22" s="1"/>
  <c r="A9" i="22" s="1"/>
  <c r="A10" i="22" s="1"/>
  <c r="A11" i="22" s="1"/>
  <c r="A12" i="22" s="1"/>
  <c r="A13" i="22" s="1"/>
  <c r="A14" i="22" s="1"/>
  <c r="E6" i="22" l="1"/>
  <c r="F6" i="22" s="1"/>
  <c r="G9" i="22"/>
  <c r="E9" i="22"/>
  <c r="F9" i="22" s="1"/>
  <c r="G13" i="22"/>
  <c r="E13" i="22"/>
  <c r="F13" i="22" s="1"/>
  <c r="G14" i="22"/>
  <c r="E14" i="22"/>
  <c r="F14" i="22" s="1"/>
  <c r="E10" i="22"/>
  <c r="F10" i="22" s="1"/>
  <c r="G8" i="22"/>
  <c r="E8" i="22"/>
  <c r="F8" i="22" s="1"/>
  <c r="G12" i="22"/>
  <c r="E12" i="22"/>
  <c r="F12" i="22" s="1"/>
  <c r="G7" i="22"/>
  <c r="E7" i="22"/>
  <c r="F7" i="22" s="1"/>
  <c r="G11" i="22"/>
  <c r="E11" i="22"/>
  <c r="F11" i="22" s="1"/>
  <c r="F5" i="22" l="1"/>
</calcChain>
</file>

<file path=xl/sharedStrings.xml><?xml version="1.0" encoding="utf-8"?>
<sst xmlns="http://schemas.openxmlformats.org/spreadsheetml/2006/main" count="95" uniqueCount="83">
  <si>
    <t>Parede</t>
  </si>
  <si>
    <t>pavto</t>
  </si>
  <si>
    <t>z (m)</t>
  </si>
  <si>
    <t>Vo (m/s)</t>
  </si>
  <si>
    <t>S1</t>
  </si>
  <si>
    <t>S2</t>
  </si>
  <si>
    <t>S3</t>
  </si>
  <si>
    <t>qv (Kn/m2)</t>
  </si>
  <si>
    <t>Fv (Kn)</t>
  </si>
  <si>
    <t>Vk (m/s)</t>
  </si>
  <si>
    <t>he</t>
  </si>
  <si>
    <t>te</t>
  </si>
  <si>
    <t>R</t>
  </si>
  <si>
    <t>Tensao V</t>
  </si>
  <si>
    <t>Tensao H</t>
  </si>
  <si>
    <t>Tensao Total</t>
  </si>
  <si>
    <t>Tensao SD</t>
  </si>
  <si>
    <t>Lambda</t>
  </si>
  <si>
    <t>Te</t>
  </si>
  <si>
    <t>CARGAS HORIZONTAIS (VENTO E DESAPRUMO)</t>
  </si>
  <si>
    <t>FLEXO COMPRESSÃO</t>
  </si>
  <si>
    <t>He</t>
  </si>
  <si>
    <t>Tensao (+ ou -)</t>
  </si>
  <si>
    <t>Direção 0</t>
  </si>
  <si>
    <t>Direção 90</t>
  </si>
  <si>
    <t>Alvenaria Estrutural - Modulação e Pré dimensionamento</t>
  </si>
  <si>
    <t>no Revit 2017 com auxílio da análise estrutural na nuvem</t>
  </si>
  <si>
    <t>Térreo</t>
  </si>
  <si>
    <t>Fv (Kn/m)</t>
  </si>
  <si>
    <t>Fd (Kn/m)</t>
  </si>
  <si>
    <t>=</t>
  </si>
  <si>
    <t>1 - (LAMBDA/40)^3</t>
  </si>
  <si>
    <t>PAVIMENTO TERREO</t>
  </si>
  <si>
    <t>fpk</t>
  </si>
  <si>
    <t>= 2 x Tensão/0,70</t>
  </si>
  <si>
    <t>mpa</t>
  </si>
  <si>
    <t>UTILIZAR BLOCOS DE 12 Mpa para o térreo</t>
  </si>
  <si>
    <t>Ft (kn/m)</t>
  </si>
  <si>
    <t>NBR 6123/1988</t>
  </si>
  <si>
    <t>Cat. IV</t>
  </si>
  <si>
    <t>Classe B</t>
  </si>
  <si>
    <t>Tabela 2</t>
  </si>
  <si>
    <t>qv * altura</t>
  </si>
  <si>
    <t>NBR15812-1/2010</t>
  </si>
  <si>
    <t>Altura (H)</t>
  </si>
  <si>
    <t>Desprumo</t>
  </si>
  <si>
    <t>Item 8.3.2.2 da NBR15812-1 (Imperfeições geométricas globais)</t>
  </si>
  <si>
    <t>Comprimento de parede</t>
  </si>
  <si>
    <t>Comprimento por pavimento</t>
  </si>
  <si>
    <t>Dividindo comprimento de parede por pavimento</t>
  </si>
  <si>
    <t>Altura da parede</t>
  </si>
  <si>
    <t>Espessura da parede</t>
  </si>
  <si>
    <t>Kn/m³</t>
  </si>
  <si>
    <t>Peso Próprio Paredes</t>
  </si>
  <si>
    <t>Altura da parede em metros</t>
  </si>
  <si>
    <t>Espessura da parede em metro</t>
  </si>
  <si>
    <t>Peso da parede em kn</t>
  </si>
  <si>
    <t>Metro cúbico de parede</t>
  </si>
  <si>
    <t>Volume por pavimento (parede)</t>
  </si>
  <si>
    <t>Volume de Piso</t>
  </si>
  <si>
    <t>m² de Piso</t>
  </si>
  <si>
    <t>Peso total</t>
  </si>
  <si>
    <t>Volume disponível no Revit - vista 3D (em m³)</t>
  </si>
  <si>
    <t>Basta clicar numa laje para o revit apresentar o volume (98.607 m³) - arredondamos</t>
  </si>
  <si>
    <t>kN de piso por pavimento</t>
  </si>
  <si>
    <t>KN/m² de sobrecarga</t>
  </si>
  <si>
    <t>kN de sobrecarga</t>
  </si>
  <si>
    <t>KN</t>
  </si>
  <si>
    <t>KN de piso/m³</t>
  </si>
  <si>
    <t>Valor do Kn por metro cúbico de piso</t>
  </si>
  <si>
    <t>Kn total por piso (volume do piso * Kn por m³)</t>
  </si>
  <si>
    <t>Peso próprio do piso (desconsiderando porta e outros equipamentos)</t>
  </si>
  <si>
    <t>Peso próprio das paredes (desconsiderando alguns equipamentos)</t>
  </si>
  <si>
    <t>Metros quadrados de piso</t>
  </si>
  <si>
    <t>Basta clicar numa laje para o revit apresentar o área (493.037 m²) - arredondamos</t>
  </si>
  <si>
    <t>Total de peso por pavimento em Kn</t>
  </si>
  <si>
    <t>Volume de parede por pavimento</t>
  </si>
  <si>
    <t>Peso do concreto armado</t>
  </si>
  <si>
    <t>Sobrecarga de utilização</t>
  </si>
  <si>
    <t>índice de 3 porque estamos considerando revestimento</t>
  </si>
  <si>
    <t>KN cal. lado</t>
  </si>
  <si>
    <t>/ comprimento</t>
  </si>
  <si>
    <t>Compimento total de paredes em metro. Tabela revit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</si>
</sst>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-* #,##0.000_-;\-* #,##0.000_-;_-* &quot;-&quot;??_-;_-@_-"/>
    <numFmt numFmtId="166" formatCode="_-* #,##0.000000_-;\-* #,##0.000000_-;_-* &quot;-&quot;??_-;_-@_-"/>
    <numFmt numFmtId="167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2" applyNumberFormat="0" applyFill="0" applyAlignment="0" applyProtection="0"/>
    <xf numFmtId="0" fontId="3" fillId="3" borderId="3" applyNumberFormat="0" applyAlignment="0" applyProtection="0"/>
  </cellStyleXfs>
  <cellXfs count="48">
    <xf numFmtId="0" fontId="0" fillId="0" borderId="0" xfId="0"/>
    <xf numFmtId="164" fontId="0" fillId="0" borderId="0" xfId="1" applyFont="1"/>
    <xf numFmtId="164" fontId="0" fillId="0" borderId="1" xfId="1" applyFont="1" applyBorder="1" applyAlignment="1">
      <alignment horizontal="center"/>
    </xf>
    <xf numFmtId="164" fontId="0" fillId="0" borderId="1" xfId="1" applyFont="1" applyBorder="1" applyAlignment="1">
      <alignment horizontal="center" vertical="center"/>
    </xf>
    <xf numFmtId="0" fontId="3" fillId="3" borderId="3" xfId="3" applyAlignment="1">
      <alignment horizontal="center"/>
    </xf>
    <xf numFmtId="0" fontId="3" fillId="3" borderId="3" xfId="3"/>
    <xf numFmtId="0" fontId="5" fillId="0" borderId="0" xfId="0" applyFont="1"/>
    <xf numFmtId="0" fontId="5" fillId="0" borderId="0" xfId="0" applyFont="1" applyAlignment="1">
      <alignment horizontal="center"/>
    </xf>
    <xf numFmtId="164" fontId="5" fillId="0" borderId="0" xfId="1" applyFont="1" applyAlignment="1">
      <alignment horizontal="center"/>
    </xf>
    <xf numFmtId="164" fontId="5" fillId="0" borderId="1" xfId="0" applyNumberFormat="1" applyFont="1" applyBorder="1"/>
    <xf numFmtId="0" fontId="4" fillId="2" borderId="0" xfId="2" applyFont="1" applyFill="1" applyBorder="1" applyAlignment="1"/>
    <xf numFmtId="164" fontId="5" fillId="0" borderId="0" xfId="1" applyFont="1"/>
    <xf numFmtId="164" fontId="5" fillId="0" borderId="1" xfId="1" applyFont="1" applyBorder="1"/>
    <xf numFmtId="164" fontId="5" fillId="0" borderId="1" xfId="0" applyNumberFormat="1" applyFont="1" applyBorder="1" applyAlignment="1">
      <alignment horizontal="center"/>
    </xf>
    <xf numFmtId="164" fontId="3" fillId="3" borderId="3" xfId="3" applyNumberFormat="1"/>
    <xf numFmtId="0" fontId="6" fillId="0" borderId="0" xfId="0" applyFont="1" applyAlignment="1">
      <alignment horizontal="left"/>
    </xf>
    <xf numFmtId="165" fontId="5" fillId="0" borderId="1" xfId="1" applyNumberFormat="1" applyFont="1" applyBorder="1"/>
    <xf numFmtId="0" fontId="5" fillId="0" borderId="0" xfId="0" applyFont="1" applyAlignment="1">
      <alignment horizontal="left"/>
    </xf>
    <xf numFmtId="0" fontId="3" fillId="3" borderId="3" xfId="3" applyAlignment="1">
      <alignment horizontal="left"/>
    </xf>
    <xf numFmtId="0" fontId="5" fillId="0" borderId="1" xfId="0" applyFont="1" applyBorder="1" applyAlignment="1">
      <alignment horizontal="left"/>
    </xf>
    <xf numFmtId="164" fontId="3" fillId="3" borderId="3" xfId="3" applyNumberFormat="1" applyAlignment="1">
      <alignment horizontal="center"/>
    </xf>
    <xf numFmtId="0" fontId="5" fillId="0" borderId="0" xfId="0" quotePrefix="1" applyFont="1"/>
    <xf numFmtId="167" fontId="5" fillId="0" borderId="1" xfId="0" applyNumberFormat="1" applyFont="1" applyBorder="1" applyAlignment="1">
      <alignment horizontal="center"/>
    </xf>
    <xf numFmtId="164" fontId="5" fillId="0" borderId="0" xfId="0" applyNumberFormat="1" applyFont="1"/>
    <xf numFmtId="164" fontId="6" fillId="0" borderId="0" xfId="0" applyNumberFormat="1" applyFont="1"/>
    <xf numFmtId="0" fontId="4" fillId="2" borderId="2" xfId="2" applyFont="1" applyFill="1" applyAlignment="1">
      <alignment horizontal="center"/>
    </xf>
    <xf numFmtId="0" fontId="9" fillId="5" borderId="0" xfId="2" applyFont="1" applyFill="1" applyBorder="1" applyAlignment="1">
      <alignment horizontal="center" vertical="center"/>
    </xf>
    <xf numFmtId="164" fontId="8" fillId="5" borderId="0" xfId="1" applyFont="1" applyFill="1" applyAlignment="1">
      <alignment horizontal="center"/>
    </xf>
    <xf numFmtId="164" fontId="10" fillId="0" borderId="0" xfId="1" applyFont="1" applyAlignment="1">
      <alignment horizontal="center" vertical="center"/>
    </xf>
    <xf numFmtId="164" fontId="11" fillId="0" borderId="0" xfId="1" applyFont="1" applyAlignment="1">
      <alignment horizontal="center" vertical="center"/>
    </xf>
    <xf numFmtId="164" fontId="11" fillId="0" borderId="0" xfId="1" applyFont="1" applyAlignment="1">
      <alignment horizontal="center"/>
    </xf>
    <xf numFmtId="164" fontId="7" fillId="0" borderId="0" xfId="1" applyFont="1"/>
    <xf numFmtId="164" fontId="8" fillId="5" borderId="0" xfId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11" fillId="0" borderId="0" xfId="0" applyFont="1"/>
    <xf numFmtId="0" fontId="7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0" fontId="12" fillId="0" borderId="0" xfId="0" applyFont="1" applyAlignment="1">
      <alignment horizontal="center" vertical="center"/>
    </xf>
    <xf numFmtId="164" fontId="13" fillId="4" borderId="0" xfId="3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right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right" vertical="center"/>
    </xf>
    <xf numFmtId="43" fontId="7" fillId="6" borderId="0" xfId="0" applyNumberFormat="1" applyFont="1" applyFill="1" applyAlignment="1">
      <alignment horizontal="center" vertical="center"/>
    </xf>
    <xf numFmtId="164" fontId="11" fillId="6" borderId="0" xfId="1" applyFont="1" applyFill="1" applyAlignment="1">
      <alignment horizontal="center" vertical="center"/>
    </xf>
    <xf numFmtId="164" fontId="11" fillId="0" borderId="0" xfId="1" applyFont="1" applyBorder="1"/>
  </cellXfs>
  <cellStyles count="4">
    <cellStyle name="Entrada" xfId="3" builtinId="20"/>
    <cellStyle name="Normal" xfId="0" builtinId="0"/>
    <cellStyle name="Título 1" xfId="2" builtinId="16"/>
    <cellStyle name="Vírgul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="110" zoomScaleNormal="110" workbookViewId="0">
      <selection activeCell="I23" sqref="I23"/>
    </sheetView>
  </sheetViews>
  <sheetFormatPr defaultRowHeight="15" x14ac:dyDescent="0.25"/>
  <cols>
    <col min="1" max="1" width="11.5703125" bestFit="1" customWidth="1"/>
    <col min="4" max="4" width="11.42578125" bestFit="1" customWidth="1"/>
    <col min="7" max="7" width="8.5703125" bestFit="1" customWidth="1"/>
    <col min="8" max="8" width="12.5703125" bestFit="1" customWidth="1"/>
    <col min="9" max="9" width="11.140625" bestFit="1" customWidth="1"/>
    <col min="10" max="10" width="12.5703125" bestFit="1" customWidth="1"/>
    <col min="11" max="11" width="16.42578125" bestFit="1" customWidth="1"/>
    <col min="12" max="12" width="18.140625" bestFit="1" customWidth="1"/>
    <col min="13" max="13" width="30.28515625" bestFit="1" customWidth="1"/>
    <col min="14" max="14" width="27" style="33" bestFit="1" customWidth="1"/>
    <col min="15" max="15" width="46.140625" bestFit="1" customWidth="1"/>
    <col min="16" max="16" width="61.28515625" bestFit="1" customWidth="1"/>
  </cols>
  <sheetData>
    <row r="1" spans="1:16" x14ac:dyDescent="0.25">
      <c r="A1" s="26" t="s">
        <v>19</v>
      </c>
      <c r="B1" s="26"/>
      <c r="C1" s="26"/>
      <c r="D1" s="26"/>
      <c r="E1" s="26"/>
      <c r="F1" s="26"/>
      <c r="G1" s="26"/>
      <c r="H1" s="26"/>
      <c r="I1" s="26"/>
      <c r="J1" s="26"/>
      <c r="K1" s="26"/>
    </row>
    <row r="2" spans="1:16" x14ac:dyDescent="0.25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</row>
    <row r="3" spans="1:16" x14ac:dyDescent="0.25">
      <c r="B3" s="1"/>
      <c r="C3" s="1"/>
      <c r="D3" s="1"/>
      <c r="E3" s="29" t="s">
        <v>39</v>
      </c>
      <c r="F3" s="1"/>
      <c r="G3" s="1"/>
      <c r="H3" s="1"/>
      <c r="I3" s="1"/>
      <c r="J3" s="1"/>
      <c r="K3" s="1"/>
      <c r="L3" s="1"/>
    </row>
    <row r="4" spans="1:16" x14ac:dyDescent="0.25">
      <c r="A4" s="31" t="s">
        <v>23</v>
      </c>
      <c r="B4" s="1"/>
      <c r="C4" s="1"/>
      <c r="D4" s="1"/>
      <c r="E4" s="29" t="s">
        <v>40</v>
      </c>
      <c r="F4" s="1"/>
      <c r="G4" s="1"/>
      <c r="H4" s="1"/>
      <c r="I4" s="1"/>
      <c r="J4" s="1"/>
      <c r="K4" s="1"/>
      <c r="L4" s="1"/>
    </row>
    <row r="5" spans="1:16" x14ac:dyDescent="0.25">
      <c r="A5" s="20" t="s">
        <v>1</v>
      </c>
      <c r="B5" s="20" t="s">
        <v>2</v>
      </c>
      <c r="C5" s="20" t="s">
        <v>3</v>
      </c>
      <c r="D5" s="20" t="s">
        <v>4</v>
      </c>
      <c r="E5" s="20" t="s">
        <v>5</v>
      </c>
      <c r="F5" s="20" t="s">
        <v>6</v>
      </c>
      <c r="G5" s="20" t="s">
        <v>9</v>
      </c>
      <c r="H5" s="20" t="s">
        <v>7</v>
      </c>
      <c r="I5" s="20" t="s">
        <v>28</v>
      </c>
      <c r="J5" s="20" t="s">
        <v>29</v>
      </c>
      <c r="K5" s="20" t="s">
        <v>37</v>
      </c>
      <c r="L5" s="27" t="s">
        <v>38</v>
      </c>
    </row>
    <row r="6" spans="1:16" x14ac:dyDescent="0.25">
      <c r="A6" s="3">
        <v>5</v>
      </c>
      <c r="B6" s="3">
        <v>18</v>
      </c>
      <c r="C6" s="2">
        <v>40</v>
      </c>
      <c r="D6" s="2">
        <v>1</v>
      </c>
      <c r="E6" s="2">
        <v>0.91</v>
      </c>
      <c r="F6" s="2">
        <v>1</v>
      </c>
      <c r="G6" s="2">
        <f t="shared" ref="G6:G11" si="0">C6*D6*E6*F6</f>
        <v>36.4</v>
      </c>
      <c r="H6" s="2">
        <f>(0.613*(G6^2))/1000</f>
        <v>0.81220047999999989</v>
      </c>
      <c r="I6" s="2">
        <f>H6*1.5</f>
        <v>1.2183007199999998</v>
      </c>
      <c r="J6" s="2">
        <f>(N24*$N$8)/23.7</f>
        <v>0.40785839576895633</v>
      </c>
      <c r="K6" s="2">
        <f t="shared" ref="K6:K11" si="1">I6+J6</f>
        <v>1.6261591157689561</v>
      </c>
      <c r="L6" s="32" t="s">
        <v>43</v>
      </c>
      <c r="M6" s="37" t="s">
        <v>44</v>
      </c>
      <c r="N6" s="34">
        <v>18</v>
      </c>
    </row>
    <row r="7" spans="1:16" x14ac:dyDescent="0.25">
      <c r="A7" s="3">
        <v>4</v>
      </c>
      <c r="B7" s="3">
        <v>15</v>
      </c>
      <c r="C7" s="2">
        <v>40</v>
      </c>
      <c r="D7" s="2">
        <v>1</v>
      </c>
      <c r="E7" s="2">
        <v>0.88</v>
      </c>
      <c r="F7" s="2">
        <v>1</v>
      </c>
      <c r="G7" s="2">
        <f t="shared" si="0"/>
        <v>35.200000000000003</v>
      </c>
      <c r="H7" s="2">
        <f t="shared" ref="H6:H11" si="2">(0.613*(G7^2))/1000</f>
        <v>0.75953152000000013</v>
      </c>
      <c r="I7" s="2">
        <f>H7*3</f>
        <v>2.2785945600000002</v>
      </c>
      <c r="J7" s="2">
        <f>(N24*N8)/23.7</f>
        <v>0.40785839576895633</v>
      </c>
      <c r="K7" s="2">
        <f t="shared" si="1"/>
        <v>2.6864529557689565</v>
      </c>
      <c r="L7" s="1"/>
      <c r="M7" s="38"/>
    </row>
    <row r="8" spans="1:16" x14ac:dyDescent="0.25">
      <c r="A8" s="3">
        <v>3</v>
      </c>
      <c r="B8" s="3">
        <v>12</v>
      </c>
      <c r="C8" s="2">
        <v>40</v>
      </c>
      <c r="D8" s="2">
        <v>1</v>
      </c>
      <c r="E8" s="2">
        <v>0.88</v>
      </c>
      <c r="F8" s="2">
        <v>1</v>
      </c>
      <c r="G8" s="2">
        <f t="shared" si="0"/>
        <v>35.200000000000003</v>
      </c>
      <c r="H8" s="2">
        <f t="shared" si="2"/>
        <v>0.75953152000000013</v>
      </c>
      <c r="I8" s="2">
        <f t="shared" ref="I8:I11" si="3">H8*3</f>
        <v>2.2785945600000002</v>
      </c>
      <c r="J8" s="2">
        <f>(N24*$N$8)/23.7</f>
        <v>0.40785839576895633</v>
      </c>
      <c r="K8" s="2">
        <f t="shared" si="1"/>
        <v>2.6864529557689565</v>
      </c>
      <c r="L8" s="1"/>
      <c r="M8" s="37" t="s">
        <v>45</v>
      </c>
      <c r="N8" s="35">
        <f>1/(100*SQRT(N6))</f>
        <v>2.3570226039551587E-3</v>
      </c>
      <c r="O8" s="36" t="s">
        <v>46</v>
      </c>
    </row>
    <row r="9" spans="1:16" x14ac:dyDescent="0.25">
      <c r="A9" s="3">
        <v>2</v>
      </c>
      <c r="B9" s="3">
        <v>9</v>
      </c>
      <c r="C9" s="2">
        <v>40</v>
      </c>
      <c r="D9" s="2">
        <v>1</v>
      </c>
      <c r="E9" s="2">
        <v>0.83</v>
      </c>
      <c r="F9" s="2">
        <v>1</v>
      </c>
      <c r="G9" s="2">
        <f t="shared" si="0"/>
        <v>33.199999999999996</v>
      </c>
      <c r="H9" s="2">
        <f t="shared" si="2"/>
        <v>0.67567311999999979</v>
      </c>
      <c r="I9" s="2">
        <f t="shared" si="3"/>
        <v>2.0270193599999993</v>
      </c>
      <c r="J9" s="2">
        <f>(N24*$N$8)/23.7</f>
        <v>0.40785839576895633</v>
      </c>
      <c r="K9" s="2">
        <f t="shared" si="1"/>
        <v>2.4348777557689556</v>
      </c>
      <c r="L9" s="1"/>
      <c r="M9" s="38"/>
    </row>
    <row r="10" spans="1:16" x14ac:dyDescent="0.25">
      <c r="A10" s="3">
        <v>1</v>
      </c>
      <c r="B10" s="3">
        <v>6</v>
      </c>
      <c r="C10" s="2">
        <v>40</v>
      </c>
      <c r="D10" s="2">
        <v>1</v>
      </c>
      <c r="E10" s="2">
        <v>0.83</v>
      </c>
      <c r="F10" s="2">
        <v>1</v>
      </c>
      <c r="G10" s="2">
        <f t="shared" si="0"/>
        <v>33.199999999999996</v>
      </c>
      <c r="H10" s="2">
        <f t="shared" si="2"/>
        <v>0.67567311999999979</v>
      </c>
      <c r="I10" s="2">
        <f>H10*3</f>
        <v>2.0270193599999993</v>
      </c>
      <c r="J10" s="2">
        <f>(N24*$N$8)/23.7</f>
        <v>0.40785839576895633</v>
      </c>
      <c r="K10" s="2">
        <f t="shared" si="1"/>
        <v>2.4348777557689556</v>
      </c>
      <c r="L10" s="1"/>
      <c r="M10" s="37" t="s">
        <v>47</v>
      </c>
      <c r="N10" s="33">
        <v>2423</v>
      </c>
      <c r="O10" s="36" t="s">
        <v>82</v>
      </c>
    </row>
    <row r="11" spans="1:16" x14ac:dyDescent="0.25">
      <c r="A11" s="3" t="s">
        <v>27</v>
      </c>
      <c r="B11" s="3">
        <v>3</v>
      </c>
      <c r="C11" s="2">
        <v>40</v>
      </c>
      <c r="D11" s="2">
        <v>1</v>
      </c>
      <c r="E11" s="2">
        <v>0.76</v>
      </c>
      <c r="F11" s="2">
        <v>1</v>
      </c>
      <c r="G11" s="2">
        <f t="shared" si="0"/>
        <v>30.4</v>
      </c>
      <c r="H11" s="2">
        <f t="shared" si="2"/>
        <v>0.56651008000000003</v>
      </c>
      <c r="I11" s="2">
        <f>H11*3</f>
        <v>1.6995302400000001</v>
      </c>
      <c r="J11" s="2">
        <f>(N24*$N$8)/23.7</f>
        <v>0.40785839576895633</v>
      </c>
      <c r="K11" s="2">
        <f t="shared" si="1"/>
        <v>2.1073886357689564</v>
      </c>
      <c r="L11" s="1"/>
      <c r="M11" s="39" t="s">
        <v>48</v>
      </c>
      <c r="N11" s="40">
        <f>N10/6</f>
        <v>403.83333333333331</v>
      </c>
      <c r="O11" s="36" t="s">
        <v>49</v>
      </c>
    </row>
    <row r="12" spans="1:16" x14ac:dyDescent="0.25">
      <c r="A12" s="1"/>
      <c r="B12" s="1"/>
      <c r="C12" s="1"/>
      <c r="D12" s="1"/>
      <c r="E12" s="28" t="s">
        <v>41</v>
      </c>
      <c r="F12" s="1"/>
      <c r="G12" s="1"/>
      <c r="H12" s="1"/>
      <c r="I12" s="30" t="s">
        <v>42</v>
      </c>
      <c r="J12" s="46" t="s">
        <v>80</v>
      </c>
      <c r="K12" s="1"/>
      <c r="L12" s="1"/>
      <c r="M12" s="37" t="s">
        <v>50</v>
      </c>
      <c r="N12" s="33">
        <v>2.8</v>
      </c>
      <c r="O12" s="36" t="s">
        <v>54</v>
      </c>
    </row>
    <row r="13" spans="1:16" x14ac:dyDescent="0.25">
      <c r="A13" s="1"/>
      <c r="B13" s="1"/>
      <c r="C13" s="1"/>
      <c r="D13" s="1"/>
      <c r="E13" s="1"/>
      <c r="F13" s="1"/>
      <c r="G13" s="1"/>
      <c r="H13" s="1"/>
      <c r="I13" s="1"/>
      <c r="J13" s="47" t="s">
        <v>81</v>
      </c>
      <c r="K13" s="1"/>
      <c r="L13" s="1"/>
      <c r="M13" s="37" t="s">
        <v>51</v>
      </c>
      <c r="N13" s="33">
        <v>0.14000000000000001</v>
      </c>
      <c r="O13" s="36" t="s">
        <v>55</v>
      </c>
    </row>
    <row r="14" spans="1:16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37" t="s">
        <v>52</v>
      </c>
      <c r="N14" s="33">
        <v>15</v>
      </c>
      <c r="O14" s="36" t="s">
        <v>56</v>
      </c>
    </row>
    <row r="15" spans="1:16" x14ac:dyDescent="0.25">
      <c r="A15" s="31" t="s">
        <v>24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37" t="s">
        <v>58</v>
      </c>
      <c r="N15" s="40">
        <f>N11*N12*N13</f>
        <v>158.30266666666665</v>
      </c>
      <c r="O15" s="36" t="s">
        <v>57</v>
      </c>
      <c r="P15" s="36" t="s">
        <v>76</v>
      </c>
    </row>
    <row r="16" spans="1:16" x14ac:dyDescent="0.25">
      <c r="A16" s="20" t="s">
        <v>1</v>
      </c>
      <c r="B16" s="20" t="s">
        <v>2</v>
      </c>
      <c r="C16" s="20" t="s">
        <v>3</v>
      </c>
      <c r="D16" s="20" t="s">
        <v>4</v>
      </c>
      <c r="E16" s="20" t="s">
        <v>5</v>
      </c>
      <c r="F16" s="20" t="s">
        <v>6</v>
      </c>
      <c r="G16" s="20" t="s">
        <v>9</v>
      </c>
      <c r="H16" s="20" t="s">
        <v>7</v>
      </c>
      <c r="I16" s="20" t="s">
        <v>8</v>
      </c>
      <c r="J16" s="20" t="s">
        <v>29</v>
      </c>
      <c r="K16" s="20" t="s">
        <v>37</v>
      </c>
      <c r="L16" s="1"/>
      <c r="M16" s="42" t="s">
        <v>53</v>
      </c>
      <c r="N16" s="41">
        <f>N14*N15</f>
        <v>2374.54</v>
      </c>
      <c r="O16" s="36" t="s">
        <v>61</v>
      </c>
      <c r="P16" s="36" t="s">
        <v>72</v>
      </c>
    </row>
    <row r="17" spans="1:16" x14ac:dyDescent="0.25">
      <c r="A17" s="3">
        <v>5</v>
      </c>
      <c r="B17" s="3">
        <v>18</v>
      </c>
      <c r="C17" s="2">
        <v>40</v>
      </c>
      <c r="D17" s="2">
        <v>1</v>
      </c>
      <c r="E17" s="2">
        <v>0.91</v>
      </c>
      <c r="F17" s="2">
        <v>1</v>
      </c>
      <c r="G17" s="2">
        <f t="shared" ref="G17:G22" si="4">C17*D17*E17*F17</f>
        <v>36.4</v>
      </c>
      <c r="H17" s="2">
        <f t="shared" ref="H17:H22" si="5">(0.613*(G17^2))/1000</f>
        <v>0.81220047999999989</v>
      </c>
      <c r="I17" s="2">
        <f>H17*1.5</f>
        <v>1.2183007199999998</v>
      </c>
      <c r="J17" s="2">
        <f>(N24*$N$8)/29.1</f>
        <v>0.33217333263657262</v>
      </c>
      <c r="K17" s="2">
        <f t="shared" ref="K17:K22" si="6">I17+J17</f>
        <v>1.5504740526365723</v>
      </c>
      <c r="L17" s="1"/>
      <c r="M17" s="37" t="s">
        <v>59</v>
      </c>
      <c r="N17" s="33">
        <v>99</v>
      </c>
      <c r="O17" s="36" t="s">
        <v>62</v>
      </c>
      <c r="P17" s="36" t="s">
        <v>63</v>
      </c>
    </row>
    <row r="18" spans="1:16" x14ac:dyDescent="0.25">
      <c r="A18" s="3">
        <v>4</v>
      </c>
      <c r="B18" s="3">
        <v>15</v>
      </c>
      <c r="C18" s="2">
        <v>40</v>
      </c>
      <c r="D18" s="2">
        <v>1</v>
      </c>
      <c r="E18" s="2">
        <v>0.88</v>
      </c>
      <c r="F18" s="2">
        <v>1</v>
      </c>
      <c r="G18" s="2">
        <f t="shared" si="4"/>
        <v>35.200000000000003</v>
      </c>
      <c r="H18" s="2">
        <f t="shared" si="5"/>
        <v>0.75953152000000013</v>
      </c>
      <c r="I18" s="2">
        <f>H18*3</f>
        <v>2.2785945600000002</v>
      </c>
      <c r="J18" s="2">
        <f>(N24*$N$8)/29.1</f>
        <v>0.33217333263657262</v>
      </c>
      <c r="K18" s="2">
        <f t="shared" si="6"/>
        <v>2.6107678926365727</v>
      </c>
      <c r="L18" s="1"/>
      <c r="M18" s="37" t="s">
        <v>68</v>
      </c>
      <c r="N18" s="33">
        <v>2.5</v>
      </c>
      <c r="O18" s="36" t="s">
        <v>69</v>
      </c>
      <c r="P18" s="36" t="s">
        <v>77</v>
      </c>
    </row>
    <row r="19" spans="1:16" x14ac:dyDescent="0.25">
      <c r="A19" s="3">
        <v>3</v>
      </c>
      <c r="B19" s="3">
        <v>12</v>
      </c>
      <c r="C19" s="2">
        <v>40</v>
      </c>
      <c r="D19" s="2">
        <v>1</v>
      </c>
      <c r="E19" s="2">
        <v>0.88</v>
      </c>
      <c r="F19" s="2">
        <v>1</v>
      </c>
      <c r="G19" s="2">
        <f t="shared" si="4"/>
        <v>35.200000000000003</v>
      </c>
      <c r="H19" s="2">
        <f t="shared" si="5"/>
        <v>0.75953152000000013</v>
      </c>
      <c r="I19" s="2">
        <f t="shared" ref="I19:I22" si="7">H19*3</f>
        <v>2.2785945600000002</v>
      </c>
      <c r="J19" s="2">
        <f>(N24*$N$8)/29.1</f>
        <v>0.33217333263657262</v>
      </c>
      <c r="K19" s="2">
        <f t="shared" si="6"/>
        <v>2.6107678926365727</v>
      </c>
      <c r="L19" s="1"/>
      <c r="M19" s="42" t="s">
        <v>64</v>
      </c>
      <c r="N19" s="43">
        <f>N17*N18</f>
        <v>247.5</v>
      </c>
      <c r="O19" s="36" t="s">
        <v>70</v>
      </c>
      <c r="P19" s="36" t="s">
        <v>71</v>
      </c>
    </row>
    <row r="20" spans="1:16" x14ac:dyDescent="0.25">
      <c r="A20" s="3">
        <v>2</v>
      </c>
      <c r="B20" s="3">
        <v>9</v>
      </c>
      <c r="C20" s="2">
        <v>40</v>
      </c>
      <c r="D20" s="2">
        <v>1</v>
      </c>
      <c r="E20" s="2">
        <v>0.83</v>
      </c>
      <c r="F20" s="2">
        <v>1</v>
      </c>
      <c r="G20" s="2">
        <f t="shared" si="4"/>
        <v>33.199999999999996</v>
      </c>
      <c r="H20" s="2">
        <f t="shared" si="5"/>
        <v>0.67567311999999979</v>
      </c>
      <c r="I20" s="2">
        <f t="shared" si="7"/>
        <v>2.0270193599999993</v>
      </c>
      <c r="J20" s="2">
        <f>(N24*$N$8)/29.1</f>
        <v>0.33217333263657262</v>
      </c>
      <c r="K20" s="2">
        <f t="shared" si="6"/>
        <v>2.3591926926365718</v>
      </c>
      <c r="L20" s="1"/>
      <c r="M20" s="37" t="s">
        <v>60</v>
      </c>
      <c r="N20" s="33">
        <v>493</v>
      </c>
      <c r="O20" s="36" t="s">
        <v>73</v>
      </c>
      <c r="P20" s="36" t="s">
        <v>74</v>
      </c>
    </row>
    <row r="21" spans="1:16" x14ac:dyDescent="0.25">
      <c r="A21" s="3">
        <v>1</v>
      </c>
      <c r="B21" s="3">
        <v>6</v>
      </c>
      <c r="C21" s="2">
        <v>40</v>
      </c>
      <c r="D21" s="2">
        <v>1</v>
      </c>
      <c r="E21" s="2">
        <v>0.83</v>
      </c>
      <c r="F21" s="2">
        <v>1</v>
      </c>
      <c r="G21" s="2">
        <f t="shared" si="4"/>
        <v>33.199999999999996</v>
      </c>
      <c r="H21" s="2">
        <f t="shared" si="5"/>
        <v>0.67567311999999979</v>
      </c>
      <c r="I21" s="2">
        <f>H21*3</f>
        <v>2.0270193599999993</v>
      </c>
      <c r="J21" s="2">
        <f>(N24*$N$8)/29.1</f>
        <v>0.33217333263657262</v>
      </c>
      <c r="K21" s="2">
        <f t="shared" si="6"/>
        <v>2.3591926926365718</v>
      </c>
      <c r="L21" s="1"/>
      <c r="M21" s="37" t="s">
        <v>65</v>
      </c>
      <c r="N21" s="33">
        <v>3</v>
      </c>
      <c r="O21" s="36" t="s">
        <v>78</v>
      </c>
      <c r="P21" s="36" t="s">
        <v>79</v>
      </c>
    </row>
    <row r="22" spans="1:16" x14ac:dyDescent="0.25">
      <c r="A22" s="3" t="s">
        <v>27</v>
      </c>
      <c r="B22" s="3">
        <v>3</v>
      </c>
      <c r="C22" s="2">
        <v>40</v>
      </c>
      <c r="D22" s="2">
        <v>1</v>
      </c>
      <c r="E22" s="2">
        <v>0.76</v>
      </c>
      <c r="F22" s="2">
        <v>1</v>
      </c>
      <c r="G22" s="2">
        <f t="shared" si="4"/>
        <v>30.4</v>
      </c>
      <c r="H22" s="2">
        <f t="shared" si="5"/>
        <v>0.56651008000000003</v>
      </c>
      <c r="I22" s="2">
        <f>H22*3</f>
        <v>1.6995302400000001</v>
      </c>
      <c r="J22" s="2">
        <f>(N24*$N$8)/29.1</f>
        <v>0.33217333263657262</v>
      </c>
      <c r="K22" s="2">
        <f t="shared" si="6"/>
        <v>2.0317035726365726</v>
      </c>
      <c r="M22" s="42" t="s">
        <v>66</v>
      </c>
      <c r="N22" s="43">
        <f>N20*N21</f>
        <v>1479</v>
      </c>
    </row>
    <row r="24" spans="1:16" x14ac:dyDescent="0.25">
      <c r="M24" s="44" t="s">
        <v>67</v>
      </c>
      <c r="N24" s="45">
        <f>N22+N19+N16</f>
        <v>4101.04</v>
      </c>
      <c r="O24" s="36" t="s">
        <v>75</v>
      </c>
    </row>
  </sheetData>
  <mergeCells count="1">
    <mergeCell ref="A1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Normal="100" workbookViewId="0">
      <selection activeCell="H18" sqref="H18"/>
    </sheetView>
  </sheetViews>
  <sheetFormatPr defaultColWidth="9.140625" defaultRowHeight="14.25" x14ac:dyDescent="0.2"/>
  <cols>
    <col min="1" max="1" width="14" style="17" customWidth="1"/>
    <col min="2" max="2" width="10.7109375" style="6" bestFit="1" customWidth="1"/>
    <col min="3" max="3" width="6.7109375" style="6" bestFit="1" customWidth="1"/>
    <col min="4" max="4" width="10" style="6" bestFit="1" customWidth="1"/>
    <col min="5" max="5" width="12.140625" style="6" bestFit="1" customWidth="1"/>
    <col min="6" max="6" width="10.42578125" style="6" bestFit="1" customWidth="1"/>
    <col min="7" max="7" width="15.28515625" style="11" customWidth="1"/>
    <col min="8" max="8" width="9.140625" style="6"/>
    <col min="9" max="9" width="10.7109375" style="6" bestFit="1" customWidth="1"/>
    <col min="10" max="10" width="55.28515625" style="6" bestFit="1" customWidth="1"/>
    <col min="11" max="11" width="12.85546875" style="6" customWidth="1"/>
    <col min="12" max="12" width="12.28515625" style="6" customWidth="1"/>
    <col min="13" max="13" width="12.7109375" style="6" bestFit="1" customWidth="1"/>
    <col min="14" max="14" width="10.5703125" style="6" bestFit="1" customWidth="1"/>
    <col min="15" max="15" width="14.140625" style="6" bestFit="1" customWidth="1"/>
    <col min="16" max="16" width="11" style="6" bestFit="1" customWidth="1"/>
    <col min="17" max="17" width="9.5703125" style="6" bestFit="1" customWidth="1"/>
    <col min="18" max="18" width="6.28515625" style="6" bestFit="1" customWidth="1"/>
    <col min="19" max="19" width="11.7109375" style="6" bestFit="1" customWidth="1"/>
    <col min="20" max="20" width="12.42578125" style="6" bestFit="1" customWidth="1"/>
    <col min="21" max="16384" width="9.140625" style="6"/>
  </cols>
  <sheetData>
    <row r="1" spans="1:10" ht="20.25" thickBot="1" x14ac:dyDescent="0.35">
      <c r="A1" s="25" t="s">
        <v>20</v>
      </c>
      <c r="B1" s="25"/>
      <c r="C1" s="25"/>
      <c r="D1" s="25"/>
      <c r="E1" s="25"/>
      <c r="F1" s="25"/>
      <c r="G1" s="25"/>
      <c r="H1" s="10"/>
    </row>
    <row r="2" spans="1:10" thickTop="1" x14ac:dyDescent="0.4">
      <c r="A2" s="15" t="s">
        <v>32</v>
      </c>
      <c r="B2" s="15"/>
      <c r="C2" s="6" t="s">
        <v>11</v>
      </c>
      <c r="D2" s="6">
        <v>0.14000000000000001</v>
      </c>
      <c r="E2" s="6" t="s">
        <v>10</v>
      </c>
      <c r="F2" s="6">
        <v>2.8</v>
      </c>
    </row>
    <row r="3" spans="1:10" x14ac:dyDescent="0.2">
      <c r="A3" s="17" t="s">
        <v>18</v>
      </c>
      <c r="B3" s="11">
        <v>0.14000000000000001</v>
      </c>
      <c r="C3" s="6" t="s">
        <v>21</v>
      </c>
      <c r="D3" s="11">
        <v>2.8</v>
      </c>
      <c r="E3" s="6" t="s">
        <v>17</v>
      </c>
      <c r="F3" s="6">
        <f>D3/B3</f>
        <v>19.999999999999996</v>
      </c>
      <c r="G3" s="8"/>
      <c r="H3" s="7"/>
      <c r="J3" s="6" t="s">
        <v>25</v>
      </c>
    </row>
    <row r="4" spans="1:10" ht="15" x14ac:dyDescent="0.25">
      <c r="A4" s="18" t="s">
        <v>0</v>
      </c>
      <c r="B4" s="5" t="s">
        <v>13</v>
      </c>
      <c r="C4" s="4" t="s">
        <v>12</v>
      </c>
      <c r="D4" s="5" t="s">
        <v>14</v>
      </c>
      <c r="E4" s="5" t="s">
        <v>15</v>
      </c>
      <c r="F4" s="5" t="s">
        <v>16</v>
      </c>
      <c r="G4" s="14" t="s">
        <v>22</v>
      </c>
      <c r="J4" s="6" t="s">
        <v>26</v>
      </c>
    </row>
    <row r="5" spans="1:10" ht="13.5" x14ac:dyDescent="0.35">
      <c r="A5" s="19">
        <v>1</v>
      </c>
      <c r="B5" s="13">
        <v>2401.81</v>
      </c>
      <c r="C5" s="22">
        <v>0.875</v>
      </c>
      <c r="D5" s="16">
        <v>116.31</v>
      </c>
      <c r="E5" s="12">
        <f>(B5/C5)+(D5/1.5)</f>
        <v>2822.4657142857141</v>
      </c>
      <c r="F5" s="9">
        <f t="shared" ref="F5:F14" si="0">E5*1.4</f>
        <v>3951.4519999999993</v>
      </c>
      <c r="G5" s="12">
        <f>-(B5*0.9)+(D5*1.4)</f>
        <v>-1998.7949999999998</v>
      </c>
    </row>
    <row r="6" spans="1:10" ht="13.5" x14ac:dyDescent="0.35">
      <c r="A6" s="19">
        <f>A5+1</f>
        <v>2</v>
      </c>
      <c r="B6" s="13">
        <v>1369</v>
      </c>
      <c r="C6" s="22">
        <v>0.875</v>
      </c>
      <c r="D6" s="16">
        <v>104.58</v>
      </c>
      <c r="E6" s="12">
        <f t="shared" ref="E6:E14" si="1">(B6/C6)+(D6/1.5)</f>
        <v>1634.2914285714287</v>
      </c>
      <c r="F6" s="9">
        <f t="shared" si="0"/>
        <v>2288.0079999999998</v>
      </c>
      <c r="G6" s="12">
        <f>-(B6*0.9)+(D6*1.4)</f>
        <v>-1085.6880000000001</v>
      </c>
    </row>
    <row r="7" spans="1:10" ht="13.5" x14ac:dyDescent="0.35">
      <c r="A7" s="19">
        <f t="shared" ref="A7:A14" si="2">A6+1</f>
        <v>3</v>
      </c>
      <c r="B7" s="13"/>
      <c r="C7" s="22">
        <v>0.875</v>
      </c>
      <c r="D7" s="16"/>
      <c r="E7" s="12">
        <f t="shared" si="1"/>
        <v>0</v>
      </c>
      <c r="F7" s="9">
        <f t="shared" si="0"/>
        <v>0</v>
      </c>
      <c r="G7" s="12">
        <f t="shared" ref="G7:G14" si="3">-(B7*0.9)+(D7*1.4)</f>
        <v>0</v>
      </c>
    </row>
    <row r="8" spans="1:10" ht="13.5" x14ac:dyDescent="0.35">
      <c r="A8" s="19">
        <f t="shared" si="2"/>
        <v>4</v>
      </c>
      <c r="B8" s="13"/>
      <c r="C8" s="22">
        <v>0.875</v>
      </c>
      <c r="D8" s="16"/>
      <c r="E8" s="12">
        <f t="shared" si="1"/>
        <v>0</v>
      </c>
      <c r="F8" s="9">
        <f t="shared" si="0"/>
        <v>0</v>
      </c>
      <c r="G8" s="12">
        <f t="shared" si="3"/>
        <v>0</v>
      </c>
    </row>
    <row r="9" spans="1:10" ht="13.5" x14ac:dyDescent="0.35">
      <c r="A9" s="19">
        <f t="shared" si="2"/>
        <v>5</v>
      </c>
      <c r="B9" s="13"/>
      <c r="C9" s="22">
        <v>0.875</v>
      </c>
      <c r="D9" s="16"/>
      <c r="E9" s="12">
        <f t="shared" si="1"/>
        <v>0</v>
      </c>
      <c r="F9" s="9">
        <f t="shared" si="0"/>
        <v>0</v>
      </c>
      <c r="G9" s="12">
        <f t="shared" si="3"/>
        <v>0</v>
      </c>
    </row>
    <row r="10" spans="1:10" ht="13.5" x14ac:dyDescent="0.35">
      <c r="A10" s="19">
        <f t="shared" si="2"/>
        <v>6</v>
      </c>
      <c r="B10" s="13"/>
      <c r="C10" s="22">
        <v>0.875</v>
      </c>
      <c r="D10" s="16"/>
      <c r="E10" s="12">
        <f t="shared" si="1"/>
        <v>0</v>
      </c>
      <c r="F10" s="9">
        <f t="shared" si="0"/>
        <v>0</v>
      </c>
      <c r="G10" s="12">
        <f t="shared" si="3"/>
        <v>0</v>
      </c>
    </row>
    <row r="11" spans="1:10" ht="13.5" x14ac:dyDescent="0.35">
      <c r="A11" s="19">
        <f t="shared" si="2"/>
        <v>7</v>
      </c>
      <c r="B11" s="13"/>
      <c r="C11" s="22">
        <v>0.875</v>
      </c>
      <c r="D11" s="16"/>
      <c r="E11" s="12">
        <f t="shared" si="1"/>
        <v>0</v>
      </c>
      <c r="F11" s="9">
        <f t="shared" si="0"/>
        <v>0</v>
      </c>
      <c r="G11" s="12">
        <f t="shared" si="3"/>
        <v>0</v>
      </c>
    </row>
    <row r="12" spans="1:10" ht="13.5" x14ac:dyDescent="0.35">
      <c r="A12" s="19">
        <f t="shared" si="2"/>
        <v>8</v>
      </c>
      <c r="B12" s="13"/>
      <c r="C12" s="22">
        <v>0.875</v>
      </c>
      <c r="D12" s="16"/>
      <c r="E12" s="12">
        <f t="shared" si="1"/>
        <v>0</v>
      </c>
      <c r="F12" s="9">
        <f t="shared" si="0"/>
        <v>0</v>
      </c>
      <c r="G12" s="12">
        <f t="shared" si="3"/>
        <v>0</v>
      </c>
    </row>
    <row r="13" spans="1:10" ht="13.5" x14ac:dyDescent="0.35">
      <c r="A13" s="19">
        <f t="shared" si="2"/>
        <v>9</v>
      </c>
      <c r="B13" s="13"/>
      <c r="C13" s="22">
        <v>0.875</v>
      </c>
      <c r="D13" s="16"/>
      <c r="E13" s="12">
        <f t="shared" si="1"/>
        <v>0</v>
      </c>
      <c r="F13" s="9">
        <f t="shared" si="0"/>
        <v>0</v>
      </c>
      <c r="G13" s="12">
        <f t="shared" si="3"/>
        <v>0</v>
      </c>
    </row>
    <row r="14" spans="1:10" ht="13.5" x14ac:dyDescent="0.35">
      <c r="A14" s="19">
        <f t="shared" si="2"/>
        <v>10</v>
      </c>
      <c r="B14" s="13"/>
      <c r="C14" s="22">
        <v>0.875</v>
      </c>
      <c r="D14" s="16"/>
      <c r="E14" s="12">
        <f t="shared" si="1"/>
        <v>0</v>
      </c>
      <c r="F14" s="9">
        <f t="shared" si="0"/>
        <v>0</v>
      </c>
      <c r="G14" s="12">
        <f t="shared" si="3"/>
        <v>0</v>
      </c>
    </row>
    <row r="15" spans="1:10" ht="13.5" x14ac:dyDescent="0.35">
      <c r="I15" s="23">
        <f>F5</f>
        <v>3951.4519999999993</v>
      </c>
      <c r="J15" s="23">
        <f>I15*2</f>
        <v>7902.9039999999986</v>
      </c>
    </row>
    <row r="16" spans="1:10" ht="13.9" x14ac:dyDescent="0.4">
      <c r="J16" s="24">
        <f>J15/0.7</f>
        <v>11289.862857142856</v>
      </c>
    </row>
    <row r="17" spans="1:11" ht="13.5" x14ac:dyDescent="0.35">
      <c r="C17" s="6" t="s">
        <v>12</v>
      </c>
      <c r="D17" s="21" t="s">
        <v>30</v>
      </c>
      <c r="E17" s="6" t="s">
        <v>31</v>
      </c>
      <c r="J17" s="23">
        <f>J16/1000</f>
        <v>11.289862857142856</v>
      </c>
      <c r="K17" s="6" t="s">
        <v>35</v>
      </c>
    </row>
    <row r="18" spans="1:11" ht="13.5" x14ac:dyDescent="0.35">
      <c r="E18" s="6">
        <f>1-(20/40)^3</f>
        <v>0.875</v>
      </c>
    </row>
    <row r="20" spans="1:11" x14ac:dyDescent="0.2">
      <c r="D20" s="6">
        <f>2.8/0.14</f>
        <v>19.999999999999996</v>
      </c>
      <c r="J20" s="6" t="s">
        <v>36</v>
      </c>
    </row>
    <row r="23" spans="1:11" x14ac:dyDescent="0.2">
      <c r="A23" s="17" t="s">
        <v>33</v>
      </c>
      <c r="B23" s="21" t="s">
        <v>34</v>
      </c>
    </row>
  </sheetData>
  <mergeCells count="1">
    <mergeCell ref="A1:G1"/>
  </mergeCells>
  <conditionalFormatting sqref="G5">
    <cfRule type="cellIs" dxfId="1" priority="16" operator="greaterThan">
      <formula>0</formula>
    </cfRule>
  </conditionalFormatting>
  <conditionalFormatting sqref="G6:G14">
    <cfRule type="cellIs" dxfId="0" priority="15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Tensões Vento e Desaprumo</vt:lpstr>
      <vt:lpstr>Flexo-Compressão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Windows User</cp:lastModifiedBy>
  <cp:lastPrinted>2017-03-13T19:47:53Z</cp:lastPrinted>
  <dcterms:created xsi:type="dcterms:W3CDTF">2016-12-17T12:26:51Z</dcterms:created>
  <dcterms:modified xsi:type="dcterms:W3CDTF">2021-01-11T20:55:54Z</dcterms:modified>
</cp:coreProperties>
</file>