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8" l="1"/>
  <c r="I11" i="18"/>
  <c r="J22" i="18"/>
  <c r="J21" i="18"/>
  <c r="J20" i="18"/>
  <c r="J19" i="18"/>
  <c r="J18" i="18"/>
  <c r="J17" i="18"/>
  <c r="J7" i="18"/>
  <c r="J11" i="18"/>
  <c r="J10" i="18"/>
  <c r="J9" i="18"/>
  <c r="J8" i="18"/>
  <c r="J6" i="18"/>
  <c r="N11" i="18"/>
  <c r="N15" i="18" s="1"/>
  <c r="N16" i="18" s="1"/>
  <c r="N24" i="18" s="1"/>
  <c r="N22" i="18"/>
  <c r="N19" i="18"/>
  <c r="H6" i="18"/>
  <c r="J17" i="22" l="1"/>
  <c r="J16" i="22"/>
  <c r="J15" i="22"/>
  <c r="I15" i="22"/>
  <c r="G6" i="22"/>
  <c r="G5" i="22"/>
  <c r="E5" i="22"/>
  <c r="E18" i="22"/>
  <c r="D20" i="22"/>
  <c r="K22" i="18" l="1"/>
  <c r="K21" i="18"/>
  <c r="K20" i="18"/>
  <c r="K19" i="18"/>
  <c r="K18" i="18"/>
  <c r="I18" i="18"/>
  <c r="I17" i="18"/>
  <c r="G22" i="18"/>
  <c r="H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N8" i="18"/>
  <c r="I9" i="18"/>
  <c r="I8" i="18"/>
  <c r="I7" i="18"/>
  <c r="I6" i="18"/>
  <c r="H11" i="18"/>
  <c r="H10" i="18"/>
  <c r="H9" i="18"/>
  <c r="H8" i="18"/>
  <c r="H7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<sst xmlns="http://schemas.openxmlformats.org/spreadsheetml/2006/main" count="95" uniqueCount="83">
  <si>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</si>
  <si>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</si>
  <si>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</si>
  <si>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</si>
  <si>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</si>
  <si>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</si>
  <si>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</si>
  <si>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</si>
  <si>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</si>
  <si>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</si>
  <si>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</si>
  <si>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</si>
  <si>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</si>
  <si>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</si>
  <si>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</si>
  <si>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</si>
  <si>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</si>
  <si>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</si>
  <si>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</si>
  <si>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</si>
  <si>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</si>
  <si>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</si>
  <si>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</si>
  <si>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</si>
  <si>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</si>
  <si>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</si>
  <si>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</si>
  <si>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</si>
  <si>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</si>
  <si>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</si>
  <si>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</si>
  <si>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</si>
  <si>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</si>
  <si>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</si>
  <si>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</si>
  <si>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</si>
  <si>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</si>
  <si>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</si>
  <si>
    <t>NBR 6123/1988</t>
  </si>
  <si>
    <t>Cat. IV</t>
  </si>
  <si>
    <t>Classe B</t>
  </si>
  <si>
    <t>Tabela 2</t>
  </si>
  <si>
    <t>qv * altura</t>
  </si>
  <si>
    <t>NBR15812-1/2010</t>
  </si>
  <si>
    <t>Altura (H)</t>
  </si>
  <si>
    <t>Desprumo</t>
  </si>
  <si>
    <t>Item 8.3.2.2 da NBR15812-1 (Imperfeições geométricas globais)</t>
  </si>
  <si>
    <t>Comprimento de parede</t>
  </si>
  <si>
    <t>Comprimento por pavimento</t>
  </si>
  <si>
    <t>Dividindo comprimento de parede por pavimento</t>
  </si>
  <si>
    <t>Altura da parede</t>
  </si>
  <si>
    <t>Espessura da parede</t>
  </si>
  <si>
    <t>Kn/m³</t>
  </si>
  <si>
    <t>Peso Próprio Paredes</t>
  </si>
  <si>
    <t>Altura da parede em metros</t>
  </si>
  <si>
    <t>Espessura da parede em metro</t>
  </si>
  <si>
    <t>Peso da parede em kn</t>
  </si>
  <si>
    <t>Metro cúbico de parede</t>
  </si>
  <si>
    <t>Volume por pavimento (parede)</t>
  </si>
  <si>
    <t>Volume de Piso</t>
  </si>
  <si>
    <t>m² de Piso</t>
  </si>
  <si>
    <t>Peso total</t>
  </si>
  <si>
    <t>Volume disponível no Revit - vista 3D (em m³)</t>
  </si>
  <si>
    <t>Basta clicar numa laje para o revit apresentar o volume (98.607 m³) - arredondamos</t>
  </si>
  <si>
    <t>kN de piso por pavimento</t>
  </si>
  <si>
    <t>KN/m² de sobrecarga</t>
  </si>
  <si>
    <t>kN de sobrecarga</t>
  </si>
  <si>
    <t>KN</t>
  </si>
  <si>
    <t>KN de piso/m³</t>
  </si>
  <si>
    <t>Valor do Kn por metro cúbico de piso</t>
  </si>
  <si>
    <t>Kn total por piso (volume do piso * Kn por m³)</t>
  </si>
  <si>
    <t>Peso próprio do piso (desconsiderando porta e outros equipamentos)</t>
  </si>
  <si>
    <t>Peso próprio das paredes (desconsiderando alguns equipamentos)</t>
  </si>
  <si>
    <t>Metros quadrados de piso</t>
  </si>
  <si>
    <t>Basta clicar numa laje para o revit apresentar o área (493.037 m²) - arredondamos</t>
  </si>
  <si>
    <t>Total de peso por pavimento em Kn</t>
  </si>
  <si>
    <t>Volume de parede por pavimento</t>
  </si>
  <si>
    <t>Peso do concreto armado</t>
  </si>
  <si>
    <t>Sobrecarga de utilização</t>
  </si>
  <si>
    <t>índice de 3 porque estamos considerando revestimento</t>
  </si>
  <si>
    <t>KN cal. lado</t>
  </si>
  <si>
    <t>/ comprimento</t>
  </si>
  <si>
    <t>Compimento total de paredes em metro. Tabela 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</si>
</sst>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49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4" fontId="11" fillId="0" borderId="0" xfId="1" applyFont="1" applyAlignment="1">
      <alignment horizontal="center"/>
    </xf>
    <xf numFmtId="164" fontId="7" fillId="0" borderId="0" xfId="1" applyFont="1"/>
    <xf numFmtId="164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0" xfId="0" applyFont="1"/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164" fontId="13" fillId="4" borderId="0" xfId="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43" fontId="7" fillId="6" borderId="0" xfId="0" applyNumberFormat="1" applyFont="1" applyFill="1" applyAlignment="1">
      <alignment horizontal="center" vertical="center"/>
    </xf>
    <xf numFmtId="164" fontId="11" fillId="6" borderId="0" xfId="1" applyFont="1" applyFill="1" applyAlignment="1">
      <alignment horizontal="center" vertical="center"/>
    </xf>
    <xf numFmtId="164" fontId="11" fillId="0" borderId="0" xfId="1" applyFont="1" applyBorder="1"/>
    <xf numFmtId="0" fontId="9" fillId="5" borderId="0" xfId="2" applyFont="1" applyFill="1" applyBorder="1" applyAlignment="1">
      <alignment horizontal="center" vertical="center"/>
    </xf>
    <xf numFmtId="0" fontId="4" fillId="2" borderId="2" xfId="2" applyFont="1" applyFill="1" applyAlignment="1">
      <alignment horizontal="center"/>
    </xf>
    <xf numFmtId="164" fontId="7" fillId="6" borderId="1" xfId="1" applyFont="1" applyFill="1" applyBorder="1" applyAlignment="1">
      <alignment horizont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zoomScale="110" zoomScaleNormal="110" workbookViewId="0">
      <selection activeCell="L12" sqref="L12"/>
    </sheetView>
  </sheetViews>
  <sheetFormatPr defaultRowHeight="15" x14ac:dyDescent="0.25"/>
  <cols>
    <col min="1" max="1" width="11.5703125" bestFit="1" customWidth="1"/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8.140625" bestFit="1" customWidth="1"/>
    <col min="13" max="13" width="30.28515625" bestFit="1" customWidth="1"/>
    <col min="14" max="14" width="27" style="31" bestFit="1" customWidth="1"/>
    <col min="15" max="15" width="46.140625" bestFit="1" customWidth="1"/>
    <col min="16" max="16" width="61.28515625" bestFit="1" customWidth="1"/>
  </cols>
  <sheetData>
    <row r="1" spans="1:16" x14ac:dyDescent="0.25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6" x14ac:dyDescent="0.25">
      <c r="B3" s="1"/>
      <c r="C3" s="1"/>
      <c r="D3" s="1"/>
      <c r="E3" s="27" t="s">
        <v>39</v>
      </c>
      <c r="F3" s="1"/>
      <c r="G3" s="1"/>
      <c r="H3" s="1"/>
      <c r="I3" s="1"/>
      <c r="J3" s="1"/>
      <c r="K3" s="1"/>
      <c r="L3" s="1"/>
    </row>
    <row r="4" spans="1:16" x14ac:dyDescent="0.25">
      <c r="A4" s="29" t="s">
        <v>23</v>
      </c>
      <c r="B4" s="1"/>
      <c r="C4" s="1"/>
      <c r="D4" s="1"/>
      <c r="E4" s="27" t="s">
        <v>40</v>
      </c>
      <c r="F4" s="1"/>
      <c r="G4" s="1"/>
      <c r="H4" s="1"/>
      <c r="I4" s="1"/>
      <c r="J4" s="1"/>
      <c r="K4" s="1"/>
      <c r="L4" s="1"/>
    </row>
    <row r="5" spans="1:16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28</v>
      </c>
      <c r="J5" s="20" t="s">
        <v>29</v>
      </c>
      <c r="K5" s="20" t="s">
        <v>37</v>
      </c>
      <c r="L5" s="25" t="s">
        <v>38</v>
      </c>
    </row>
    <row r="6" spans="1:16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>(0.613*(G6^2))/1000</f>
        <v>0.81220047999999989</v>
      </c>
      <c r="I6" s="2">
        <f>H6*1.5</f>
        <v>1.2183007199999998</v>
      </c>
      <c r="J6" s="2">
        <f>(N24*$N$8)/23.7</f>
        <v>0.40785839576895633</v>
      </c>
      <c r="K6" s="48">
        <f t="shared" ref="K6:K11" si="1">I6+J6</f>
        <v>1.6261591157689561</v>
      </c>
      <c r="L6" s="30" t="s">
        <v>43</v>
      </c>
      <c r="M6" s="35" t="s">
        <v>44</v>
      </c>
      <c r="N6" s="32">
        <v>18</v>
      </c>
    </row>
    <row r="7" spans="1:16" x14ac:dyDescent="0.2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ref="H7:H11" si="2">(0.613*(G7^2))/1000</f>
        <v>0.75953152000000013</v>
      </c>
      <c r="I7" s="2">
        <f>H7*3</f>
        <v>2.2785945600000002</v>
      </c>
      <c r="J7" s="2">
        <f>(N24*N8)/23.7</f>
        <v>0.40785839576895633</v>
      </c>
      <c r="K7" s="48">
        <f t="shared" si="1"/>
        <v>2.6864529557689565</v>
      </c>
      <c r="L7" s="1"/>
      <c r="M7" s="36"/>
    </row>
    <row r="8" spans="1:16" x14ac:dyDescent="0.2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2"/>
        <v>0.75953152000000013</v>
      </c>
      <c r="I8" s="2">
        <f t="shared" ref="I8:I9" si="3">H8*3</f>
        <v>2.2785945600000002</v>
      </c>
      <c r="J8" s="2">
        <f>(N24*$N$8)/23.7</f>
        <v>0.40785839576895633</v>
      </c>
      <c r="K8" s="48">
        <f t="shared" si="1"/>
        <v>2.6864529557689565</v>
      </c>
      <c r="L8" s="1"/>
      <c r="M8" s="35" t="s">
        <v>45</v>
      </c>
      <c r="N8" s="33">
        <f>1/(100*SQRT(N6))</f>
        <v>2.3570226039551587E-3</v>
      </c>
      <c r="O8" s="34" t="s">
        <v>46</v>
      </c>
    </row>
    <row r="9" spans="1:16" x14ac:dyDescent="0.2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2"/>
        <v>0.67567311999999979</v>
      </c>
      <c r="I9" s="2">
        <f t="shared" si="3"/>
        <v>2.0270193599999993</v>
      </c>
      <c r="J9" s="2">
        <f>(N24*$N$8)/23.7</f>
        <v>0.40785839576895633</v>
      </c>
      <c r="K9" s="48">
        <f t="shared" si="1"/>
        <v>2.4348777557689556</v>
      </c>
      <c r="L9" s="1"/>
      <c r="M9" s="36"/>
    </row>
    <row r="10" spans="1:16" x14ac:dyDescent="0.2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2"/>
        <v>0.67567311999999979</v>
      </c>
      <c r="I10" s="2">
        <f>H10*3</f>
        <v>2.0270193599999993</v>
      </c>
      <c r="J10" s="2">
        <f>(N24*$N$8)/23.7</f>
        <v>0.40785839576895633</v>
      </c>
      <c r="K10" s="48">
        <f t="shared" si="1"/>
        <v>2.4348777557689556</v>
      </c>
      <c r="L10" s="1"/>
      <c r="M10" s="35" t="s">
        <v>47</v>
      </c>
      <c r="N10" s="31">
        <v>2423</v>
      </c>
      <c r="O10" s="34" t="s">
        <v>82</v>
      </c>
    </row>
    <row r="11" spans="1:16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2"/>
        <v>0.56651008000000003</v>
      </c>
      <c r="I11" s="2">
        <f>H11*3</f>
        <v>1.6995302400000001</v>
      </c>
      <c r="J11" s="2">
        <f>(N24*$N$8)/23.7</f>
        <v>0.40785839576895633</v>
      </c>
      <c r="K11" s="48">
        <f t="shared" si="1"/>
        <v>2.1073886357689564</v>
      </c>
      <c r="L11" s="1"/>
      <c r="M11" s="37" t="s">
        <v>48</v>
      </c>
      <c r="N11" s="38">
        <f>N10/6</f>
        <v>403.83333333333331</v>
      </c>
      <c r="O11" s="34" t="s">
        <v>49</v>
      </c>
    </row>
    <row r="12" spans="1:16" x14ac:dyDescent="0.25">
      <c r="A12" s="1"/>
      <c r="B12" s="1"/>
      <c r="C12" s="1"/>
      <c r="D12" s="1"/>
      <c r="E12" s="26" t="s">
        <v>41</v>
      </c>
      <c r="F12" s="1"/>
      <c r="G12" s="1"/>
      <c r="H12" s="1"/>
      <c r="I12" s="28" t="s">
        <v>42</v>
      </c>
      <c r="J12" s="44" t="s">
        <v>80</v>
      </c>
      <c r="K12" s="1"/>
      <c r="L12" s="1"/>
      <c r="M12" s="35" t="s">
        <v>50</v>
      </c>
      <c r="N12" s="31">
        <v>2.8</v>
      </c>
      <c r="O12" s="34" t="s">
        <v>54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45" t="s">
        <v>81</v>
      </c>
      <c r="K13" s="1"/>
      <c r="L13" s="1"/>
      <c r="M13" s="35" t="s">
        <v>51</v>
      </c>
      <c r="N13" s="31">
        <v>0.14000000000000001</v>
      </c>
      <c r="O13" s="34" t="s">
        <v>55</v>
      </c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5" t="s">
        <v>52</v>
      </c>
      <c r="N14" s="31">
        <v>15</v>
      </c>
      <c r="O14" s="34" t="s">
        <v>56</v>
      </c>
    </row>
    <row r="15" spans="1:16" x14ac:dyDescent="0.25">
      <c r="A15" s="29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5" t="s">
        <v>58</v>
      </c>
      <c r="N15" s="38">
        <f>N11*N12*N13</f>
        <v>158.30266666666665</v>
      </c>
      <c r="O15" s="34" t="s">
        <v>57</v>
      </c>
      <c r="P15" s="34" t="s">
        <v>76</v>
      </c>
    </row>
    <row r="16" spans="1:16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29</v>
      </c>
      <c r="K16" s="20" t="s">
        <v>37</v>
      </c>
      <c r="L16" s="1"/>
      <c r="M16" s="40" t="s">
        <v>53</v>
      </c>
      <c r="N16" s="39">
        <f>N14*N15</f>
        <v>2374.54</v>
      </c>
      <c r="O16" s="34" t="s">
        <v>61</v>
      </c>
      <c r="P16" s="34" t="s">
        <v>72</v>
      </c>
    </row>
    <row r="17" spans="1:16" x14ac:dyDescent="0.2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4">C17*D17*E17*F17</f>
        <v>36.4</v>
      </c>
      <c r="H17" s="2">
        <f t="shared" ref="H17:H22" si="5">(0.613*(G17^2))/1000</f>
        <v>0.81220047999999989</v>
      </c>
      <c r="I17" s="2">
        <f>H17*1.5</f>
        <v>1.2183007199999998</v>
      </c>
      <c r="J17" s="2">
        <f>(N24*$N$8)/29.1</f>
        <v>0.33217333263657262</v>
      </c>
      <c r="K17" s="48">
        <f t="shared" ref="K17:K22" si="6">I17+J17</f>
        <v>1.5504740526365723</v>
      </c>
      <c r="L17" s="1"/>
      <c r="M17" s="35" t="s">
        <v>59</v>
      </c>
      <c r="N17" s="31">
        <v>99</v>
      </c>
      <c r="O17" s="34" t="s">
        <v>62</v>
      </c>
      <c r="P17" s="34" t="s">
        <v>63</v>
      </c>
    </row>
    <row r="18" spans="1:16" x14ac:dyDescent="0.2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4"/>
        <v>35.200000000000003</v>
      </c>
      <c r="H18" s="2">
        <f t="shared" si="5"/>
        <v>0.75953152000000013</v>
      </c>
      <c r="I18" s="2">
        <f>H18*3</f>
        <v>2.2785945600000002</v>
      </c>
      <c r="J18" s="2">
        <f>(N24*$N$8)/29.1</f>
        <v>0.33217333263657262</v>
      </c>
      <c r="K18" s="48">
        <f t="shared" si="6"/>
        <v>2.6107678926365727</v>
      </c>
      <c r="L18" s="1"/>
      <c r="M18" s="35" t="s">
        <v>68</v>
      </c>
      <c r="N18" s="31">
        <v>2.5</v>
      </c>
      <c r="O18" s="34" t="s">
        <v>69</v>
      </c>
      <c r="P18" s="34" t="s">
        <v>77</v>
      </c>
    </row>
    <row r="19" spans="1:16" x14ac:dyDescent="0.2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4"/>
        <v>35.200000000000003</v>
      </c>
      <c r="H19" s="2">
        <f t="shared" si="5"/>
        <v>0.75953152000000013</v>
      </c>
      <c r="I19" s="2">
        <f t="shared" ref="I19:I20" si="7">H19*3</f>
        <v>2.2785945600000002</v>
      </c>
      <c r="J19" s="2">
        <f>(N24*$N$8)/29.1</f>
        <v>0.33217333263657262</v>
      </c>
      <c r="K19" s="48">
        <f t="shared" si="6"/>
        <v>2.6107678926365727</v>
      </c>
      <c r="L19" s="1"/>
      <c r="M19" s="40" t="s">
        <v>64</v>
      </c>
      <c r="N19" s="41">
        <f>N17*N18</f>
        <v>247.5</v>
      </c>
      <c r="O19" s="34" t="s">
        <v>70</v>
      </c>
      <c r="P19" s="34" t="s">
        <v>71</v>
      </c>
    </row>
    <row r="20" spans="1:16" x14ac:dyDescent="0.2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4"/>
        <v>33.199999999999996</v>
      </c>
      <c r="H20" s="2">
        <f t="shared" si="5"/>
        <v>0.67567311999999979</v>
      </c>
      <c r="I20" s="2">
        <f t="shared" si="7"/>
        <v>2.0270193599999993</v>
      </c>
      <c r="J20" s="2">
        <f>(N24*$N$8)/29.1</f>
        <v>0.33217333263657262</v>
      </c>
      <c r="K20" s="48">
        <f t="shared" si="6"/>
        <v>2.3591926926365718</v>
      </c>
      <c r="L20" s="1"/>
      <c r="M20" s="35" t="s">
        <v>60</v>
      </c>
      <c r="N20" s="31">
        <v>493</v>
      </c>
      <c r="O20" s="34" t="s">
        <v>73</v>
      </c>
      <c r="P20" s="34" t="s">
        <v>74</v>
      </c>
    </row>
    <row r="21" spans="1:16" x14ac:dyDescent="0.2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4"/>
        <v>33.199999999999996</v>
      </c>
      <c r="H21" s="2">
        <f t="shared" si="5"/>
        <v>0.67567311999999979</v>
      </c>
      <c r="I21" s="2">
        <f>H21*3</f>
        <v>2.0270193599999993</v>
      </c>
      <c r="J21" s="2">
        <f>(N24*$N$8)/29.1</f>
        <v>0.33217333263657262</v>
      </c>
      <c r="K21" s="48">
        <f t="shared" si="6"/>
        <v>2.3591926926365718</v>
      </c>
      <c r="L21" s="1"/>
      <c r="M21" s="35" t="s">
        <v>65</v>
      </c>
      <c r="N21" s="31">
        <v>3</v>
      </c>
      <c r="O21" s="34" t="s">
        <v>78</v>
      </c>
      <c r="P21" s="34" t="s">
        <v>79</v>
      </c>
    </row>
    <row r="22" spans="1:16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4"/>
        <v>30.4</v>
      </c>
      <c r="H22" s="2">
        <f t="shared" si="5"/>
        <v>0.56651008000000003</v>
      </c>
      <c r="I22" s="2">
        <f>H22*3</f>
        <v>1.6995302400000001</v>
      </c>
      <c r="J22" s="2">
        <f>(N24*$N$8)/29.1</f>
        <v>0.33217333263657262</v>
      </c>
      <c r="K22" s="48">
        <f t="shared" si="6"/>
        <v>2.0317035726365726</v>
      </c>
      <c r="M22" s="40" t="s">
        <v>66</v>
      </c>
      <c r="N22" s="41">
        <f>N20*N21</f>
        <v>1479</v>
      </c>
    </row>
    <row r="24" spans="1:16" x14ac:dyDescent="0.25">
      <c r="M24" s="42" t="s">
        <v>67</v>
      </c>
      <c r="N24" s="43">
        <f>N22+N19+N16</f>
        <v>4101.04</v>
      </c>
      <c r="O24" s="34" t="s">
        <v>75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47" t="s">
        <v>20</v>
      </c>
      <c r="B1" s="47"/>
      <c r="C1" s="47"/>
      <c r="D1" s="47"/>
      <c r="E1" s="47"/>
      <c r="F1" s="47"/>
      <c r="G1" s="47"/>
      <c r="H1" s="10"/>
    </row>
    <row r="2" spans="1:10" thickTop="1" x14ac:dyDescent="0.4">
      <c r="A2" s="15" t="s">
        <v>32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2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2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2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2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2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2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2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2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2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2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3">
        <f>F5</f>
        <v>3951.4519999999993</v>
      </c>
      <c r="J15" s="23">
        <f>I15*2</f>
        <v>7902.9039999999986</v>
      </c>
    </row>
    <row r="16" spans="1:10" ht="13.9" x14ac:dyDescent="0.4">
      <c r="J16" s="24">
        <f>J15/0.7</f>
        <v>11289.862857142856</v>
      </c>
    </row>
    <row r="17" spans="1:11" ht="13.5" x14ac:dyDescent="0.35">
      <c r="C17" s="6" t="s">
        <v>12</v>
      </c>
      <c r="D17" s="21" t="s">
        <v>30</v>
      </c>
      <c r="E17" s="6" t="s">
        <v>31</v>
      </c>
      <c r="J17" s="23">
        <f>J16/1000</f>
        <v>11.289862857142856</v>
      </c>
      <c r="K17" s="6" t="s">
        <v>35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36</v>
      </c>
    </row>
    <row r="23" spans="1:11" x14ac:dyDescent="0.2">
      <c r="A23" s="17" t="s">
        <v>33</v>
      </c>
      <c r="B23" s="21" t="s">
        <v>34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2021-01-12T10:56:04Z</dcterms:modified>
</cp:coreProperties>
</file>