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资产负债" sheetId="1" r:id="rId1"/>
    <sheet name="准备金率" sheetId="2" r:id="rId2"/>
  </sheets>
  <calcPr calcId="144525"/>
</workbook>
</file>

<file path=xl/sharedStrings.xml><?xml version="1.0" encoding="utf-8"?>
<sst xmlns="http://schemas.openxmlformats.org/spreadsheetml/2006/main" count="155">
  <si>
    <t>单位：百万</t>
  </si>
  <si>
    <t>2019.3.31</t>
  </si>
  <si>
    <t>2018.12.31</t>
  </si>
  <si>
    <t>2018.9.30</t>
  </si>
  <si>
    <t>2018.6.30</t>
  </si>
  <si>
    <t>2018.3.31</t>
  </si>
  <si>
    <t>2017.12.31</t>
  </si>
  <si>
    <t>2017.9.30</t>
  </si>
  <si>
    <t>2017.6.30</t>
  </si>
  <si>
    <t>2017.3.31</t>
  </si>
  <si>
    <t>2016.12.31</t>
  </si>
  <si>
    <t>2016.9.30</t>
  </si>
  <si>
    <t>2016.6.30</t>
  </si>
  <si>
    <t>2016.3.31</t>
  </si>
  <si>
    <t>2015.12.31</t>
  </si>
  <si>
    <t>2015.9.30</t>
  </si>
  <si>
    <t>2015.6.30</t>
  </si>
  <si>
    <t>2015.3.31</t>
  </si>
  <si>
    <t>2014.12.31</t>
  </si>
  <si>
    <t>2014.9.30</t>
  </si>
  <si>
    <t>2014.6.30</t>
  </si>
  <si>
    <t>2014.3.31</t>
  </si>
  <si>
    <t>2013.12.31</t>
  </si>
  <si>
    <t>2013.9.30</t>
  </si>
  <si>
    <t>2013.6.30</t>
  </si>
  <si>
    <t>2013.3.31</t>
  </si>
  <si>
    <t>2012.12.31</t>
  </si>
  <si>
    <t>2012.9.30</t>
  </si>
  <si>
    <t>2012.6.30</t>
  </si>
  <si>
    <t>2012.3.30</t>
  </si>
  <si>
    <t>2011.12.31</t>
  </si>
  <si>
    <t>2011.9.30</t>
  </si>
  <si>
    <t>2011.6.30</t>
  </si>
  <si>
    <t>2011.3.31</t>
  </si>
  <si>
    <t>2010.12.31</t>
  </si>
  <si>
    <t>2010.9.30</t>
  </si>
  <si>
    <t>2010.6.30</t>
  </si>
  <si>
    <t>2010.3.31</t>
  </si>
  <si>
    <t>2009.12.31</t>
  </si>
  <si>
    <t>2009.9.30</t>
  </si>
  <si>
    <t>2009.6.30</t>
  </si>
  <si>
    <t>2009.3.31</t>
  </si>
  <si>
    <t>2008.12.31</t>
  </si>
  <si>
    <t>2008.9.30</t>
  </si>
  <si>
    <t>2008.6.30</t>
  </si>
  <si>
    <t>2008.3.31</t>
  </si>
  <si>
    <t>资产</t>
  </si>
  <si>
    <t>现金</t>
  </si>
  <si>
    <t>贵金属</t>
  </si>
  <si>
    <t>存放中央银行款项</t>
  </si>
  <si>
    <t>存放同业和其他金融机构款项</t>
  </si>
  <si>
    <t>拆出资金</t>
  </si>
  <si>
    <t>买入返售金融资产</t>
  </si>
  <si>
    <t>贷款和垫款</t>
  </si>
  <si>
    <t>衍生金融资产</t>
  </si>
  <si>
    <t>金融投资：</t>
  </si>
  <si>
    <t>交易性金融资产</t>
  </si>
  <si>
    <t>债权投资</t>
  </si>
  <si>
    <t>其他债权投资</t>
  </si>
  <si>
    <t>其他权益工具投资</t>
  </si>
  <si>
    <t xml:space="preserve"> </t>
  </si>
  <si>
    <t>应收利息</t>
  </si>
  <si>
    <t>可供出售金融资产</t>
  </si>
  <si>
    <t>不适用</t>
  </si>
  <si>
    <t>长期股权投资</t>
  </si>
  <si>
    <t>投资性房地产</t>
  </si>
  <si>
    <t>固定资产</t>
  </si>
  <si>
    <t>无形资产</t>
  </si>
  <si>
    <t>使用权资产</t>
  </si>
  <si>
    <t>商誉</t>
  </si>
  <si>
    <t>递延所得税资产</t>
  </si>
  <si>
    <t>其他资产</t>
  </si>
  <si>
    <t>资产合计</t>
  </si>
  <si>
    <t>负债</t>
  </si>
  <si>
    <t>向中央银行借款</t>
  </si>
  <si>
    <t>同业和其他金融机构存放款项</t>
  </si>
  <si>
    <t>拆入资金</t>
  </si>
  <si>
    <t>交易性金融负债</t>
  </si>
  <si>
    <t>衍生金融负债</t>
  </si>
  <si>
    <t>卖出回购金融资产款</t>
  </si>
  <si>
    <t>客户存款</t>
  </si>
  <si>
    <t>应付职工薪酬</t>
  </si>
  <si>
    <t>应交税费</t>
  </si>
  <si>
    <t>合同负债</t>
  </si>
  <si>
    <t>应付利息</t>
  </si>
  <si>
    <t>预计负债</t>
  </si>
  <si>
    <t>应付债券</t>
  </si>
  <si>
    <t>递延所得税负债</t>
  </si>
  <si>
    <t>租赁负债</t>
  </si>
  <si>
    <t>其他负债</t>
  </si>
  <si>
    <t>负债合计</t>
  </si>
  <si>
    <t>流动资产</t>
  </si>
  <si>
    <t>流动负债</t>
  </si>
  <si>
    <t>短期投资</t>
  </si>
  <si>
    <t>同业出借额度</t>
  </si>
  <si>
    <t>同业融资</t>
  </si>
  <si>
    <t>波动存款</t>
  </si>
  <si>
    <t>债券</t>
  </si>
  <si>
    <t>总贷款</t>
  </si>
  <si>
    <t>总存款</t>
  </si>
  <si>
    <t>当前资产</t>
  </si>
  <si>
    <t>当前负债</t>
  </si>
  <si>
    <t>准备金率</t>
  </si>
  <si>
    <t>短期存款（活期）</t>
  </si>
  <si>
    <t>比率</t>
  </si>
  <si>
    <t>长期存款（定期）</t>
  </si>
  <si>
    <t>总资产</t>
  </si>
  <si>
    <t>总负债</t>
  </si>
  <si>
    <t>y:当前资产/当前负债</t>
  </si>
  <si>
    <t>x1:流动资产/流动负债</t>
  </si>
  <si>
    <t>x2:同业融资/流动资产</t>
  </si>
  <si>
    <t>x3:长期存款/短期存款</t>
  </si>
  <si>
    <t>x4:总贷款/总存款</t>
  </si>
  <si>
    <t>x5:同业融资/同业出借额度</t>
  </si>
  <si>
    <t>x6:债券/总资产</t>
  </si>
  <si>
    <t>x7:波动存款/总负债</t>
  </si>
  <si>
    <t>x8:短期投资/总资产</t>
  </si>
  <si>
    <t>x9：准备金率</t>
  </si>
  <si>
    <t>Datesgn</t>
  </si>
  <si>
    <t>Rrr01</t>
  </si>
  <si>
    <t>2008-01-25</t>
  </si>
  <si>
    <t>2008-03-25</t>
  </si>
  <si>
    <t>2008-04-25</t>
  </si>
  <si>
    <t>2008-05-20</t>
  </si>
  <si>
    <t>2008-06-15</t>
  </si>
  <si>
    <t>2008-06-25</t>
  </si>
  <si>
    <t>2008-09-25</t>
  </si>
  <si>
    <t>2008-10-15</t>
  </si>
  <si>
    <t>2008-12-05</t>
  </si>
  <si>
    <t>2008-12-25</t>
  </si>
  <si>
    <t>2010-01-18</t>
  </si>
  <si>
    <t>2010-02-25</t>
  </si>
  <si>
    <t>2010-05-10</t>
  </si>
  <si>
    <t>2010-11-16</t>
  </si>
  <si>
    <t>2010-11-29</t>
  </si>
  <si>
    <t>2010-12-20</t>
  </si>
  <si>
    <t>2011-01-20</t>
  </si>
  <si>
    <t>2011-02-24</t>
  </si>
  <si>
    <t>2011-03-25</t>
  </si>
  <si>
    <t>2011-04-21</t>
  </si>
  <si>
    <t>2011-05-18</t>
  </si>
  <si>
    <t>2011-06-20</t>
  </si>
  <si>
    <t>2011-12-05</t>
  </si>
  <si>
    <t>2012-02-24</t>
  </si>
  <si>
    <t>2012-05-18</t>
  </si>
  <si>
    <t>2015-02-05</t>
  </si>
  <si>
    <t>2015-04-20</t>
  </si>
  <si>
    <t>2015-09-06</t>
  </si>
  <si>
    <t>2015-10-24</t>
  </si>
  <si>
    <t>2016-03-01</t>
  </si>
  <si>
    <t>2018-04-25</t>
  </si>
  <si>
    <t>2018-07-05</t>
  </si>
  <si>
    <t>2018-10-15</t>
  </si>
  <si>
    <t>2019-01-15</t>
  </si>
  <si>
    <t>2019-01-25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</si>
</sst>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华文细黑"/>
      <charset val="134"/>
    </font>
    <font>
      <sz val="11"/>
      <name val="华文细黑"/>
      <charset val="134"/>
    </font>
    <font>
      <sz val="11"/>
      <name val="华文细黑"/>
      <charset val="0"/>
    </font>
    <font>
      <sz val="11"/>
      <name val="Arial"/>
      <charset val="0"/>
    </font>
    <font>
      <sz val="10"/>
      <name val="Arial"/>
      <charset val="0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 applyProtection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3" fontId="2" fillId="0" borderId="0" xfId="0" applyNumberFormat="1" applyFont="1">
      <alignment vertical="center"/>
    </xf>
    <xf numFmtId="0" fontId="2" fillId="0" borderId="0" xfId="0" applyNumberFormat="1" applyFont="1" applyAlignment="1" applyProtection="1">
      <alignment vertical="center" wrapText="1"/>
    </xf>
    <xf numFmtId="0" fontId="2" fillId="0" borderId="0" xfId="0" applyNumberFormat="1" applyFont="1" applyFill="1" applyProtection="1">
      <alignment vertical="center"/>
    </xf>
    <xf numFmtId="0" fontId="3" fillId="0" borderId="0" xfId="0" applyNumberFormat="1" applyFont="1" applyFill="1" applyProtection="1">
      <alignment vertical="center"/>
    </xf>
    <xf numFmtId="0" fontId="3" fillId="0" borderId="0" xfId="0" applyNumberFormat="1" applyFont="1" applyProtection="1">
      <alignment vertical="center"/>
    </xf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77" fontId="2" fillId="0" borderId="0" xfId="0" applyNumberFormat="1" applyFont="1" applyProtection="1">
      <alignment vertical="center"/>
    </xf>
    <xf numFmtId="10" fontId="2" fillId="0" borderId="0" xfId="0" applyNumberFormat="1" applyFo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2" fillId="0" borderId="0" xfId="0" applyNumberFormat="1" applyFont="1" applyFill="1">
      <alignment vertical="center"/>
    </xf>
    <xf numFmtId="3" fontId="2" fillId="0" borderId="0" xfId="0" applyNumberFormat="1" applyFont="1" applyFill="1" applyAlignment="1">
      <alignment vertical="center" wrapText="1"/>
    </xf>
    <xf numFmtId="3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0" borderId="0" xfId="0" applyFont="1" applyFill="1" applyBorder="1" applyAlignment="1">
      <alignment vertical="center"/>
    </xf>
    <xf numFmtId="177" fontId="2" fillId="0" borderId="0" xfId="0" applyNumberFormat="1" applyFont="1" applyAlignment="1">
      <alignment vertical="center" wrapText="1"/>
    </xf>
    <xf numFmtId="10" fontId="0" fillId="0" borderId="0" xfId="0" applyNumberFormat="1">
      <alignment vertical="center"/>
    </xf>
    <xf numFmtId="10" fontId="7" fillId="0" borderId="0" xfId="0" applyNumberFormat="1" applyFont="1" applyAlignment="1">
      <alignment horizontal="justify" vertical="center"/>
    </xf>
    <xf numFmtId="0" fontId="5" fillId="0" borderId="0" xfId="0" applyFont="1" applyFill="1" applyBorder="1" applyAlignment="1"/>
    <xf numFmtId="176" fontId="2" fillId="0" borderId="0" xfId="0" applyNumberFormat="1" applyFo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75"/>
  <sheetViews>
    <sheetView tabSelected="1" workbookViewId="0">
      <pane xSplit="1" topLeftCell="K1" activePane="topRight" state="frozen"/>
      <selection/>
      <selection pane="topRight" activeCell="A2" sqref="A2"/>
    </sheetView>
  </sheetViews>
  <sheetFormatPr defaultColWidth="9" defaultRowHeight="15.75"/>
  <cols>
    <col min="1" max="1" width="25" style="7" customWidth="1"/>
    <col min="2" max="2" width="16.125" style="8" customWidth="1"/>
    <col min="3" max="3" width="16.75" style="8" customWidth="1"/>
    <col min="4" max="6" width="15.5" style="8" customWidth="1"/>
    <col min="7" max="7" width="16.125" style="8" customWidth="1"/>
    <col min="8" max="11" width="13.75" style="8" customWidth="1"/>
    <col min="12" max="12" width="12" style="8" customWidth="1"/>
    <col min="13" max="13" width="14.75" style="9" customWidth="1"/>
    <col min="14" max="14" width="14.5" style="8" customWidth="1"/>
    <col min="15" max="15" width="14.375" style="8" customWidth="1"/>
    <col min="16" max="16" width="13" style="8" customWidth="1"/>
    <col min="17" max="17" width="15.875" style="8" customWidth="1"/>
    <col min="18" max="18" width="12.75" style="8" customWidth="1"/>
    <col min="19" max="19" width="13.5" style="8" customWidth="1"/>
    <col min="20" max="20" width="12.125" style="8" customWidth="1"/>
    <col min="21" max="21" width="13.875" style="8" customWidth="1"/>
    <col min="22" max="22" width="15" style="8" customWidth="1"/>
    <col min="23" max="23" width="13.5" style="8" customWidth="1"/>
    <col min="24" max="24" width="13.75" style="8" customWidth="1"/>
    <col min="25" max="25" width="13.875" style="8" customWidth="1"/>
    <col min="26" max="26" width="15.75" style="8" customWidth="1"/>
    <col min="27" max="27" width="16.5" style="8" customWidth="1"/>
    <col min="28" max="28" width="18.125" style="8" customWidth="1"/>
    <col min="29" max="29" width="12.625" style="8" customWidth="1"/>
    <col min="30" max="30" width="15.625" style="8" customWidth="1"/>
    <col min="31" max="31" width="12.25" style="8" customWidth="1"/>
    <col min="32" max="32" width="11.5" style="8" customWidth="1"/>
    <col min="33" max="33" width="9.375" style="8"/>
    <col min="34" max="34" width="13.75" style="8" customWidth="1"/>
    <col min="35" max="35" width="14.5" style="8" customWidth="1"/>
    <col min="36" max="36" width="14.25" style="8" customWidth="1"/>
    <col min="37" max="37" width="13.125" style="8" customWidth="1"/>
    <col min="38" max="38" width="12.625" style="8" customWidth="1"/>
    <col min="39" max="39" width="13.375" style="8" customWidth="1"/>
    <col min="40" max="40" width="12.5" style="8" customWidth="1"/>
    <col min="41" max="41" width="11.375" style="8" customWidth="1"/>
    <col min="42" max="50" width="9.375" style="8"/>
    <col min="51" max="16384" width="9" style="8"/>
  </cols>
  <sheetData>
    <row r="1" s="3" customFormat="1" spans="1:46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0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14">
      <c r="A2" s="7" t="s">
        <v>46</v>
      </c>
      <c r="N2" s="9"/>
    </row>
    <row r="3" spans="1:50">
      <c r="A3" s="7" t="s">
        <v>47</v>
      </c>
      <c r="B3" s="8">
        <v>15382</v>
      </c>
      <c r="C3" s="8">
        <v>15814</v>
      </c>
      <c r="D3" s="8">
        <v>14238</v>
      </c>
      <c r="E3" s="9">
        <v>14670</v>
      </c>
      <c r="F3" s="9">
        <v>15442</v>
      </c>
      <c r="G3" s="8">
        <v>16412</v>
      </c>
      <c r="H3" s="11">
        <v>15395</v>
      </c>
      <c r="I3" s="11">
        <v>14255</v>
      </c>
      <c r="J3" s="21">
        <v>14754</v>
      </c>
      <c r="K3" s="21">
        <v>16373</v>
      </c>
      <c r="L3" s="21">
        <v>14546</v>
      </c>
      <c r="M3" s="21">
        <v>13603</v>
      </c>
      <c r="N3" s="11">
        <v>13805</v>
      </c>
      <c r="O3" s="11">
        <v>14381</v>
      </c>
      <c r="P3" s="11">
        <v>14287</v>
      </c>
      <c r="Q3" s="11">
        <v>15359</v>
      </c>
      <c r="R3" s="11">
        <v>16319</v>
      </c>
      <c r="S3" s="11">
        <v>14793</v>
      </c>
      <c r="T3" s="11">
        <v>13820</v>
      </c>
      <c r="U3" s="11">
        <v>15680</v>
      </c>
      <c r="V3" s="11">
        <v>15718</v>
      </c>
      <c r="W3" s="11">
        <v>15662</v>
      </c>
      <c r="X3" s="11">
        <v>12964</v>
      </c>
      <c r="Y3" s="11">
        <v>13221</v>
      </c>
      <c r="Z3" s="11">
        <v>12686</v>
      </c>
      <c r="AA3" s="11">
        <v>12742</v>
      </c>
      <c r="AB3" s="11">
        <v>11901</v>
      </c>
      <c r="AC3" s="11">
        <v>10697</v>
      </c>
      <c r="AD3" s="11">
        <v>10199</v>
      </c>
      <c r="AE3" s="11">
        <v>10725</v>
      </c>
      <c r="AF3" s="11">
        <v>386052</v>
      </c>
      <c r="AG3" s="11">
        <v>348698</v>
      </c>
      <c r="AH3" s="11">
        <v>323520</v>
      </c>
      <c r="AI3" s="11">
        <v>294955</v>
      </c>
      <c r="AJ3" s="11">
        <v>262700</v>
      </c>
      <c r="AK3" s="11">
        <v>253134</v>
      </c>
      <c r="AL3" s="11">
        <v>223900</v>
      </c>
      <c r="AM3" s="11">
        <v>216167</v>
      </c>
      <c r="AN3" s="11">
        <v>225530</v>
      </c>
      <c r="AO3" s="11">
        <v>205663</v>
      </c>
      <c r="AP3" s="11">
        <v>188436</v>
      </c>
      <c r="AQ3" s="11">
        <v>181601</v>
      </c>
      <c r="AR3" s="11">
        <v>210424</v>
      </c>
      <c r="AS3" s="11">
        <v>196767</v>
      </c>
      <c r="AT3" s="11">
        <v>146093</v>
      </c>
      <c r="AU3" s="11"/>
      <c r="AV3"/>
      <c r="AX3" s="11"/>
    </row>
    <row r="4" spans="1:50">
      <c r="A4" s="7" t="s">
        <v>48</v>
      </c>
      <c r="B4" s="8">
        <v>3052</v>
      </c>
      <c r="C4" s="8">
        <v>6638</v>
      </c>
      <c r="D4" s="8">
        <v>7706</v>
      </c>
      <c r="E4" s="9">
        <v>6945</v>
      </c>
      <c r="F4" s="8">
        <v>9004</v>
      </c>
      <c r="G4" s="8">
        <v>9309</v>
      </c>
      <c r="H4" s="11">
        <v>5648</v>
      </c>
      <c r="I4" s="11">
        <v>3797</v>
      </c>
      <c r="J4" s="21">
        <v>3160</v>
      </c>
      <c r="K4" s="21">
        <v>2981</v>
      </c>
      <c r="L4" s="21">
        <v>4555</v>
      </c>
      <c r="M4" s="21">
        <v>10963</v>
      </c>
      <c r="N4" s="11">
        <v>13457</v>
      </c>
      <c r="O4" s="11">
        <v>16099</v>
      </c>
      <c r="P4" s="11">
        <v>24305</v>
      </c>
      <c r="Q4" s="11">
        <v>22869</v>
      </c>
      <c r="R4" s="11">
        <v>19988</v>
      </c>
      <c r="S4" s="11">
        <v>15222</v>
      </c>
      <c r="T4" s="11">
        <v>8449</v>
      </c>
      <c r="U4" s="11">
        <v>8374</v>
      </c>
      <c r="V4" s="11">
        <v>7352</v>
      </c>
      <c r="W4" s="11">
        <v>6633</v>
      </c>
      <c r="X4" s="11">
        <v>5351</v>
      </c>
      <c r="Y4" s="11">
        <v>2219</v>
      </c>
      <c r="Z4" s="8">
        <v>0</v>
      </c>
      <c r="AA4" s="8">
        <v>23</v>
      </c>
      <c r="AB4" s="8">
        <v>0</v>
      </c>
      <c r="AC4" s="8">
        <v>0</v>
      </c>
      <c r="AD4" s="8">
        <v>0</v>
      </c>
      <c r="AE4" s="8">
        <v>0</v>
      </c>
      <c r="AF4" s="11"/>
      <c r="AG4" s="11"/>
      <c r="AH4" s="11"/>
      <c r="AI4" s="11"/>
      <c r="AN4" s="11"/>
      <c r="AQ4" s="11"/>
      <c r="AS4" s="11"/>
      <c r="AU4" s="11"/>
      <c r="AX4" s="11"/>
    </row>
    <row r="5" ht="16" customHeight="1" spans="1:50">
      <c r="A5" s="7" t="s">
        <v>49</v>
      </c>
      <c r="B5" s="8">
        <v>475092</v>
      </c>
      <c r="C5" s="8">
        <v>477568</v>
      </c>
      <c r="D5" s="8">
        <v>519999</v>
      </c>
      <c r="E5" s="8">
        <v>539641</v>
      </c>
      <c r="F5" s="8">
        <v>497973</v>
      </c>
      <c r="G5" s="8">
        <v>600007</v>
      </c>
      <c r="H5" s="11">
        <v>554526</v>
      </c>
      <c r="I5" s="21">
        <v>592368</v>
      </c>
      <c r="J5" s="11">
        <v>584347</v>
      </c>
      <c r="K5" s="21">
        <v>581156</v>
      </c>
      <c r="L5" s="21">
        <v>546655</v>
      </c>
      <c r="M5" s="11">
        <v>556041</v>
      </c>
      <c r="N5" s="11">
        <v>581484</v>
      </c>
      <c r="O5" s="11">
        <v>569961</v>
      </c>
      <c r="P5" s="11">
        <v>602666</v>
      </c>
      <c r="Q5" s="11">
        <v>605676</v>
      </c>
      <c r="R5" s="11">
        <v>587072</v>
      </c>
      <c r="S5" s="11">
        <v>639992</v>
      </c>
      <c r="T5" s="11">
        <v>576773</v>
      </c>
      <c r="U5" s="11">
        <v>578291</v>
      </c>
      <c r="V5" s="11">
        <v>537553</v>
      </c>
      <c r="W5" s="11">
        <v>501577</v>
      </c>
      <c r="X5" s="11">
        <v>502774</v>
      </c>
      <c r="Y5" s="11">
        <v>470489</v>
      </c>
      <c r="Z5" s="11">
        <v>449678</v>
      </c>
      <c r="AA5" s="11">
        <v>458673</v>
      </c>
      <c r="AB5" s="11">
        <v>420085</v>
      </c>
      <c r="AC5" s="11">
        <v>406949</v>
      </c>
      <c r="AD5" s="11">
        <v>397631</v>
      </c>
      <c r="AE5" s="11">
        <v>397579</v>
      </c>
      <c r="AG5" s="11"/>
      <c r="AH5" s="11"/>
      <c r="AI5" s="11"/>
      <c r="AN5" s="11"/>
      <c r="AQ5" s="11"/>
      <c r="AS5" s="11"/>
      <c r="AU5" s="11"/>
      <c r="AX5" s="11"/>
    </row>
    <row r="6" spans="1:47">
      <c r="A6" s="7" t="s">
        <v>50</v>
      </c>
      <c r="B6" s="8">
        <v>92203</v>
      </c>
      <c r="C6" s="8">
        <v>100160</v>
      </c>
      <c r="D6" s="8">
        <v>99452</v>
      </c>
      <c r="E6" s="8">
        <v>95632</v>
      </c>
      <c r="F6" s="8">
        <v>64195</v>
      </c>
      <c r="G6" s="8">
        <v>76918</v>
      </c>
      <c r="H6" s="11">
        <v>78804</v>
      </c>
      <c r="I6" s="21">
        <v>61312</v>
      </c>
      <c r="J6" s="11">
        <v>60055</v>
      </c>
      <c r="K6" s="21">
        <v>103013</v>
      </c>
      <c r="L6" s="21">
        <v>80131</v>
      </c>
      <c r="M6" s="11">
        <v>123551</v>
      </c>
      <c r="N6" s="11">
        <v>67288</v>
      </c>
      <c r="O6" s="11">
        <v>63779</v>
      </c>
      <c r="P6" s="11">
        <v>68270</v>
      </c>
      <c r="Q6" s="11">
        <v>61508</v>
      </c>
      <c r="R6" s="11">
        <v>53633</v>
      </c>
      <c r="S6" s="11">
        <v>55986</v>
      </c>
      <c r="T6" s="11">
        <v>87416</v>
      </c>
      <c r="U6" s="11">
        <v>90791</v>
      </c>
      <c r="V6" s="11">
        <v>55718</v>
      </c>
      <c r="W6" s="11">
        <v>38850</v>
      </c>
      <c r="X6" s="11">
        <v>40454</v>
      </c>
      <c r="Y6" s="11">
        <v>49695</v>
      </c>
      <c r="Z6" s="11">
        <v>105421</v>
      </c>
      <c r="AA6" s="11">
        <v>280870</v>
      </c>
      <c r="AB6" s="11">
        <v>58967</v>
      </c>
      <c r="AC6" s="11">
        <v>234134</v>
      </c>
      <c r="AD6" s="11">
        <v>122329</v>
      </c>
      <c r="AE6" s="11">
        <v>63046</v>
      </c>
      <c r="AF6" s="11">
        <v>35530</v>
      </c>
      <c r="AG6" s="11">
        <v>42515</v>
      </c>
      <c r="AH6" s="11">
        <v>53118</v>
      </c>
      <c r="AI6" s="11">
        <v>28961</v>
      </c>
      <c r="AJ6" s="11">
        <v>37485</v>
      </c>
      <c r="AK6" s="11">
        <v>27885</v>
      </c>
      <c r="AL6" s="11">
        <v>44722</v>
      </c>
      <c r="AM6" s="11">
        <v>48931</v>
      </c>
      <c r="AN6" s="11">
        <v>38293</v>
      </c>
      <c r="AO6" s="11">
        <v>63334</v>
      </c>
      <c r="AP6" s="11">
        <v>83456</v>
      </c>
      <c r="AQ6" s="11">
        <v>30088</v>
      </c>
      <c r="AR6" s="11">
        <v>28107</v>
      </c>
      <c r="AS6" s="11">
        <v>13102</v>
      </c>
      <c r="AT6" s="11">
        <v>14436</v>
      </c>
      <c r="AU6" s="11"/>
    </row>
    <row r="7" spans="1:50">
      <c r="A7" s="7" t="s">
        <v>51</v>
      </c>
      <c r="B7" s="8">
        <v>231686</v>
      </c>
      <c r="C7" s="8">
        <v>313411</v>
      </c>
      <c r="D7" s="8">
        <v>240752</v>
      </c>
      <c r="E7" s="8">
        <v>211945</v>
      </c>
      <c r="F7" s="8">
        <v>150750</v>
      </c>
      <c r="G7" s="8">
        <v>154628</v>
      </c>
      <c r="H7" s="11">
        <v>149314</v>
      </c>
      <c r="I7" s="21">
        <v>166841</v>
      </c>
      <c r="J7" s="11">
        <v>176104</v>
      </c>
      <c r="K7" s="21">
        <v>200251</v>
      </c>
      <c r="L7" s="21">
        <v>188797</v>
      </c>
      <c r="M7" s="11">
        <v>211229</v>
      </c>
      <c r="N7" s="11">
        <v>152117</v>
      </c>
      <c r="O7" s="11">
        <v>185693</v>
      </c>
      <c r="P7" s="11">
        <v>164413</v>
      </c>
      <c r="Q7" s="11">
        <v>120575</v>
      </c>
      <c r="R7" s="11">
        <v>174666</v>
      </c>
      <c r="S7" s="11">
        <v>124085</v>
      </c>
      <c r="T7" s="11">
        <v>188210</v>
      </c>
      <c r="U7" s="11">
        <v>183414</v>
      </c>
      <c r="V7" s="11">
        <v>139534</v>
      </c>
      <c r="W7" s="11">
        <v>148047</v>
      </c>
      <c r="X7" s="11">
        <v>103895</v>
      </c>
      <c r="Y7" s="11">
        <v>96947</v>
      </c>
      <c r="Z7" s="11">
        <v>107391</v>
      </c>
      <c r="AA7" s="11">
        <v>103420</v>
      </c>
      <c r="AB7" s="11">
        <v>120412</v>
      </c>
      <c r="AC7" s="11">
        <v>121264</v>
      </c>
      <c r="AD7" s="11">
        <v>127500</v>
      </c>
      <c r="AE7" s="11">
        <v>131381</v>
      </c>
      <c r="AF7" s="11">
        <v>81537</v>
      </c>
      <c r="AG7" s="11">
        <v>59355</v>
      </c>
      <c r="AH7" s="11">
        <v>56709</v>
      </c>
      <c r="AI7" s="11">
        <v>58917</v>
      </c>
      <c r="AJ7" s="11">
        <v>64998</v>
      </c>
      <c r="AK7" s="11">
        <v>63999</v>
      </c>
      <c r="AL7" s="11">
        <v>58926</v>
      </c>
      <c r="AM7" s="11">
        <v>62397</v>
      </c>
      <c r="AN7" s="11">
        <v>65385</v>
      </c>
      <c r="AO7" s="11">
        <v>69868</v>
      </c>
      <c r="AP7" s="11">
        <v>80740</v>
      </c>
      <c r="AQ7" s="11">
        <v>81836</v>
      </c>
      <c r="AR7" s="11">
        <v>89540</v>
      </c>
      <c r="AS7" s="11">
        <v>33456</v>
      </c>
      <c r="AT7" s="11">
        <v>38527</v>
      </c>
      <c r="AX7" s="11"/>
    </row>
    <row r="8" spans="1:50">
      <c r="A8" s="7" t="s">
        <v>52</v>
      </c>
      <c r="B8" s="8">
        <v>140052</v>
      </c>
      <c r="C8" s="8">
        <v>199386</v>
      </c>
      <c r="D8" s="8">
        <v>167905</v>
      </c>
      <c r="E8" s="8">
        <v>295813</v>
      </c>
      <c r="F8" s="8">
        <v>203646</v>
      </c>
      <c r="G8" s="8">
        <v>252550</v>
      </c>
      <c r="H8" s="11">
        <v>169067</v>
      </c>
      <c r="I8" s="21">
        <v>217190</v>
      </c>
      <c r="J8" s="11">
        <v>114398</v>
      </c>
      <c r="K8" s="21">
        <v>278699</v>
      </c>
      <c r="L8" s="21">
        <v>128924</v>
      </c>
      <c r="M8" s="11">
        <v>155045</v>
      </c>
      <c r="N8" s="11">
        <v>186510</v>
      </c>
      <c r="O8" s="11">
        <v>343924</v>
      </c>
      <c r="P8" s="11">
        <v>256766</v>
      </c>
      <c r="Q8" s="11">
        <v>411368</v>
      </c>
      <c r="R8" s="11">
        <v>267908</v>
      </c>
      <c r="S8" s="11">
        <v>344980</v>
      </c>
      <c r="T8" s="11">
        <v>371451</v>
      </c>
      <c r="U8" s="11">
        <v>668832</v>
      </c>
      <c r="V8" s="11">
        <v>394225</v>
      </c>
      <c r="W8" s="11">
        <v>318905</v>
      </c>
      <c r="X8" s="11">
        <v>308901</v>
      </c>
      <c r="Y8" s="11">
        <v>426088</v>
      </c>
      <c r="Z8" s="11">
        <v>255042</v>
      </c>
      <c r="AA8" s="11">
        <v>106965</v>
      </c>
      <c r="AB8" s="11">
        <v>146141</v>
      </c>
      <c r="AC8" s="11">
        <v>223539</v>
      </c>
      <c r="AD8" s="11">
        <v>100727</v>
      </c>
      <c r="AE8" s="11">
        <v>73975</v>
      </c>
      <c r="AF8" s="11">
        <v>73811</v>
      </c>
      <c r="AG8" s="11">
        <v>209042</v>
      </c>
      <c r="AH8" s="11">
        <v>222925</v>
      </c>
      <c r="AI8" s="11">
        <v>176547</v>
      </c>
      <c r="AJ8" s="11">
        <v>180140</v>
      </c>
      <c r="AK8" s="11">
        <v>198418</v>
      </c>
      <c r="AL8" s="11">
        <v>192732</v>
      </c>
      <c r="AM8" s="11">
        <v>158797</v>
      </c>
      <c r="AN8" s="11">
        <v>123723</v>
      </c>
      <c r="AO8" s="11">
        <v>112943</v>
      </c>
      <c r="AP8" s="11">
        <v>102261</v>
      </c>
      <c r="AQ8" s="11">
        <v>74542</v>
      </c>
      <c r="AR8" s="11">
        <v>91845</v>
      </c>
      <c r="AS8" s="11">
        <v>148658</v>
      </c>
      <c r="AT8" s="11">
        <v>193390</v>
      </c>
      <c r="AU8" s="11"/>
      <c r="AX8" s="11"/>
    </row>
    <row r="9" spans="1:50">
      <c r="A9" s="7" t="s">
        <v>53</v>
      </c>
      <c r="B9" s="8">
        <v>3932956</v>
      </c>
      <c r="C9" s="8">
        <v>3749949</v>
      </c>
      <c r="D9" s="8">
        <v>3770356</v>
      </c>
      <c r="E9" s="8">
        <v>3702913</v>
      </c>
      <c r="F9" s="8">
        <v>3553672</v>
      </c>
      <c r="G9" s="8">
        <v>3414612</v>
      </c>
      <c r="H9" s="11">
        <v>3491964</v>
      </c>
      <c r="I9" s="21">
        <v>3404094</v>
      </c>
      <c r="J9" s="11">
        <v>3308271</v>
      </c>
      <c r="K9" s="21">
        <v>3151649</v>
      </c>
      <c r="L9" s="21">
        <v>3062607</v>
      </c>
      <c r="M9" s="11">
        <v>2922036</v>
      </c>
      <c r="N9" s="11">
        <v>2835496</v>
      </c>
      <c r="O9" s="11">
        <v>2739444</v>
      </c>
      <c r="P9" s="11">
        <v>2633672</v>
      </c>
      <c r="Q9" s="11">
        <v>2565277</v>
      </c>
      <c r="R9" s="11">
        <v>2549815</v>
      </c>
      <c r="S9" s="11">
        <v>2448754</v>
      </c>
      <c r="T9" s="11">
        <v>2384121</v>
      </c>
      <c r="U9" s="11">
        <v>2362544</v>
      </c>
      <c r="V9" s="11">
        <v>2295925</v>
      </c>
      <c r="W9" s="11">
        <v>2148330</v>
      </c>
      <c r="X9" s="11">
        <v>2125156</v>
      </c>
      <c r="Y9" s="11">
        <v>2052599</v>
      </c>
      <c r="Z9" s="11">
        <v>1947853</v>
      </c>
      <c r="AA9" s="11">
        <v>1863325</v>
      </c>
      <c r="AB9" s="11">
        <v>1794847</v>
      </c>
      <c r="AC9" s="11">
        <v>1743892</v>
      </c>
      <c r="AD9" s="11">
        <v>1665556</v>
      </c>
      <c r="AE9" s="11">
        <v>1604371</v>
      </c>
      <c r="AF9" s="11">
        <v>1563560</v>
      </c>
      <c r="AG9" s="11">
        <v>1521672</v>
      </c>
      <c r="AH9" s="11">
        <v>1474711</v>
      </c>
      <c r="AI9" s="11">
        <v>1402160</v>
      </c>
      <c r="AJ9" s="11">
        <v>1355123</v>
      </c>
      <c r="AK9" s="11">
        <v>1304428</v>
      </c>
      <c r="AL9" s="11">
        <v>1246157</v>
      </c>
      <c r="AM9" s="11">
        <v>1161817</v>
      </c>
      <c r="AN9" s="11">
        <v>1145911</v>
      </c>
      <c r="AO9" s="11">
        <v>1128211</v>
      </c>
      <c r="AP9" s="11">
        <v>973797</v>
      </c>
      <c r="AQ9" s="11">
        <v>852754</v>
      </c>
      <c r="AR9" s="11">
        <v>779903</v>
      </c>
      <c r="AS9" s="11">
        <v>722584</v>
      </c>
      <c r="AT9" s="11">
        <v>684475</v>
      </c>
      <c r="AU9" s="11"/>
      <c r="AX9" s="11"/>
    </row>
    <row r="10" spans="1:50">
      <c r="A10" s="7" t="s">
        <v>54</v>
      </c>
      <c r="B10" s="8">
        <v>28882</v>
      </c>
      <c r="C10" s="8">
        <v>34220</v>
      </c>
      <c r="D10" s="8">
        <v>33096</v>
      </c>
      <c r="E10" s="8">
        <v>24764</v>
      </c>
      <c r="G10" s="8">
        <v>18916</v>
      </c>
      <c r="H10" s="11">
        <v>13870</v>
      </c>
      <c r="I10" s="11">
        <v>11481</v>
      </c>
      <c r="J10" s="21">
        <v>5979</v>
      </c>
      <c r="K10" s="11">
        <v>8688</v>
      </c>
      <c r="L10" s="11">
        <v>7605</v>
      </c>
      <c r="M10" s="11">
        <v>18051</v>
      </c>
      <c r="N10" s="11">
        <v>13408</v>
      </c>
      <c r="O10" s="11">
        <v>10176</v>
      </c>
      <c r="P10" s="11">
        <v>10957</v>
      </c>
      <c r="Q10" s="11">
        <v>7428</v>
      </c>
      <c r="R10" s="11">
        <v>9403</v>
      </c>
      <c r="S10" s="11">
        <v>9315</v>
      </c>
      <c r="T10" s="11">
        <v>8963</v>
      </c>
      <c r="U10" s="11">
        <v>7283</v>
      </c>
      <c r="V10" s="11">
        <v>6362</v>
      </c>
      <c r="W10" s="11">
        <v>5925</v>
      </c>
      <c r="X10" s="11">
        <v>5039</v>
      </c>
      <c r="Y10" s="11">
        <v>4890</v>
      </c>
      <c r="Z10" s="11">
        <v>2802</v>
      </c>
      <c r="AA10" s="11">
        <v>1975</v>
      </c>
      <c r="AB10" s="11">
        <v>2580</v>
      </c>
      <c r="AC10" s="11">
        <v>1948</v>
      </c>
      <c r="AD10" s="11">
        <v>1326</v>
      </c>
      <c r="AE10" s="11">
        <v>1887</v>
      </c>
      <c r="AF10" s="11">
        <v>2036</v>
      </c>
      <c r="AG10" s="11">
        <v>1541</v>
      </c>
      <c r="AH10" s="11">
        <v>1773</v>
      </c>
      <c r="AI10" s="11">
        <v>1738</v>
      </c>
      <c r="AJ10" s="11">
        <v>2012</v>
      </c>
      <c r="AK10" s="11">
        <v>1592</v>
      </c>
      <c r="AL10" s="11">
        <v>1204</v>
      </c>
      <c r="AM10" s="8">
        <v>999</v>
      </c>
      <c r="AN10" s="11">
        <v>1523</v>
      </c>
      <c r="AO10" s="8">
        <v>965</v>
      </c>
      <c r="AP10" s="11">
        <v>2127</v>
      </c>
      <c r="AQ10" s="11">
        <v>2287</v>
      </c>
      <c r="AS10" s="11"/>
      <c r="AU10" s="11"/>
      <c r="AX10" s="11"/>
    </row>
    <row r="11" ht="16" customHeight="1" spans="1:50">
      <c r="A11" s="7" t="s">
        <v>55</v>
      </c>
      <c r="O11" s="9"/>
      <c r="R11" s="11"/>
      <c r="S11" s="11"/>
      <c r="V11" s="11"/>
      <c r="W11" s="11"/>
      <c r="Z11" s="11"/>
      <c r="AA11" s="11"/>
      <c r="AD11" s="11"/>
      <c r="AE11" s="11"/>
      <c r="AF11" s="11"/>
      <c r="AG11" s="11"/>
      <c r="AH11" s="11"/>
      <c r="AI11" s="11"/>
      <c r="AM11" s="11"/>
      <c r="AN11" s="11"/>
      <c r="AQ11" s="11"/>
      <c r="AS11" s="11"/>
      <c r="AU11" s="11"/>
      <c r="AX11" s="11"/>
    </row>
    <row r="12" ht="18" customHeight="1" spans="1:47">
      <c r="A12" s="7" t="s">
        <v>56</v>
      </c>
      <c r="B12" s="8">
        <v>308766</v>
      </c>
      <c r="C12" s="8">
        <v>330302</v>
      </c>
      <c r="D12" s="8">
        <v>174160</v>
      </c>
      <c r="E12" s="8">
        <v>190850</v>
      </c>
      <c r="F12" s="8">
        <v>950806</v>
      </c>
      <c r="G12" s="8">
        <v>64796</v>
      </c>
      <c r="H12" s="11">
        <v>55876</v>
      </c>
      <c r="I12" s="21">
        <v>52956</v>
      </c>
      <c r="J12" s="11">
        <v>56702</v>
      </c>
      <c r="K12" s="11">
        <v>55972</v>
      </c>
      <c r="L12" s="11">
        <v>60141</v>
      </c>
      <c r="M12" s="11">
        <v>52852</v>
      </c>
      <c r="N12" s="11">
        <v>56510</v>
      </c>
      <c r="O12" s="11">
        <v>59081</v>
      </c>
      <c r="P12" s="11">
        <v>48190</v>
      </c>
      <c r="Q12" s="11">
        <v>52101</v>
      </c>
      <c r="R12" s="11">
        <v>40005</v>
      </c>
      <c r="S12" s="11">
        <v>40190</v>
      </c>
      <c r="T12" s="11">
        <v>40880</v>
      </c>
      <c r="U12" s="11">
        <v>38932</v>
      </c>
      <c r="V12" s="11">
        <v>34864</v>
      </c>
      <c r="W12" s="11">
        <v>23223</v>
      </c>
      <c r="X12" s="11">
        <v>20918</v>
      </c>
      <c r="Y12" s="11">
        <v>22613</v>
      </c>
      <c r="Z12" s="11">
        <v>23935</v>
      </c>
      <c r="AA12" s="11">
        <v>25489</v>
      </c>
      <c r="AB12" s="11">
        <v>22752</v>
      </c>
      <c r="AC12" s="11">
        <v>19227</v>
      </c>
      <c r="AD12" s="11">
        <v>13066</v>
      </c>
      <c r="AE12" s="11">
        <v>15530</v>
      </c>
      <c r="AF12" s="11">
        <v>3128</v>
      </c>
      <c r="AG12" s="11">
        <f>16645+3380</f>
        <v>20025</v>
      </c>
      <c r="AH12" s="11">
        <f>16481+2998</f>
        <v>19479</v>
      </c>
      <c r="AI12" s="11">
        <f>12079+3150</f>
        <v>15229</v>
      </c>
      <c r="AJ12" s="8">
        <f>15712+3758</f>
        <v>19470</v>
      </c>
      <c r="AK12" s="8">
        <f>13605+4031</f>
        <v>17636</v>
      </c>
      <c r="AL12" s="8">
        <f>15773+3775</f>
        <v>19548</v>
      </c>
      <c r="AM12" s="8">
        <f>11080+6012</f>
        <v>17092</v>
      </c>
      <c r="AN12" s="8">
        <f>12891+4487</f>
        <v>17378</v>
      </c>
      <c r="AO12" s="8">
        <f>14406+4333</f>
        <v>18739</v>
      </c>
      <c r="AP12" s="11">
        <f>14816+1977</f>
        <v>16793</v>
      </c>
      <c r="AQ12" s="11">
        <f>12967+2445</f>
        <v>15412</v>
      </c>
      <c r="AR12" s="11">
        <v>19005</v>
      </c>
      <c r="AS12" s="11">
        <v>13252</v>
      </c>
      <c r="AT12" s="11">
        <v>14480</v>
      </c>
      <c r="AU12" s="11"/>
    </row>
    <row r="13" spans="1:50">
      <c r="A13" s="7" t="s">
        <v>57</v>
      </c>
      <c r="B13" s="8">
        <v>935442</v>
      </c>
      <c r="C13" s="8">
        <v>916012</v>
      </c>
      <c r="D13" s="8">
        <v>895281</v>
      </c>
      <c r="E13" s="8">
        <v>902665</v>
      </c>
      <c r="F13" s="8">
        <v>255019</v>
      </c>
      <c r="G13" s="8">
        <v>0</v>
      </c>
      <c r="H13" s="11"/>
      <c r="J13" s="11"/>
      <c r="K13" s="11"/>
      <c r="M13" s="11"/>
      <c r="N13" s="21"/>
      <c r="O13" s="11"/>
      <c r="P13" s="11"/>
      <c r="Q13" s="11"/>
      <c r="R13" s="11"/>
      <c r="S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M13" s="11"/>
      <c r="AN13" s="11"/>
      <c r="AQ13" s="11"/>
      <c r="AS13" s="11"/>
      <c r="AU13" s="11"/>
      <c r="AW13" s="11"/>
      <c r="AX13" s="11"/>
    </row>
    <row r="14" spans="1:50">
      <c r="A14" s="7" t="s">
        <v>58</v>
      </c>
      <c r="B14" s="8">
        <v>416389</v>
      </c>
      <c r="C14" s="8">
        <v>421070</v>
      </c>
      <c r="D14" s="8">
        <v>379517</v>
      </c>
      <c r="E14" s="8">
        <v>354081</v>
      </c>
      <c r="F14" s="9">
        <v>334616</v>
      </c>
      <c r="G14" s="8">
        <v>0</v>
      </c>
      <c r="J14" s="11"/>
      <c r="K14" s="11"/>
      <c r="M14" s="21"/>
      <c r="N14" s="11"/>
      <c r="O14" s="11"/>
      <c r="P14" s="11"/>
      <c r="Q14" s="11"/>
      <c r="R14" s="11"/>
      <c r="S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N14" s="11"/>
      <c r="AQ14" s="11"/>
      <c r="AS14" s="11"/>
      <c r="AU14" s="11"/>
      <c r="AV14" s="11"/>
      <c r="AW14" s="11"/>
      <c r="AX14" s="11"/>
    </row>
    <row r="15" ht="21" customHeight="1" spans="1:50">
      <c r="A15" s="7" t="s">
        <v>59</v>
      </c>
      <c r="B15" s="8">
        <v>5155</v>
      </c>
      <c r="C15" s="8">
        <v>4015</v>
      </c>
      <c r="D15" s="8">
        <v>3605</v>
      </c>
      <c r="E15" s="8">
        <v>3282</v>
      </c>
      <c r="F15" s="9">
        <v>3495</v>
      </c>
      <c r="G15" s="8">
        <v>0</v>
      </c>
      <c r="J15" s="11"/>
      <c r="K15" s="11"/>
      <c r="M15" s="21"/>
      <c r="N15" s="21"/>
      <c r="O15" s="11"/>
      <c r="P15" s="11"/>
      <c r="Q15" s="11"/>
      <c r="R15" s="11"/>
      <c r="S15" s="11"/>
      <c r="U15" s="11"/>
      <c r="V15" s="11"/>
      <c r="W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K15" s="11"/>
      <c r="AL15" s="11"/>
      <c r="AN15" s="11"/>
      <c r="AQ15" s="11"/>
      <c r="AR15" s="11"/>
      <c r="AS15" s="11"/>
      <c r="AT15" s="11" t="s">
        <v>60</v>
      </c>
      <c r="AU15" s="11"/>
      <c r="AV15" s="11"/>
      <c r="AX15" s="11"/>
    </row>
    <row r="16" spans="1:47">
      <c r="A16" s="7" t="s">
        <v>61</v>
      </c>
      <c r="B16" s="8">
        <v>0</v>
      </c>
      <c r="C16" s="8">
        <v>0</v>
      </c>
      <c r="D16" s="8">
        <v>31542</v>
      </c>
      <c r="E16" s="8">
        <v>31542</v>
      </c>
      <c r="F16" s="8">
        <v>31252</v>
      </c>
      <c r="G16" s="8">
        <v>2872600</v>
      </c>
      <c r="H16" s="11">
        <v>27670</v>
      </c>
      <c r="I16" s="21">
        <v>28173</v>
      </c>
      <c r="J16" s="11">
        <v>28524</v>
      </c>
      <c r="K16" s="22">
        <v>26251</v>
      </c>
      <c r="L16" s="22">
        <v>25109</v>
      </c>
      <c r="M16" s="21">
        <v>26328</v>
      </c>
      <c r="N16" s="11">
        <v>26994</v>
      </c>
      <c r="O16" s="11">
        <v>24934</v>
      </c>
      <c r="P16" s="11">
        <v>25327</v>
      </c>
      <c r="Q16" s="11">
        <v>25692</v>
      </c>
      <c r="R16" s="11">
        <v>26268</v>
      </c>
      <c r="S16" s="11">
        <v>23560</v>
      </c>
      <c r="T16" s="11">
        <v>23892</v>
      </c>
      <c r="U16" s="11">
        <v>23226</v>
      </c>
      <c r="V16" s="11">
        <v>21429</v>
      </c>
      <c r="W16" s="11">
        <v>17699</v>
      </c>
      <c r="X16" s="11">
        <v>16668</v>
      </c>
      <c r="Y16" s="11">
        <v>16686</v>
      </c>
      <c r="Z16" s="11">
        <v>15782</v>
      </c>
      <c r="AA16" s="11">
        <v>13009</v>
      </c>
      <c r="AB16" s="11">
        <v>13211</v>
      </c>
      <c r="AC16" s="11">
        <v>14239</v>
      </c>
      <c r="AD16" s="11">
        <v>13255</v>
      </c>
      <c r="AE16" s="11">
        <v>10852</v>
      </c>
      <c r="AF16" s="11">
        <v>10056</v>
      </c>
      <c r="AG16" s="11">
        <v>9657</v>
      </c>
      <c r="AH16" s="11">
        <v>9404</v>
      </c>
      <c r="AI16" s="11">
        <v>7588</v>
      </c>
      <c r="AJ16" s="11">
        <v>8001</v>
      </c>
      <c r="AK16" s="11">
        <v>7024</v>
      </c>
      <c r="AL16" s="11">
        <v>7650</v>
      </c>
      <c r="AM16" s="11">
        <v>6012</v>
      </c>
      <c r="AN16" s="11">
        <v>6520</v>
      </c>
      <c r="AO16" s="11">
        <v>6725</v>
      </c>
      <c r="AP16" s="11">
        <v>6778</v>
      </c>
      <c r="AQ16" s="11">
        <v>5685</v>
      </c>
      <c r="AR16" s="11">
        <v>5956</v>
      </c>
      <c r="AS16" s="11">
        <v>5574</v>
      </c>
      <c r="AT16" s="11">
        <v>5439</v>
      </c>
      <c r="AU16" s="11"/>
    </row>
    <row r="17" spans="1:50">
      <c r="A17" s="12" t="s">
        <v>62</v>
      </c>
      <c r="D17" s="8" t="s">
        <v>63</v>
      </c>
      <c r="E17" s="8">
        <v>0</v>
      </c>
      <c r="F17" s="4" t="s">
        <v>63</v>
      </c>
      <c r="G17" s="8">
        <v>383101</v>
      </c>
      <c r="H17" s="11">
        <v>395487</v>
      </c>
      <c r="I17" s="21">
        <v>404182</v>
      </c>
      <c r="J17" s="11">
        <v>395667</v>
      </c>
      <c r="K17" s="11">
        <v>389138</v>
      </c>
      <c r="L17" s="11">
        <v>344407</v>
      </c>
      <c r="M17" s="11">
        <v>339927</v>
      </c>
      <c r="N17" s="11">
        <v>319865</v>
      </c>
      <c r="O17" s="11">
        <v>299559</v>
      </c>
      <c r="P17" s="11">
        <v>292918</v>
      </c>
      <c r="Q17" s="11">
        <v>272809</v>
      </c>
      <c r="R17" s="11">
        <v>298190</v>
      </c>
      <c r="S17" s="11">
        <v>278526</v>
      </c>
      <c r="T17" s="11">
        <v>288167</v>
      </c>
      <c r="U17" s="11">
        <v>267608</v>
      </c>
      <c r="V17" s="11">
        <v>290853</v>
      </c>
      <c r="W17" s="11">
        <v>289265</v>
      </c>
      <c r="X17" s="11">
        <v>311023</v>
      </c>
      <c r="Y17" s="11">
        <v>304309</v>
      </c>
      <c r="Z17" s="11">
        <v>300884</v>
      </c>
      <c r="AA17" s="11">
        <v>284696</v>
      </c>
      <c r="AB17" s="11">
        <v>303815</v>
      </c>
      <c r="AC17" s="11">
        <v>286843</v>
      </c>
      <c r="AD17" s="11">
        <v>281117</v>
      </c>
      <c r="AE17" s="11">
        <v>275173</v>
      </c>
      <c r="AF17" s="11">
        <v>266166</v>
      </c>
      <c r="AG17" s="11">
        <v>255053</v>
      </c>
      <c r="AH17" s="11">
        <v>256985</v>
      </c>
      <c r="AI17" s="11">
        <v>271683</v>
      </c>
      <c r="AJ17" s="11">
        <v>293571</v>
      </c>
      <c r="AK17" s="11">
        <v>248677</v>
      </c>
      <c r="AL17" s="11">
        <v>244251</v>
      </c>
      <c r="AM17" s="11">
        <v>244229</v>
      </c>
      <c r="AN17" s="11">
        <v>243040</v>
      </c>
      <c r="AO17" s="11">
        <v>231953</v>
      </c>
      <c r="AP17" s="11">
        <v>223779</v>
      </c>
      <c r="AQ17" s="11">
        <v>206332</v>
      </c>
      <c r="AR17" s="11">
        <v>193783</v>
      </c>
      <c r="AS17" s="11">
        <v>155229</v>
      </c>
      <c r="AT17" s="11">
        <v>168517</v>
      </c>
      <c r="AU17" s="11"/>
      <c r="AX17" s="11"/>
    </row>
    <row r="18" spans="1:50">
      <c r="A18" s="7" t="s">
        <v>64</v>
      </c>
      <c r="B18" s="8">
        <v>9871</v>
      </c>
      <c r="C18" s="8">
        <v>8871</v>
      </c>
      <c r="D18" s="8">
        <v>7588</v>
      </c>
      <c r="E18" s="8">
        <v>7058</v>
      </c>
      <c r="F18" s="8">
        <v>5307</v>
      </c>
      <c r="G18" s="8">
        <v>5079</v>
      </c>
      <c r="H18" s="11">
        <v>4254</v>
      </c>
      <c r="I18" s="21">
        <v>4016</v>
      </c>
      <c r="J18" s="21">
        <v>3915</v>
      </c>
      <c r="K18" s="11">
        <v>3712</v>
      </c>
      <c r="L18" s="11">
        <v>3703</v>
      </c>
      <c r="M18" s="11">
        <v>2894</v>
      </c>
      <c r="N18" s="11">
        <v>2793</v>
      </c>
      <c r="O18" s="11">
        <v>2786</v>
      </c>
      <c r="P18" s="11">
        <v>2663</v>
      </c>
      <c r="Q18" s="11">
        <v>2650</v>
      </c>
      <c r="R18" s="11">
        <v>2542</v>
      </c>
      <c r="S18" s="11">
        <v>1484</v>
      </c>
      <c r="T18" s="11">
        <v>1427</v>
      </c>
      <c r="U18" s="8">
        <v>915</v>
      </c>
      <c r="V18" s="11">
        <v>1483</v>
      </c>
      <c r="W18" s="11">
        <v>1424</v>
      </c>
      <c r="X18" s="11">
        <v>1120</v>
      </c>
      <c r="Y18" s="11">
        <v>1104</v>
      </c>
      <c r="Z18" s="11">
        <v>1114</v>
      </c>
      <c r="AA18" s="11">
        <v>1103</v>
      </c>
      <c r="AB18" s="11">
        <v>1130</v>
      </c>
      <c r="AC18" s="11">
        <v>1168</v>
      </c>
      <c r="AD18" s="11">
        <v>1172</v>
      </c>
      <c r="AE18" s="11">
        <v>1143</v>
      </c>
      <c r="AF18" s="11">
        <v>1146</v>
      </c>
      <c r="AG18" s="11">
        <v>1142</v>
      </c>
      <c r="AH18" s="11">
        <v>1150</v>
      </c>
      <c r="AI18" s="11">
        <v>1130</v>
      </c>
      <c r="AJ18" s="11">
        <v>1119</v>
      </c>
      <c r="AK18" s="11">
        <v>1105</v>
      </c>
      <c r="AL18" s="11">
        <v>1173</v>
      </c>
      <c r="AM18" s="11">
        <v>1153</v>
      </c>
      <c r="AN18" s="11">
        <v>1139</v>
      </c>
      <c r="AO18" s="11">
        <v>1120</v>
      </c>
      <c r="AP18" s="11">
        <v>1054</v>
      </c>
      <c r="AQ18" s="11">
        <v>1029</v>
      </c>
      <c r="AR18" s="8">
        <v>832</v>
      </c>
      <c r="AS18" s="11">
        <v>351</v>
      </c>
      <c r="AT18" s="8">
        <v>292</v>
      </c>
      <c r="AU18" s="11"/>
      <c r="AX18" s="11"/>
    </row>
    <row r="19" ht="19" customHeight="1" spans="1:50">
      <c r="A19" s="7" t="s">
        <v>65</v>
      </c>
      <c r="B19" s="8">
        <v>2016</v>
      </c>
      <c r="C19" s="8">
        <v>2061</v>
      </c>
      <c r="D19" s="4">
        <v>1559</v>
      </c>
      <c r="E19" s="8">
        <v>1534</v>
      </c>
      <c r="F19" s="8">
        <v>1496</v>
      </c>
      <c r="G19" s="4">
        <v>1612</v>
      </c>
      <c r="H19" s="11">
        <v>1699</v>
      </c>
      <c r="I19" s="21">
        <v>1583</v>
      </c>
      <c r="J19" s="11">
        <v>1655</v>
      </c>
      <c r="K19" s="21">
        <v>1701</v>
      </c>
      <c r="L19" s="21">
        <v>1626</v>
      </c>
      <c r="M19" s="11">
        <v>1686</v>
      </c>
      <c r="N19" s="11">
        <v>1737</v>
      </c>
      <c r="O19" s="11">
        <v>1708</v>
      </c>
      <c r="P19" s="11">
        <v>1714</v>
      </c>
      <c r="Q19" s="11">
        <v>1715</v>
      </c>
      <c r="R19" s="11">
        <v>1646</v>
      </c>
      <c r="S19" s="11">
        <v>1684</v>
      </c>
      <c r="T19" s="11">
        <v>1674</v>
      </c>
      <c r="U19" s="11">
        <v>1690</v>
      </c>
      <c r="V19" s="11">
        <v>1705</v>
      </c>
      <c r="W19" s="11">
        <v>1701</v>
      </c>
      <c r="X19" s="11">
        <v>1584</v>
      </c>
      <c r="Y19" s="11">
        <v>1610</v>
      </c>
      <c r="Z19" s="11">
        <v>1654</v>
      </c>
      <c r="AA19" s="11">
        <v>1638</v>
      </c>
      <c r="AB19" s="11">
        <v>1672</v>
      </c>
      <c r="AC19" s="11">
        <v>1711</v>
      </c>
      <c r="AD19" s="11">
        <v>1683</v>
      </c>
      <c r="AE19" s="11">
        <v>1710</v>
      </c>
      <c r="AF19" s="11">
        <v>1768</v>
      </c>
      <c r="AG19" s="11">
        <v>1833</v>
      </c>
      <c r="AH19" s="11">
        <v>1913</v>
      </c>
      <c r="AI19" s="11">
        <v>1946</v>
      </c>
      <c r="AJ19" s="11">
        <v>1997</v>
      </c>
      <c r="AK19" s="11">
        <v>2023</v>
      </c>
      <c r="AL19" s="11">
        <v>2112</v>
      </c>
      <c r="AM19" s="11">
        <v>2171</v>
      </c>
      <c r="AN19" s="11">
        <v>2215</v>
      </c>
      <c r="AO19" s="11">
        <v>2258</v>
      </c>
      <c r="AP19" s="11">
        <v>2348</v>
      </c>
      <c r="AQ19" s="11">
        <v>2406</v>
      </c>
      <c r="AR19" s="11">
        <v>2412</v>
      </c>
      <c r="AS19" s="11">
        <v>327</v>
      </c>
      <c r="AT19" s="8">
        <v>353</v>
      </c>
      <c r="AU19" s="11"/>
      <c r="AX19" s="11"/>
    </row>
    <row r="20" spans="1:47">
      <c r="A20" s="7" t="s">
        <v>66</v>
      </c>
      <c r="B20" s="8">
        <v>54478</v>
      </c>
      <c r="C20" s="8">
        <v>55444</v>
      </c>
      <c r="D20" s="8">
        <v>53230</v>
      </c>
      <c r="E20" s="8">
        <v>49617</v>
      </c>
      <c r="F20" s="9">
        <v>48315</v>
      </c>
      <c r="G20" s="8">
        <v>49181</v>
      </c>
      <c r="H20" s="11">
        <v>47997</v>
      </c>
      <c r="I20" s="21">
        <v>46056</v>
      </c>
      <c r="J20" s="11">
        <v>44239</v>
      </c>
      <c r="K20" s="21">
        <v>43068</v>
      </c>
      <c r="L20" s="21">
        <v>35914</v>
      </c>
      <c r="M20" s="11">
        <v>31015</v>
      </c>
      <c r="N20" s="11">
        <v>30835</v>
      </c>
      <c r="O20" s="11">
        <v>30813</v>
      </c>
      <c r="P20" s="11">
        <v>29979</v>
      </c>
      <c r="Q20" s="11">
        <v>28665</v>
      </c>
      <c r="R20" s="11">
        <v>28495</v>
      </c>
      <c r="S20" s="11">
        <v>26504</v>
      </c>
      <c r="T20" s="11">
        <v>24367</v>
      </c>
      <c r="U20" s="11">
        <v>24136</v>
      </c>
      <c r="V20" s="11">
        <v>23326</v>
      </c>
      <c r="W20" s="11">
        <v>23304</v>
      </c>
      <c r="X20" s="11">
        <v>21877</v>
      </c>
      <c r="Y20" s="11">
        <v>19703</v>
      </c>
      <c r="Z20" s="11">
        <v>19482</v>
      </c>
      <c r="AA20" s="11">
        <v>19287</v>
      </c>
      <c r="AB20" s="11">
        <v>16974</v>
      </c>
      <c r="AC20" s="11">
        <v>16355</v>
      </c>
      <c r="AD20" s="11">
        <v>16139</v>
      </c>
      <c r="AE20" s="11">
        <v>16242</v>
      </c>
      <c r="AF20" s="11">
        <v>15045</v>
      </c>
      <c r="AG20" s="11">
        <v>14887</v>
      </c>
      <c r="AH20" s="11">
        <v>14981</v>
      </c>
      <c r="AI20" s="11">
        <v>15038</v>
      </c>
      <c r="AJ20" s="11">
        <v>12691</v>
      </c>
      <c r="AK20" s="11">
        <v>12341</v>
      </c>
      <c r="AL20" s="11">
        <v>12532</v>
      </c>
      <c r="AM20" s="11">
        <v>12519</v>
      </c>
      <c r="AN20" s="11">
        <v>12089</v>
      </c>
      <c r="AO20" s="11">
        <v>11732</v>
      </c>
      <c r="AP20" s="11">
        <v>11734</v>
      </c>
      <c r="AQ20" s="11">
        <v>11676</v>
      </c>
      <c r="AR20" s="11">
        <v>12016</v>
      </c>
      <c r="AS20" s="11">
        <v>8652</v>
      </c>
      <c r="AT20" s="11">
        <v>8068</v>
      </c>
      <c r="AU20" s="11"/>
    </row>
    <row r="21" ht="21" customHeight="1" spans="1:50">
      <c r="A21" s="7" t="s">
        <v>67</v>
      </c>
      <c r="B21" s="8">
        <v>9282</v>
      </c>
      <c r="C21" s="8">
        <v>9150</v>
      </c>
      <c r="D21" s="4">
        <v>10518</v>
      </c>
      <c r="E21" s="8">
        <v>10310</v>
      </c>
      <c r="F21" s="8">
        <v>10171</v>
      </c>
      <c r="G21" s="4">
        <v>7255</v>
      </c>
      <c r="H21" s="11">
        <v>4181</v>
      </c>
      <c r="I21" s="21">
        <v>4079</v>
      </c>
      <c r="J21" s="11">
        <v>4024</v>
      </c>
      <c r="K21" s="21">
        <v>3914</v>
      </c>
      <c r="L21" s="21">
        <v>3608</v>
      </c>
      <c r="M21" s="11">
        <v>3551</v>
      </c>
      <c r="N21" s="11">
        <v>3608</v>
      </c>
      <c r="O21" s="11">
        <v>3595</v>
      </c>
      <c r="P21" s="11">
        <v>3348</v>
      </c>
      <c r="Q21" s="11">
        <v>3235</v>
      </c>
      <c r="R21" s="11">
        <v>3289</v>
      </c>
      <c r="S21" s="11">
        <v>3292</v>
      </c>
      <c r="T21" s="11">
        <v>3178</v>
      </c>
      <c r="U21" s="11">
        <v>3224</v>
      </c>
      <c r="V21" s="11">
        <v>3191</v>
      </c>
      <c r="W21" s="11">
        <v>2996</v>
      </c>
      <c r="X21" s="11">
        <v>2924</v>
      </c>
      <c r="Y21" s="11">
        <v>2897</v>
      </c>
      <c r="Z21" s="11">
        <v>2773</v>
      </c>
      <c r="AA21" s="11">
        <v>2851</v>
      </c>
      <c r="AB21" s="11">
        <v>2783</v>
      </c>
      <c r="AC21" s="11">
        <v>2748</v>
      </c>
      <c r="AD21" s="11">
        <v>2630</v>
      </c>
      <c r="AE21" s="11">
        <v>2605</v>
      </c>
      <c r="AF21" s="11">
        <v>2665</v>
      </c>
      <c r="AG21" s="11">
        <v>2655</v>
      </c>
      <c r="AH21" s="11">
        <v>2606</v>
      </c>
      <c r="AI21" s="11">
        <v>2620</v>
      </c>
      <c r="AJ21" s="11">
        <v>2557</v>
      </c>
      <c r="AK21" s="11">
        <v>2474</v>
      </c>
      <c r="AL21" s="11">
        <v>2488</v>
      </c>
      <c r="AM21" s="11">
        <v>2477</v>
      </c>
      <c r="AN21" s="11">
        <v>2402</v>
      </c>
      <c r="AO21" s="11">
        <v>2388</v>
      </c>
      <c r="AP21" s="11">
        <v>2395</v>
      </c>
      <c r="AQ21" s="11">
        <v>2381</v>
      </c>
      <c r="AR21" s="11">
        <v>1926</v>
      </c>
      <c r="AS21" s="11"/>
      <c r="AU21" s="11"/>
      <c r="AX21" s="11"/>
    </row>
    <row r="22" ht="23" customHeight="1" spans="1:50">
      <c r="A22" s="7" t="s">
        <v>68</v>
      </c>
      <c r="B22" s="8">
        <v>13269</v>
      </c>
      <c r="C22" s="8" t="s">
        <v>63</v>
      </c>
      <c r="F22" s="8">
        <v>0</v>
      </c>
      <c r="J22" s="11"/>
      <c r="K22" s="11"/>
      <c r="M22" s="21"/>
      <c r="N22" s="11"/>
      <c r="O22" s="21"/>
      <c r="P22" s="11"/>
      <c r="Q22" s="11"/>
      <c r="R22" s="11"/>
      <c r="S22" s="11"/>
      <c r="U22" s="11"/>
      <c r="W22" s="11"/>
      <c r="X22" s="11"/>
      <c r="Y22" s="11"/>
      <c r="Z22" s="11"/>
      <c r="AA22" s="11"/>
      <c r="AB22" s="11"/>
      <c r="AC22" s="11"/>
      <c r="AD22" s="11"/>
      <c r="AG22" s="11"/>
      <c r="AH22" s="11"/>
      <c r="AI22" s="11"/>
      <c r="AN22" s="11"/>
      <c r="AU22" s="11"/>
      <c r="AX22" s="11"/>
    </row>
    <row r="23" spans="1:50">
      <c r="A23" s="7" t="s">
        <v>69</v>
      </c>
      <c r="B23" s="8">
        <v>9954</v>
      </c>
      <c r="C23" s="8">
        <v>9954</v>
      </c>
      <c r="D23" s="8">
        <v>9954</v>
      </c>
      <c r="E23" s="4">
        <v>9954</v>
      </c>
      <c r="F23" s="8">
        <v>9954</v>
      </c>
      <c r="G23" s="8">
        <v>9954</v>
      </c>
      <c r="H23" s="11">
        <v>9954</v>
      </c>
      <c r="J23" s="21">
        <v>9954</v>
      </c>
      <c r="K23" s="11">
        <v>9954</v>
      </c>
      <c r="L23" s="11">
        <v>9954</v>
      </c>
      <c r="M23" s="11">
        <v>9954</v>
      </c>
      <c r="N23" s="11">
        <v>9954</v>
      </c>
      <c r="O23" s="11">
        <v>9954</v>
      </c>
      <c r="P23" s="11">
        <v>9954</v>
      </c>
      <c r="Q23" s="11">
        <v>9954</v>
      </c>
      <c r="R23" s="11">
        <v>9953</v>
      </c>
      <c r="S23" s="11">
        <v>9953</v>
      </c>
      <c r="T23" s="11">
        <v>9953</v>
      </c>
      <c r="U23" s="11">
        <v>9953</v>
      </c>
      <c r="V23" s="11">
        <v>9953</v>
      </c>
      <c r="W23" s="11">
        <v>9953</v>
      </c>
      <c r="X23" s="11">
        <v>9598</v>
      </c>
      <c r="Y23" s="11">
        <v>9598</v>
      </c>
      <c r="Z23" s="11">
        <v>9598</v>
      </c>
      <c r="AA23" s="11">
        <v>9598</v>
      </c>
      <c r="AB23" s="11">
        <v>9598</v>
      </c>
      <c r="AC23" s="11">
        <v>9598</v>
      </c>
      <c r="AD23" s="11">
        <v>9598</v>
      </c>
      <c r="AE23" s="11">
        <v>9598</v>
      </c>
      <c r="AF23" s="11">
        <v>9598</v>
      </c>
      <c r="AG23" s="11">
        <v>9598</v>
      </c>
      <c r="AH23" s="11">
        <v>9598</v>
      </c>
      <c r="AI23" s="11">
        <v>9598</v>
      </c>
      <c r="AJ23" s="11">
        <v>9598</v>
      </c>
      <c r="AK23" s="11">
        <v>9598</v>
      </c>
      <c r="AL23" s="11">
        <v>9598</v>
      </c>
      <c r="AM23" s="11">
        <v>9598</v>
      </c>
      <c r="AN23" s="11">
        <v>9598</v>
      </c>
      <c r="AO23" s="11">
        <v>9598</v>
      </c>
      <c r="AP23" s="11">
        <v>9598</v>
      </c>
      <c r="AQ23" s="11">
        <v>9598</v>
      </c>
      <c r="AR23" s="11">
        <v>9717</v>
      </c>
      <c r="AU23" s="11"/>
      <c r="AX23" s="11"/>
    </row>
    <row r="24" spans="1:50">
      <c r="A24" s="7" t="s">
        <v>70</v>
      </c>
      <c r="B24" s="8">
        <v>61022</v>
      </c>
      <c r="C24" s="8">
        <v>58374</v>
      </c>
      <c r="D24" s="8">
        <v>57541</v>
      </c>
      <c r="E24" s="4">
        <v>55144</v>
      </c>
      <c r="F24" s="8">
        <v>53558</v>
      </c>
      <c r="G24" s="8">
        <v>50120</v>
      </c>
      <c r="H24" s="11">
        <v>44125</v>
      </c>
      <c r="I24" s="21">
        <v>40556</v>
      </c>
      <c r="J24" s="11">
        <v>35145</v>
      </c>
      <c r="K24" s="21">
        <v>31010</v>
      </c>
      <c r="L24" s="21">
        <v>26618</v>
      </c>
      <c r="M24" s="11">
        <v>24504</v>
      </c>
      <c r="N24" s="11">
        <v>20169</v>
      </c>
      <c r="O24" s="11">
        <v>16020</v>
      </c>
      <c r="P24" s="11">
        <v>19535</v>
      </c>
      <c r="Q24" s="11">
        <v>16282</v>
      </c>
      <c r="R24" s="11">
        <v>10423</v>
      </c>
      <c r="S24" s="11">
        <v>10291</v>
      </c>
      <c r="T24" s="11">
        <v>9874</v>
      </c>
      <c r="U24" s="11">
        <v>8216</v>
      </c>
      <c r="V24" s="11">
        <v>7329</v>
      </c>
      <c r="W24" s="11">
        <v>8064</v>
      </c>
      <c r="X24" s="11">
        <v>6078</v>
      </c>
      <c r="Y24" s="11">
        <v>5062</v>
      </c>
      <c r="Z24" s="11">
        <v>5318</v>
      </c>
      <c r="AA24" s="11">
        <v>4987</v>
      </c>
      <c r="AB24" s="11">
        <v>5005</v>
      </c>
      <c r="AC24" s="11">
        <v>4193</v>
      </c>
      <c r="AD24" s="11">
        <v>4627</v>
      </c>
      <c r="AE24" s="11">
        <v>4337</v>
      </c>
      <c r="AF24" s="11">
        <v>6004</v>
      </c>
      <c r="AG24" s="11">
        <v>4979</v>
      </c>
      <c r="AH24" s="11">
        <v>3927</v>
      </c>
      <c r="AI24" s="11">
        <v>3706</v>
      </c>
      <c r="AJ24" s="11">
        <v>2669</v>
      </c>
      <c r="AK24" s="11">
        <v>2205</v>
      </c>
      <c r="AL24" s="11">
        <v>2227</v>
      </c>
      <c r="AM24" s="11">
        <v>2786</v>
      </c>
      <c r="AN24" s="11">
        <v>2813</v>
      </c>
      <c r="AO24" s="11">
        <v>2480</v>
      </c>
      <c r="AP24" s="11">
        <v>2786</v>
      </c>
      <c r="AQ24" s="11">
        <v>2521</v>
      </c>
      <c r="AR24" s="11">
        <v>1966</v>
      </c>
      <c r="AS24" s="11">
        <v>2123</v>
      </c>
      <c r="AT24" s="11">
        <v>2066</v>
      </c>
      <c r="AX24" s="11"/>
    </row>
    <row r="25" spans="1:50">
      <c r="A25" s="7" t="s">
        <v>71</v>
      </c>
      <c r="B25" s="8">
        <v>49398</v>
      </c>
      <c r="C25" s="8">
        <v>33330</v>
      </c>
      <c r="D25" s="8">
        <v>30112</v>
      </c>
      <c r="E25" s="9">
        <v>28980</v>
      </c>
      <c r="F25" s="8">
        <v>27512</v>
      </c>
      <c r="G25" s="8">
        <v>24003</v>
      </c>
      <c r="H25" s="11">
        <v>36237</v>
      </c>
      <c r="I25" s="11">
        <v>38333</v>
      </c>
      <c r="J25" s="21">
        <v>40263</v>
      </c>
      <c r="K25" s="21">
        <v>28969</v>
      </c>
      <c r="L25" s="21">
        <v>32323</v>
      </c>
      <c r="M25" s="21">
        <v>40185</v>
      </c>
      <c r="N25" s="11">
        <v>19929</v>
      </c>
      <c r="O25" s="11">
        <v>13870</v>
      </c>
      <c r="P25" s="11">
        <v>25224</v>
      </c>
      <c r="Q25" s="11">
        <v>17684</v>
      </c>
      <c r="R25" s="11">
        <v>17349</v>
      </c>
      <c r="S25" s="11">
        <v>15032</v>
      </c>
      <c r="T25" s="11">
        <v>14187</v>
      </c>
      <c r="U25" s="11">
        <v>33676</v>
      </c>
      <c r="V25" s="11">
        <v>14512</v>
      </c>
      <c r="W25" s="11">
        <v>10499</v>
      </c>
      <c r="X25" s="11">
        <v>19997</v>
      </c>
      <c r="Y25" s="11">
        <v>25556</v>
      </c>
      <c r="Z25" s="11">
        <v>19933</v>
      </c>
      <c r="AA25" s="11">
        <v>9953</v>
      </c>
      <c r="AB25" s="11">
        <v>15073</v>
      </c>
      <c r="AC25" s="11">
        <v>13624</v>
      </c>
      <c r="AD25" s="11">
        <v>13741</v>
      </c>
      <c r="AE25" s="11">
        <v>7146</v>
      </c>
      <c r="AF25" s="11">
        <v>12978</v>
      </c>
      <c r="AG25" s="11">
        <v>9703</v>
      </c>
      <c r="AH25" s="11">
        <v>17357</v>
      </c>
      <c r="AI25" s="11">
        <v>5852</v>
      </c>
      <c r="AJ25" s="11">
        <v>6988</v>
      </c>
      <c r="AK25" s="11">
        <v>6731</v>
      </c>
      <c r="AL25" s="11">
        <v>9856</v>
      </c>
      <c r="AM25" s="11">
        <v>6731</v>
      </c>
      <c r="AN25" s="11">
        <v>8275</v>
      </c>
      <c r="AO25" s="11">
        <v>10597</v>
      </c>
      <c r="AP25" s="11">
        <v>6772</v>
      </c>
      <c r="AQ25" s="11">
        <v>5861</v>
      </c>
      <c r="AR25" s="11">
        <v>9245</v>
      </c>
      <c r="AS25" s="11">
        <v>6058</v>
      </c>
      <c r="AT25" s="11">
        <v>6547</v>
      </c>
      <c r="AX25" s="11"/>
    </row>
    <row r="26" s="4" customFormat="1" spans="1:50">
      <c r="A26" s="13" t="s">
        <v>72</v>
      </c>
      <c r="B26" s="4">
        <v>6794347</v>
      </c>
      <c r="C26" s="4">
        <v>6745729</v>
      </c>
      <c r="D26" s="8">
        <v>6508681</v>
      </c>
      <c r="E26" s="9">
        <v>6537340</v>
      </c>
      <c r="F26" s="8">
        <v>6252238</v>
      </c>
      <c r="G26" s="8">
        <v>6297638</v>
      </c>
      <c r="H26" s="11">
        <v>6169239</v>
      </c>
      <c r="I26" s="23">
        <v>6199690</v>
      </c>
      <c r="J26" s="11">
        <v>6000674</v>
      </c>
      <c r="K26" s="21">
        <v>5942311</v>
      </c>
      <c r="L26" s="24">
        <v>5563990</v>
      </c>
      <c r="M26" s="21">
        <v>5537298</v>
      </c>
      <c r="N26" s="11">
        <v>5432042</v>
      </c>
      <c r="O26" s="11">
        <v>5474978</v>
      </c>
      <c r="P26" s="11">
        <v>5222292</v>
      </c>
      <c r="Q26" s="11">
        <v>5221221</v>
      </c>
      <c r="R26" s="23">
        <v>4908944</v>
      </c>
      <c r="S26" s="23">
        <v>4731829</v>
      </c>
      <c r="T26" s="11">
        <v>4722648</v>
      </c>
      <c r="U26" s="11">
        <v>5033122</v>
      </c>
      <c r="V26" s="11">
        <v>4404549</v>
      </c>
      <c r="W26" s="11">
        <v>4016399</v>
      </c>
      <c r="X26" s="11">
        <v>3885372</v>
      </c>
      <c r="Y26" s="11">
        <v>3810629</v>
      </c>
      <c r="Z26" s="11">
        <v>3513426</v>
      </c>
      <c r="AA26" s="11">
        <v>3408219</v>
      </c>
      <c r="AB26" s="11">
        <v>3144618</v>
      </c>
      <c r="AC26" s="11">
        <v>3322701</v>
      </c>
      <c r="AD26" s="11">
        <v>2963579</v>
      </c>
      <c r="AE26" s="11">
        <v>2794971</v>
      </c>
      <c r="AF26" s="11">
        <v>2633278</v>
      </c>
      <c r="AG26" s="11">
        <v>2643205</v>
      </c>
      <c r="AH26" s="11">
        <v>2584723</v>
      </c>
      <c r="AI26" s="11">
        <v>2402507</v>
      </c>
      <c r="AJ26" s="11">
        <v>2359564</v>
      </c>
      <c r="AK26" s="11">
        <v>2067941</v>
      </c>
      <c r="AL26" s="11">
        <v>2199275</v>
      </c>
      <c r="AM26" s="11">
        <v>2067941</v>
      </c>
      <c r="AN26" s="11">
        <v>2016901</v>
      </c>
      <c r="AO26" s="11">
        <v>1972768</v>
      </c>
      <c r="AP26" s="11">
        <v>1800839</v>
      </c>
      <c r="AQ26" s="11">
        <v>1571797</v>
      </c>
      <c r="AR26" s="11">
        <v>1547249</v>
      </c>
      <c r="AS26" s="11">
        <v>1395791</v>
      </c>
      <c r="AT26" s="11">
        <v>1373786</v>
      </c>
      <c r="AX26" s="23"/>
    </row>
    <row r="27" s="4" customFormat="1" ht="27" customHeight="1" spans="1:50">
      <c r="A27" s="13"/>
      <c r="M27" s="9"/>
      <c r="N27" s="9"/>
      <c r="O27" s="9"/>
      <c r="P27" s="8"/>
      <c r="Q27" s="8"/>
      <c r="AL27" s="8"/>
      <c r="AM27" s="8"/>
      <c r="AN27" s="11"/>
      <c r="AX27" s="23"/>
    </row>
    <row r="28" spans="1:50">
      <c r="A28" s="7" t="s">
        <v>73</v>
      </c>
      <c r="N28" s="9"/>
      <c r="O28" s="9"/>
      <c r="AX28" s="11"/>
    </row>
    <row r="29" spans="1:50">
      <c r="A29" s="7" t="s">
        <v>74</v>
      </c>
      <c r="B29" s="8">
        <v>303352</v>
      </c>
      <c r="C29" s="8">
        <v>405314</v>
      </c>
      <c r="D29" s="9">
        <v>378996</v>
      </c>
      <c r="E29" s="8">
        <v>357316</v>
      </c>
      <c r="F29" s="8">
        <v>367471</v>
      </c>
      <c r="G29" s="8">
        <v>414838</v>
      </c>
      <c r="H29" s="11">
        <v>330822</v>
      </c>
      <c r="I29" s="11">
        <v>351542</v>
      </c>
      <c r="J29" s="21">
        <v>274978</v>
      </c>
      <c r="K29" s="21">
        <v>330108</v>
      </c>
      <c r="L29" s="21">
        <v>94000</v>
      </c>
      <c r="M29" s="21">
        <v>70500</v>
      </c>
      <c r="N29" s="21">
        <v>101600</v>
      </c>
      <c r="O29" s="8">
        <v>62600</v>
      </c>
      <c r="P29" s="11">
        <v>31000</v>
      </c>
      <c r="Q29" s="11">
        <v>25000</v>
      </c>
      <c r="R29" s="11">
        <v>32500</v>
      </c>
      <c r="S29" s="11">
        <v>20000</v>
      </c>
      <c r="T29" s="8">
        <v>0</v>
      </c>
      <c r="U29" s="11">
        <v>0</v>
      </c>
      <c r="V29" s="11">
        <v>0</v>
      </c>
      <c r="W29" s="11">
        <v>0</v>
      </c>
      <c r="X29" s="11"/>
      <c r="AB29" s="11"/>
      <c r="AC29" s="11"/>
      <c r="AD29" s="11"/>
      <c r="AE29" s="11"/>
      <c r="AK29" s="11"/>
      <c r="AL29" s="11"/>
      <c r="AU29" s="11"/>
      <c r="AX29" s="11"/>
    </row>
    <row r="30" spans="1:50">
      <c r="A30" s="7" t="s">
        <v>75</v>
      </c>
      <c r="B30" s="8">
        <v>456757</v>
      </c>
      <c r="C30" s="8">
        <v>470826</v>
      </c>
      <c r="D30" s="9">
        <v>414833</v>
      </c>
      <c r="E30" s="8">
        <v>481679</v>
      </c>
      <c r="F30" s="8">
        <v>428313</v>
      </c>
      <c r="G30" s="8">
        <v>439118</v>
      </c>
      <c r="H30" s="11">
        <v>406501</v>
      </c>
      <c r="I30" s="21">
        <v>399902</v>
      </c>
      <c r="J30" s="11">
        <v>354540</v>
      </c>
      <c r="K30" s="21">
        <v>555607</v>
      </c>
      <c r="L30" s="21">
        <v>421596</v>
      </c>
      <c r="M30" s="11">
        <v>471479</v>
      </c>
      <c r="N30" s="11">
        <v>623765</v>
      </c>
      <c r="O30" s="21">
        <v>711561</v>
      </c>
      <c r="P30" s="11">
        <v>678855</v>
      </c>
      <c r="Q30" s="11">
        <v>880796</v>
      </c>
      <c r="R30" s="11">
        <v>694449</v>
      </c>
      <c r="S30" s="11">
        <v>697448</v>
      </c>
      <c r="T30" s="11">
        <v>740768</v>
      </c>
      <c r="U30" s="11">
        <v>810459</v>
      </c>
      <c r="V30" s="11">
        <v>654610</v>
      </c>
      <c r="W30" s="11">
        <v>514182</v>
      </c>
      <c r="X30" s="11">
        <v>443807</v>
      </c>
      <c r="Y30" s="11">
        <v>350117</v>
      </c>
      <c r="Z30" s="11">
        <v>243711</v>
      </c>
      <c r="AA30" s="11">
        <v>258692</v>
      </c>
      <c r="AB30" s="11">
        <v>177903</v>
      </c>
      <c r="AC30" s="11">
        <v>340195</v>
      </c>
      <c r="AD30" s="11">
        <v>248014</v>
      </c>
      <c r="AE30" s="11">
        <v>205699</v>
      </c>
      <c r="AF30" s="11">
        <v>200585</v>
      </c>
      <c r="AG30" s="11">
        <v>207817</v>
      </c>
      <c r="AH30" s="11">
        <v>233627</v>
      </c>
      <c r="AI30" s="11">
        <v>203011</v>
      </c>
      <c r="AJ30" s="11">
        <v>186521</v>
      </c>
      <c r="AK30" s="11">
        <v>230456</v>
      </c>
      <c r="AL30" s="11">
        <v>269239</v>
      </c>
      <c r="AM30" s="11">
        <v>186201</v>
      </c>
      <c r="AN30" s="11">
        <v>173703</v>
      </c>
      <c r="AO30" s="11">
        <v>185309</v>
      </c>
      <c r="AP30" s="11">
        <v>130905</v>
      </c>
      <c r="AQ30" s="11">
        <v>115792</v>
      </c>
      <c r="AR30" s="11">
        <v>126457</v>
      </c>
      <c r="AS30" s="11">
        <v>202257</v>
      </c>
      <c r="AT30" s="11">
        <v>212356</v>
      </c>
      <c r="AU30" s="11"/>
      <c r="AX30" s="11"/>
    </row>
    <row r="31" spans="1:50">
      <c r="A31" s="7" t="s">
        <v>76</v>
      </c>
      <c r="B31" s="8">
        <v>186919</v>
      </c>
      <c r="C31" s="8">
        <v>203950</v>
      </c>
      <c r="D31" s="9">
        <v>189074</v>
      </c>
      <c r="E31" s="8">
        <v>200889</v>
      </c>
      <c r="F31" s="8">
        <v>172672</v>
      </c>
      <c r="G31" s="8">
        <v>272734</v>
      </c>
      <c r="H31" s="11">
        <v>280770</v>
      </c>
      <c r="I31" s="21">
        <v>212457</v>
      </c>
      <c r="J31" s="11">
        <v>280124</v>
      </c>
      <c r="K31" s="11">
        <v>248876</v>
      </c>
      <c r="L31" s="11">
        <v>231908</v>
      </c>
      <c r="M31" s="11">
        <v>155671</v>
      </c>
      <c r="N31" s="11">
        <v>110669</v>
      </c>
      <c r="O31" s="11">
        <v>178771</v>
      </c>
      <c r="P31" s="11">
        <v>156259</v>
      </c>
      <c r="Q31" s="11">
        <v>93796</v>
      </c>
      <c r="R31" s="11">
        <v>96370</v>
      </c>
      <c r="S31" s="11">
        <v>94603</v>
      </c>
      <c r="T31" s="11">
        <v>125874</v>
      </c>
      <c r="U31" s="11">
        <v>145165</v>
      </c>
      <c r="V31" s="11">
        <v>163842</v>
      </c>
      <c r="W31" s="11">
        <v>125132</v>
      </c>
      <c r="X31" s="11">
        <v>116323</v>
      </c>
      <c r="Y31" s="11">
        <v>117790</v>
      </c>
      <c r="Z31" s="11">
        <v>98470</v>
      </c>
      <c r="AA31" s="11">
        <v>109815</v>
      </c>
      <c r="AB31" s="11">
        <v>100263</v>
      </c>
      <c r="AC31" s="11">
        <v>106402</v>
      </c>
      <c r="AD31" s="11">
        <v>84437</v>
      </c>
      <c r="AE31" s="11">
        <v>67484</v>
      </c>
      <c r="AF31" s="11">
        <v>59023</v>
      </c>
      <c r="AG31" s="11">
        <v>52077</v>
      </c>
      <c r="AH31" s="11">
        <v>52733</v>
      </c>
      <c r="AI31" s="11">
        <v>45573</v>
      </c>
      <c r="AJ31" s="11">
        <v>39359</v>
      </c>
      <c r="AK31" s="11">
        <v>50479</v>
      </c>
      <c r="AL31" s="11">
        <v>39614</v>
      </c>
      <c r="AM31" s="11">
        <v>44321</v>
      </c>
      <c r="AN31" s="11">
        <v>34317</v>
      </c>
      <c r="AO31" s="11">
        <v>16562</v>
      </c>
      <c r="AP31" s="11">
        <v>25893</v>
      </c>
      <c r="AQ31" s="11">
        <v>37842</v>
      </c>
      <c r="AR31" s="11">
        <v>12795</v>
      </c>
      <c r="AS31" s="11">
        <v>9479</v>
      </c>
      <c r="AT31" s="11">
        <v>5022</v>
      </c>
      <c r="AV31" s="11"/>
      <c r="AX31" s="11"/>
    </row>
    <row r="32" spans="1:50">
      <c r="A32" s="7" t="s">
        <v>77</v>
      </c>
      <c r="B32" s="8">
        <v>42628</v>
      </c>
      <c r="C32" s="8">
        <v>44144</v>
      </c>
      <c r="D32" s="9">
        <v>39559</v>
      </c>
      <c r="E32" s="8">
        <v>31405</v>
      </c>
      <c r="F32" s="8">
        <v>29658</v>
      </c>
      <c r="G32" s="8">
        <v>26619</v>
      </c>
      <c r="H32" s="11">
        <v>25202</v>
      </c>
      <c r="I32" s="11">
        <v>23995</v>
      </c>
      <c r="J32" s="11">
        <v>26349</v>
      </c>
      <c r="K32" s="11">
        <v>23576</v>
      </c>
      <c r="L32" s="11">
        <v>22924</v>
      </c>
      <c r="M32" s="11">
        <v>21184</v>
      </c>
      <c r="N32" s="11">
        <v>18617</v>
      </c>
      <c r="O32" s="11">
        <v>20227</v>
      </c>
      <c r="P32" s="11">
        <v>18586</v>
      </c>
      <c r="Q32" s="11">
        <v>14030</v>
      </c>
      <c r="R32" s="11">
        <v>12769</v>
      </c>
      <c r="S32" s="11">
        <v>13369</v>
      </c>
      <c r="T32" s="11">
        <v>11007</v>
      </c>
      <c r="U32" s="11">
        <v>12924</v>
      </c>
      <c r="V32" s="11">
        <v>15094</v>
      </c>
      <c r="W32" s="11">
        <v>21891</v>
      </c>
      <c r="X32" s="11">
        <v>33568</v>
      </c>
      <c r="Y32" s="11">
        <v>25</v>
      </c>
      <c r="Z32" s="11">
        <v>26136</v>
      </c>
      <c r="AA32" s="11">
        <v>6854</v>
      </c>
      <c r="AB32" s="11">
        <v>4415</v>
      </c>
      <c r="AC32" s="11">
        <v>12598</v>
      </c>
      <c r="AD32" s="11">
        <v>3337</v>
      </c>
      <c r="AE32" s="11">
        <v>4724</v>
      </c>
      <c r="AF32" s="11">
        <f>385+3019</f>
        <v>3404</v>
      </c>
      <c r="AG32" s="11">
        <f>90+3052</f>
        <v>3142</v>
      </c>
      <c r="AH32" s="8">
        <f>175+185</f>
        <v>360</v>
      </c>
      <c r="AI32" s="8">
        <f>188+1165</f>
        <v>1353</v>
      </c>
      <c r="AJ32" s="8">
        <f>784+1374</f>
        <v>2158</v>
      </c>
      <c r="AK32" s="8">
        <f>395+995</f>
        <v>1390</v>
      </c>
      <c r="AL32" s="8">
        <f>357+993</f>
        <v>1350</v>
      </c>
      <c r="AM32" s="8">
        <f>30+1173</f>
        <v>1203</v>
      </c>
      <c r="AN32" s="8">
        <f>1688+940</f>
        <v>2628</v>
      </c>
      <c r="AO32" s="8">
        <f>177+945</f>
        <v>1122</v>
      </c>
      <c r="AP32" s="11">
        <f>2040+1197</f>
        <v>3237</v>
      </c>
      <c r="AQ32" s="8">
        <f>524+1828</f>
        <v>2352</v>
      </c>
      <c r="AR32" s="23">
        <v>5174</v>
      </c>
      <c r="AS32" s="11">
        <v>3794</v>
      </c>
      <c r="AT32" s="11">
        <v>5567</v>
      </c>
      <c r="AV32" s="11"/>
      <c r="AX32" s="11"/>
    </row>
    <row r="33" spans="1:50">
      <c r="A33" s="7" t="s">
        <v>78</v>
      </c>
      <c r="B33" s="8">
        <v>33784</v>
      </c>
      <c r="C33" s="8">
        <v>36570</v>
      </c>
      <c r="D33" s="9">
        <v>34264</v>
      </c>
      <c r="E33" s="8">
        <v>27461</v>
      </c>
      <c r="F33" s="8">
        <v>30809</v>
      </c>
      <c r="G33" s="8">
        <v>21857</v>
      </c>
      <c r="H33" s="11">
        <v>20355</v>
      </c>
      <c r="I33" s="21">
        <v>16077</v>
      </c>
      <c r="J33" s="11">
        <v>6265</v>
      </c>
      <c r="K33" s="11">
        <v>11152</v>
      </c>
      <c r="L33" s="11">
        <v>7503</v>
      </c>
      <c r="M33" s="11">
        <v>16674</v>
      </c>
      <c r="N33" s="11">
        <v>10969</v>
      </c>
      <c r="O33" s="11">
        <v>7575</v>
      </c>
      <c r="P33" s="11">
        <v>8731</v>
      </c>
      <c r="Q33" s="11">
        <v>7743</v>
      </c>
      <c r="R33" s="11">
        <v>10511</v>
      </c>
      <c r="S33" s="11">
        <v>10246</v>
      </c>
      <c r="T33" s="11">
        <v>11101</v>
      </c>
      <c r="U33" s="11">
        <v>8812</v>
      </c>
      <c r="V33" s="11">
        <v>7620</v>
      </c>
      <c r="W33" s="11">
        <v>8235</v>
      </c>
      <c r="X33" s="11">
        <v>5021</v>
      </c>
      <c r="Y33" s="11">
        <v>12322</v>
      </c>
      <c r="Z33" s="11">
        <v>4266</v>
      </c>
      <c r="AA33" s="11">
        <v>2745</v>
      </c>
      <c r="AB33" s="11">
        <v>1811</v>
      </c>
      <c r="AC33" s="11">
        <v>1592</v>
      </c>
      <c r="AD33" s="11">
        <v>1162</v>
      </c>
      <c r="AE33" s="11">
        <v>1469</v>
      </c>
      <c r="AF33" s="11">
        <v>2275</v>
      </c>
      <c r="AG33" s="11">
        <v>1555</v>
      </c>
      <c r="AH33" s="11">
        <v>1572</v>
      </c>
      <c r="AI33" s="11">
        <v>1821</v>
      </c>
      <c r="AJ33" s="11">
        <v>1586</v>
      </c>
      <c r="AK33" s="11">
        <v>1637</v>
      </c>
      <c r="AL33" s="11">
        <v>1454</v>
      </c>
      <c r="AM33" s="11">
        <v>1474</v>
      </c>
      <c r="AN33" s="11">
        <v>1959</v>
      </c>
      <c r="AO33" s="11">
        <v>1338</v>
      </c>
      <c r="AP33" s="11">
        <v>2072</v>
      </c>
      <c r="AQ33" s="11">
        <v>2266</v>
      </c>
      <c r="AU33" s="11"/>
      <c r="AX33" s="11"/>
    </row>
    <row r="34" spans="1:49">
      <c r="A34" s="7" t="s">
        <v>79</v>
      </c>
      <c r="B34" s="8">
        <v>137985</v>
      </c>
      <c r="C34" s="8">
        <v>78141</v>
      </c>
      <c r="D34" s="9">
        <v>101031</v>
      </c>
      <c r="E34" s="8">
        <v>128105</v>
      </c>
      <c r="F34" s="8">
        <v>210732</v>
      </c>
      <c r="G34" s="8">
        <v>125620</v>
      </c>
      <c r="H34" s="11">
        <v>163597</v>
      </c>
      <c r="I34" s="21">
        <v>158357</v>
      </c>
      <c r="J34" s="11">
        <v>203742</v>
      </c>
      <c r="K34" s="11">
        <v>162942</v>
      </c>
      <c r="L34" s="11">
        <v>321829</v>
      </c>
      <c r="M34" s="11">
        <v>294234</v>
      </c>
      <c r="N34" s="11">
        <v>117371</v>
      </c>
      <c r="O34" s="11">
        <v>185652</v>
      </c>
      <c r="P34" s="11">
        <v>169525</v>
      </c>
      <c r="Q34" s="11">
        <v>122190</v>
      </c>
      <c r="R34" s="11">
        <v>114509</v>
      </c>
      <c r="S34" s="11">
        <v>66988</v>
      </c>
      <c r="T34" s="11">
        <v>48179</v>
      </c>
      <c r="U34" s="11">
        <v>126690</v>
      </c>
      <c r="V34" s="11">
        <v>43027</v>
      </c>
      <c r="W34" s="11">
        <v>153164</v>
      </c>
      <c r="X34" s="11">
        <v>76945</v>
      </c>
      <c r="Y34" s="11">
        <v>132570</v>
      </c>
      <c r="Z34" s="11">
        <v>51432</v>
      </c>
      <c r="AA34" s="11">
        <v>157953</v>
      </c>
      <c r="AB34" s="11">
        <v>126105</v>
      </c>
      <c r="AC34" s="11">
        <v>101175</v>
      </c>
      <c r="AD34" s="11">
        <v>60604</v>
      </c>
      <c r="AE34" s="11">
        <v>42064</v>
      </c>
      <c r="AF34" s="11">
        <v>24368</v>
      </c>
      <c r="AG34" s="11">
        <v>43753</v>
      </c>
      <c r="AH34" s="11">
        <v>26599</v>
      </c>
      <c r="AI34" s="11">
        <v>33439</v>
      </c>
      <c r="AJ34" s="11">
        <v>15777</v>
      </c>
      <c r="AK34" s="11">
        <v>20849</v>
      </c>
      <c r="AL34" s="11">
        <v>26350</v>
      </c>
      <c r="AM34" s="11">
        <v>34597</v>
      </c>
      <c r="AN34" s="11">
        <v>45673</v>
      </c>
      <c r="AO34" s="11">
        <v>50542</v>
      </c>
      <c r="AP34" s="11">
        <v>27539</v>
      </c>
      <c r="AQ34" s="11">
        <v>12282</v>
      </c>
      <c r="AR34" s="11">
        <v>34799</v>
      </c>
      <c r="AS34" s="11">
        <v>12493</v>
      </c>
      <c r="AT34" s="23">
        <v>36651</v>
      </c>
      <c r="AU34" s="11"/>
      <c r="AW34" s="11"/>
    </row>
    <row r="35" spans="1:49">
      <c r="A35" s="7" t="s">
        <v>80</v>
      </c>
      <c r="B35" s="8">
        <v>4454862</v>
      </c>
      <c r="C35" s="8">
        <v>4427566</v>
      </c>
      <c r="D35" s="9">
        <v>4300067</v>
      </c>
      <c r="E35" s="8">
        <v>4257803</v>
      </c>
      <c r="F35" s="8">
        <v>4066894</v>
      </c>
      <c r="G35" s="8">
        <v>4064345</v>
      </c>
      <c r="H35" s="11">
        <v>3974219</v>
      </c>
      <c r="I35" s="21">
        <v>4142254</v>
      </c>
      <c r="J35" s="11">
        <v>3929544</v>
      </c>
      <c r="K35" s="11">
        <v>3802049</v>
      </c>
      <c r="L35" s="11">
        <v>3615989</v>
      </c>
      <c r="M35" s="11">
        <v>3692648</v>
      </c>
      <c r="N35" s="11">
        <v>3579090</v>
      </c>
      <c r="O35" s="11">
        <v>3571698</v>
      </c>
      <c r="P35" s="11">
        <v>3467658</v>
      </c>
      <c r="Q35" s="11">
        <v>3441792</v>
      </c>
      <c r="R35" s="11">
        <v>3332170</v>
      </c>
      <c r="S35" s="11">
        <v>3304438</v>
      </c>
      <c r="T35" s="11">
        <v>3265520</v>
      </c>
      <c r="U35" s="11">
        <v>3420748</v>
      </c>
      <c r="V35" s="11">
        <v>3057360</v>
      </c>
      <c r="W35" s="11">
        <v>2775276</v>
      </c>
      <c r="X35" s="11">
        <v>2804691</v>
      </c>
      <c r="Y35" s="11">
        <v>2797578</v>
      </c>
      <c r="Z35" s="11">
        <v>2729347</v>
      </c>
      <c r="AA35" s="11">
        <v>2532444</v>
      </c>
      <c r="AB35" s="11">
        <v>2412732</v>
      </c>
      <c r="AC35" s="11">
        <v>2456436</v>
      </c>
      <c r="AD35" s="11">
        <v>2259494</v>
      </c>
      <c r="AE35" s="11">
        <v>2220060</v>
      </c>
      <c r="AF35" s="11">
        <v>2090004</v>
      </c>
      <c r="AG35" s="11">
        <v>2092758</v>
      </c>
      <c r="AH35" s="11">
        <v>2032077</v>
      </c>
      <c r="AI35" s="11">
        <v>1897178</v>
      </c>
      <c r="AJ35" s="11">
        <v>1874924</v>
      </c>
      <c r="AK35" s="11">
        <v>1752400</v>
      </c>
      <c r="AL35" s="11">
        <v>1641126</v>
      </c>
      <c r="AM35" s="11">
        <v>1608146</v>
      </c>
      <c r="AN35" s="11">
        <v>1583494</v>
      </c>
      <c r="AO35" s="11">
        <v>1540682</v>
      </c>
      <c r="AP35" s="11">
        <v>1446683</v>
      </c>
      <c r="AQ35" s="11">
        <v>1250648</v>
      </c>
      <c r="AR35" s="11">
        <v>1197362</v>
      </c>
      <c r="AS35" s="23">
        <v>1046626</v>
      </c>
      <c r="AT35" s="23">
        <v>997301</v>
      </c>
      <c r="AU35" s="11"/>
      <c r="AW35" s="11"/>
    </row>
    <row r="36" spans="1:49">
      <c r="A36" s="7" t="s">
        <v>81</v>
      </c>
      <c r="B36" s="8">
        <v>9099</v>
      </c>
      <c r="C36" s="8">
        <v>8475</v>
      </c>
      <c r="D36" s="9">
        <v>12845</v>
      </c>
      <c r="E36" s="8">
        <v>9548</v>
      </c>
      <c r="F36" s="8">
        <v>6913</v>
      </c>
      <c r="G36" s="8">
        <v>8020</v>
      </c>
      <c r="H36" s="11">
        <v>10867</v>
      </c>
      <c r="I36" s="11">
        <v>6821</v>
      </c>
      <c r="J36" s="11">
        <v>5377</v>
      </c>
      <c r="K36" s="11">
        <v>7048</v>
      </c>
      <c r="L36" s="11">
        <v>10662</v>
      </c>
      <c r="M36" s="11">
        <v>8720</v>
      </c>
      <c r="N36" s="11">
        <v>6135</v>
      </c>
      <c r="O36" s="11">
        <v>6524</v>
      </c>
      <c r="P36" s="11">
        <v>11855</v>
      </c>
      <c r="Q36" s="11">
        <v>6068</v>
      </c>
      <c r="R36" s="11">
        <v>6514</v>
      </c>
      <c r="S36" s="11">
        <v>6068</v>
      </c>
      <c r="T36" s="11">
        <v>10250</v>
      </c>
      <c r="U36" s="11">
        <v>8425</v>
      </c>
      <c r="V36" s="11">
        <v>6984</v>
      </c>
      <c r="W36" s="11">
        <v>5119</v>
      </c>
      <c r="X36" s="11">
        <v>4755</v>
      </c>
      <c r="Y36" s="11">
        <v>4140</v>
      </c>
      <c r="Z36" s="11">
        <v>3449</v>
      </c>
      <c r="AA36" s="11">
        <v>4056</v>
      </c>
      <c r="AB36" s="11">
        <v>5635</v>
      </c>
      <c r="AC36" s="11">
        <v>7092</v>
      </c>
      <c r="AD36" s="11">
        <v>4683</v>
      </c>
      <c r="AE36" s="11">
        <v>3320</v>
      </c>
      <c r="AF36" s="11">
        <v>6315</v>
      </c>
      <c r="AG36" s="11">
        <v>4786</v>
      </c>
      <c r="AH36" s="11">
        <v>3454</v>
      </c>
      <c r="AI36" s="11">
        <v>3220</v>
      </c>
      <c r="AJ36" s="11">
        <v>5003</v>
      </c>
      <c r="AK36" s="11">
        <v>3019</v>
      </c>
      <c r="AL36" s="11">
        <v>2331</v>
      </c>
      <c r="AM36" s="11">
        <v>3290</v>
      </c>
      <c r="AN36" s="11">
        <v>4187</v>
      </c>
      <c r="AO36" s="11">
        <v>2980</v>
      </c>
      <c r="AP36" s="11">
        <v>2932</v>
      </c>
      <c r="AQ36" s="11">
        <v>2980</v>
      </c>
      <c r="AR36" s="11">
        <v>6341</v>
      </c>
      <c r="AS36" s="23">
        <v>5367</v>
      </c>
      <c r="AT36" s="11">
        <v>4145</v>
      </c>
      <c r="AU36" s="11"/>
      <c r="AW36" s="11"/>
    </row>
    <row r="37" spans="1:46">
      <c r="A37" s="7" t="s">
        <v>82</v>
      </c>
      <c r="B37" s="8">
        <v>28993</v>
      </c>
      <c r="C37" s="8">
        <v>20411</v>
      </c>
      <c r="D37" s="9">
        <v>20113</v>
      </c>
      <c r="E37" s="8">
        <v>16567</v>
      </c>
      <c r="F37" s="8">
        <v>29480</v>
      </c>
      <c r="G37" s="8">
        <v>26701</v>
      </c>
      <c r="H37" s="11">
        <v>22575</v>
      </c>
      <c r="I37" s="21">
        <v>17825</v>
      </c>
      <c r="J37" s="21">
        <v>27870</v>
      </c>
      <c r="K37" s="11">
        <v>19523</v>
      </c>
      <c r="L37" s="11">
        <v>19571</v>
      </c>
      <c r="M37" s="11">
        <v>15037</v>
      </c>
      <c r="N37" s="11">
        <v>21314</v>
      </c>
      <c r="O37" s="11">
        <v>12820</v>
      </c>
      <c r="P37" s="11">
        <v>19378</v>
      </c>
      <c r="Q37" s="11">
        <v>14909</v>
      </c>
      <c r="R37" s="11">
        <v>15327</v>
      </c>
      <c r="S37" s="11">
        <v>11656</v>
      </c>
      <c r="T37" s="11">
        <v>12376</v>
      </c>
      <c r="U37" s="11">
        <v>10110</v>
      </c>
      <c r="V37" s="11">
        <v>10213</v>
      </c>
      <c r="W37" s="11">
        <v>8722</v>
      </c>
      <c r="X37" s="11">
        <v>8188</v>
      </c>
      <c r="Y37" s="11">
        <v>7377</v>
      </c>
      <c r="Z37" s="11">
        <v>7850</v>
      </c>
      <c r="AA37" s="11">
        <v>6679</v>
      </c>
      <c r="AB37" s="11">
        <v>7448</v>
      </c>
      <c r="AC37" s="11">
        <v>6568</v>
      </c>
      <c r="AD37" s="11">
        <v>8368</v>
      </c>
      <c r="AE37" s="11">
        <v>7112</v>
      </c>
      <c r="AF37" s="11">
        <v>7448</v>
      </c>
      <c r="AG37" s="11">
        <v>6983</v>
      </c>
      <c r="AH37" s="11">
        <v>6492</v>
      </c>
      <c r="AI37" s="11">
        <v>4972</v>
      </c>
      <c r="AJ37" s="11">
        <v>3743</v>
      </c>
      <c r="AK37" s="11">
        <v>3495</v>
      </c>
      <c r="AL37" s="11">
        <v>2933</v>
      </c>
      <c r="AM37" s="11">
        <v>2565</v>
      </c>
      <c r="AN37" s="11">
        <v>2534</v>
      </c>
      <c r="AO37" s="11">
        <v>4096</v>
      </c>
      <c r="AP37" s="11">
        <v>4064</v>
      </c>
      <c r="AQ37" s="11">
        <v>4096</v>
      </c>
      <c r="AR37" s="11">
        <v>3749</v>
      </c>
      <c r="AS37" s="11">
        <v>3606</v>
      </c>
      <c r="AT37" s="11">
        <v>4135</v>
      </c>
    </row>
    <row r="38" spans="1:45">
      <c r="A38" s="7" t="s">
        <v>83</v>
      </c>
      <c r="B38" s="8">
        <v>5755</v>
      </c>
      <c r="C38" s="8">
        <v>5607</v>
      </c>
      <c r="D38" s="9">
        <v>4797</v>
      </c>
      <c r="E38" s="8">
        <v>4360</v>
      </c>
      <c r="G38" s="8" t="s">
        <v>63</v>
      </c>
      <c r="J38" s="11"/>
      <c r="K38" s="11"/>
      <c r="M38" s="21"/>
      <c r="N38" s="11"/>
      <c r="O38" s="11"/>
      <c r="P38" s="11"/>
      <c r="Q38" s="11"/>
      <c r="R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N38" s="11"/>
      <c r="AS38" s="11"/>
    </row>
    <row r="39" spans="1:46">
      <c r="A39" s="7" t="s">
        <v>84</v>
      </c>
      <c r="B39" s="8">
        <v>0</v>
      </c>
      <c r="C39" s="8">
        <v>0</v>
      </c>
      <c r="D39" s="8">
        <v>36305</v>
      </c>
      <c r="E39" s="8">
        <v>34366</v>
      </c>
      <c r="F39" s="8">
        <v>36574</v>
      </c>
      <c r="G39" s="8">
        <v>36501</v>
      </c>
      <c r="H39" s="11">
        <v>35815</v>
      </c>
      <c r="I39" s="21">
        <v>34274</v>
      </c>
      <c r="J39" s="11">
        <v>34500</v>
      </c>
      <c r="K39" s="11">
        <v>36246</v>
      </c>
      <c r="L39" s="11">
        <v>35750</v>
      </c>
      <c r="M39" s="11">
        <v>36416</v>
      </c>
      <c r="N39" s="11">
        <v>37818</v>
      </c>
      <c r="O39" s="8">
        <v>39073</v>
      </c>
      <c r="P39" s="11">
        <v>39507</v>
      </c>
      <c r="Q39" s="11">
        <v>38696</v>
      </c>
      <c r="R39" s="11">
        <v>41890</v>
      </c>
      <c r="S39" s="11">
        <v>45349</v>
      </c>
      <c r="T39" s="11">
        <v>44766</v>
      </c>
      <c r="U39" s="11">
        <v>40903</v>
      </c>
      <c r="V39" s="11">
        <v>33746</v>
      </c>
      <c r="W39" s="11">
        <v>30988</v>
      </c>
      <c r="X39" s="11">
        <v>30481</v>
      </c>
      <c r="Y39" s="11">
        <v>27051</v>
      </c>
      <c r="Z39" s="11">
        <v>24780</v>
      </c>
      <c r="AA39" s="11">
        <v>24065</v>
      </c>
      <c r="AB39" s="11">
        <v>22102</v>
      </c>
      <c r="AC39" s="11">
        <v>20771</v>
      </c>
      <c r="AD39" s="11">
        <v>16830</v>
      </c>
      <c r="AE39" s="11">
        <v>16080</v>
      </c>
      <c r="AF39" s="11">
        <v>14487</v>
      </c>
      <c r="AG39" s="11">
        <v>14094</v>
      </c>
      <c r="AH39" s="11">
        <v>11837</v>
      </c>
      <c r="AI39" s="11">
        <v>10369</v>
      </c>
      <c r="AJ39" s="11">
        <v>9648</v>
      </c>
      <c r="AK39" s="11">
        <v>10329</v>
      </c>
      <c r="AL39" s="11">
        <v>9443</v>
      </c>
      <c r="AM39" s="11">
        <v>8298</v>
      </c>
      <c r="AN39" s="11">
        <v>8027</v>
      </c>
      <c r="AO39" s="11">
        <v>8139</v>
      </c>
      <c r="AP39" s="11">
        <v>9429</v>
      </c>
      <c r="AQ39" s="11">
        <v>8139</v>
      </c>
      <c r="AR39" s="11">
        <v>7222</v>
      </c>
      <c r="AS39" s="11">
        <v>5900</v>
      </c>
      <c r="AT39" s="11">
        <v>5038</v>
      </c>
    </row>
    <row r="40" spans="1:47">
      <c r="A40" s="7" t="s">
        <v>85</v>
      </c>
      <c r="B40" s="8">
        <v>7582</v>
      </c>
      <c r="C40" s="8">
        <v>5665</v>
      </c>
      <c r="D40" s="9">
        <v>5235</v>
      </c>
      <c r="E40" s="8">
        <v>5127</v>
      </c>
      <c r="G40" s="8">
        <v>450</v>
      </c>
      <c r="J40" s="11"/>
      <c r="K40" s="11"/>
      <c r="M40" s="11"/>
      <c r="N40" s="21"/>
      <c r="O40" s="11"/>
      <c r="P40" s="11"/>
      <c r="Q40" s="11"/>
      <c r="R40" s="11"/>
      <c r="S40" s="11"/>
      <c r="U40" s="11"/>
      <c r="V40" s="11"/>
      <c r="W40" s="11"/>
      <c r="Y40" s="11"/>
      <c r="Z40" s="11"/>
      <c r="AB40" s="11"/>
      <c r="AC40" s="11"/>
      <c r="AD40" s="11"/>
      <c r="AE40" s="11"/>
      <c r="AF40" s="11"/>
      <c r="AG40" s="11"/>
      <c r="AN40" s="11"/>
      <c r="AS40" s="11"/>
      <c r="AU40" s="11"/>
    </row>
    <row r="41" spans="1:46">
      <c r="A41" s="7" t="s">
        <v>86</v>
      </c>
      <c r="B41" s="8">
        <v>456541</v>
      </c>
      <c r="C41" s="8">
        <v>424926</v>
      </c>
      <c r="D41" s="9">
        <v>358573</v>
      </c>
      <c r="E41" s="8">
        <v>343206</v>
      </c>
      <c r="G41" s="8">
        <v>296477</v>
      </c>
      <c r="H41" s="11">
        <v>384780</v>
      </c>
      <c r="I41" s="21">
        <v>346902</v>
      </c>
      <c r="J41" s="11">
        <v>355577</v>
      </c>
      <c r="K41" s="11">
        <v>275082</v>
      </c>
      <c r="L41" s="11">
        <v>306636</v>
      </c>
      <c r="M41" s="11">
        <v>284882</v>
      </c>
      <c r="N41" s="11">
        <v>353156</v>
      </c>
      <c r="O41" s="11">
        <v>251507</v>
      </c>
      <c r="P41" s="8">
        <v>203916</v>
      </c>
      <c r="Q41" s="11">
        <v>162156</v>
      </c>
      <c r="R41" s="11">
        <v>161569</v>
      </c>
      <c r="S41" s="11">
        <v>106155</v>
      </c>
      <c r="T41" s="11">
        <v>101047</v>
      </c>
      <c r="U41" s="11">
        <v>99981</v>
      </c>
      <c r="V41" s="11">
        <v>82216</v>
      </c>
      <c r="W41" s="11">
        <v>68936</v>
      </c>
      <c r="X41" s="11">
        <v>67470</v>
      </c>
      <c r="Y41" s="11">
        <v>88784</v>
      </c>
      <c r="Z41" s="11">
        <v>78854</v>
      </c>
      <c r="AA41" s="11">
        <v>77111</v>
      </c>
      <c r="AB41" s="11">
        <v>65441</v>
      </c>
      <c r="AC41" s="11">
        <v>20771</v>
      </c>
      <c r="AD41" s="11">
        <v>67844</v>
      </c>
      <c r="AE41" s="11">
        <v>46167</v>
      </c>
      <c r="AF41" s="11">
        <v>47764</v>
      </c>
      <c r="AG41" s="11">
        <v>45508</v>
      </c>
      <c r="AH41" s="11">
        <v>33525</v>
      </c>
      <c r="AI41" s="11">
        <v>36285</v>
      </c>
      <c r="AJ41" s="11">
        <v>40525</v>
      </c>
      <c r="AK41" s="8">
        <v>27</v>
      </c>
      <c r="AL41" s="11">
        <v>40529</v>
      </c>
      <c r="AM41" s="11">
        <v>40731</v>
      </c>
      <c r="AN41" s="11">
        <v>38883</v>
      </c>
      <c r="AO41" s="11">
        <v>37844</v>
      </c>
      <c r="AP41" s="11">
        <v>39537</v>
      </c>
      <c r="AQ41" s="11">
        <v>40278</v>
      </c>
      <c r="AR41" s="11">
        <v>46430</v>
      </c>
      <c r="AS41" s="11">
        <v>15157</v>
      </c>
      <c r="AT41" s="11">
        <v>14997</v>
      </c>
    </row>
    <row r="42" spans="1:44">
      <c r="A42" s="7" t="s">
        <v>87</v>
      </c>
      <c r="B42" s="8">
        <v>1154</v>
      </c>
      <c r="C42" s="8">
        <v>1211</v>
      </c>
      <c r="D42" s="9">
        <v>1121</v>
      </c>
      <c r="E42" s="8">
        <v>1038</v>
      </c>
      <c r="F42" s="8">
        <v>1038</v>
      </c>
      <c r="G42" s="8">
        <v>1070</v>
      </c>
      <c r="H42" s="8">
        <v>890</v>
      </c>
      <c r="I42" s="9">
        <v>906</v>
      </c>
      <c r="J42" s="11">
        <v>910</v>
      </c>
      <c r="K42" s="8">
        <v>897</v>
      </c>
      <c r="L42" s="8">
        <v>853</v>
      </c>
      <c r="M42" s="8">
        <v>854</v>
      </c>
      <c r="N42" s="11">
        <v>822</v>
      </c>
      <c r="O42" s="11">
        <v>867</v>
      </c>
      <c r="P42" s="11">
        <v>762</v>
      </c>
      <c r="Q42" s="8">
        <v>750</v>
      </c>
      <c r="R42" s="11">
        <v>760</v>
      </c>
      <c r="S42" s="8">
        <v>771</v>
      </c>
      <c r="T42" s="8">
        <v>759</v>
      </c>
      <c r="U42" s="8">
        <v>775</v>
      </c>
      <c r="V42" s="11">
        <v>784</v>
      </c>
      <c r="W42" s="8">
        <v>770</v>
      </c>
      <c r="X42" s="8">
        <v>779</v>
      </c>
      <c r="Y42" s="11">
        <v>787</v>
      </c>
      <c r="Z42" s="8">
        <v>817</v>
      </c>
      <c r="AA42" s="8">
        <v>827</v>
      </c>
      <c r="AB42" s="11">
        <v>845</v>
      </c>
      <c r="AC42" s="8">
        <v>861</v>
      </c>
      <c r="AD42" s="8">
        <v>501</v>
      </c>
      <c r="AE42" s="8">
        <v>864</v>
      </c>
      <c r="AF42" s="8">
        <v>876</v>
      </c>
      <c r="AG42" s="8">
        <v>898</v>
      </c>
      <c r="AH42" s="8">
        <v>911</v>
      </c>
      <c r="AI42" s="11">
        <v>924</v>
      </c>
      <c r="AJ42" s="8">
        <v>934</v>
      </c>
      <c r="AK42" s="8">
        <v>20</v>
      </c>
      <c r="AL42" s="8">
        <v>976</v>
      </c>
      <c r="AM42" s="8">
        <v>941</v>
      </c>
      <c r="AN42" s="8">
        <v>908</v>
      </c>
      <c r="AO42" s="8">
        <v>881</v>
      </c>
      <c r="AP42" s="8">
        <v>870</v>
      </c>
      <c r="AQ42" s="8">
        <v>848</v>
      </c>
      <c r="AR42" s="11">
        <v>333</v>
      </c>
    </row>
    <row r="43" spans="1:46">
      <c r="A43" s="7" t="s">
        <v>88</v>
      </c>
      <c r="B43" s="8">
        <v>12393</v>
      </c>
      <c r="C43" s="8" t="s">
        <v>63</v>
      </c>
      <c r="J43" s="11"/>
      <c r="K43" s="11"/>
      <c r="M43" s="11"/>
      <c r="N43" s="21"/>
      <c r="O43" s="11"/>
      <c r="P43" s="11"/>
      <c r="R43" s="11"/>
      <c r="T43" s="11"/>
      <c r="U43" s="11"/>
      <c r="W43" s="11"/>
      <c r="X43" s="11"/>
      <c r="Y43" s="11"/>
      <c r="AB43" s="11"/>
      <c r="AC43" s="11"/>
      <c r="AF43" s="11"/>
      <c r="AG43" s="11"/>
      <c r="AN43" s="11"/>
      <c r="AT43" s="11"/>
    </row>
    <row r="44" spans="1:46">
      <c r="A44" s="7" t="s">
        <v>89</v>
      </c>
      <c r="B44" s="8">
        <v>83507</v>
      </c>
      <c r="C44" s="8">
        <v>69318</v>
      </c>
      <c r="D44" s="9">
        <v>82979</v>
      </c>
      <c r="E44" s="8">
        <v>134419</v>
      </c>
      <c r="F44" s="8">
        <v>92739</v>
      </c>
      <c r="G44" s="8">
        <v>79896</v>
      </c>
      <c r="H44" s="11">
        <v>72206</v>
      </c>
      <c r="I44" s="11">
        <v>66554</v>
      </c>
      <c r="J44" s="11">
        <v>79074</v>
      </c>
      <c r="K44" s="11">
        <v>65843</v>
      </c>
      <c r="L44" s="11">
        <v>77335</v>
      </c>
      <c r="M44" s="11">
        <v>89811</v>
      </c>
      <c r="N44" s="21">
        <v>70665</v>
      </c>
      <c r="O44" s="11">
        <v>64345</v>
      </c>
      <c r="P44" s="11">
        <v>66295</v>
      </c>
      <c r="Q44" s="11">
        <v>77028</v>
      </c>
      <c r="R44" s="11">
        <v>57491</v>
      </c>
      <c r="S44" s="11">
        <v>39678</v>
      </c>
      <c r="T44" s="11">
        <v>48603</v>
      </c>
      <c r="U44" s="11">
        <v>61766</v>
      </c>
      <c r="V44" s="11">
        <v>45211</v>
      </c>
      <c r="W44" s="11">
        <v>38028</v>
      </c>
      <c r="X44" s="11">
        <v>36070</v>
      </c>
      <c r="Y44" s="11">
        <v>30808</v>
      </c>
      <c r="Z44" s="11">
        <v>29757</v>
      </c>
      <c r="AA44" s="11">
        <v>26471</v>
      </c>
      <c r="AB44" s="11">
        <v>28964</v>
      </c>
      <c r="AC44" s="11">
        <v>20994</v>
      </c>
      <c r="AD44" s="11">
        <v>31032</v>
      </c>
      <c r="AE44" s="11">
        <v>14918</v>
      </c>
      <c r="AF44" s="11">
        <v>22881</v>
      </c>
      <c r="AG44" s="11">
        <v>24402</v>
      </c>
      <c r="AH44" s="11">
        <v>38759</v>
      </c>
      <c r="AI44" s="11">
        <v>30356</v>
      </c>
      <c r="AJ44" s="11">
        <v>46278</v>
      </c>
      <c r="AK44" s="11">
        <v>42420</v>
      </c>
      <c r="AL44" s="11">
        <v>45716</v>
      </c>
      <c r="AM44" s="11">
        <v>43391</v>
      </c>
      <c r="AN44" s="11">
        <v>33083</v>
      </c>
      <c r="AO44" s="11">
        <v>39115</v>
      </c>
      <c r="AP44" s="11">
        <v>25507</v>
      </c>
      <c r="AQ44" s="11">
        <v>14493</v>
      </c>
      <c r="AR44" s="11">
        <v>16575</v>
      </c>
      <c r="AS44" s="11">
        <v>4674</v>
      </c>
      <c r="AT44" s="11">
        <v>13812</v>
      </c>
    </row>
    <row r="45" spans="1:46">
      <c r="A45" s="7" t="s">
        <v>90</v>
      </c>
      <c r="B45" s="8">
        <v>6221311</v>
      </c>
      <c r="C45" s="8">
        <v>6202124</v>
      </c>
      <c r="D45" s="9">
        <v>5979792</v>
      </c>
      <c r="E45" s="8">
        <v>6033289</v>
      </c>
      <c r="F45" s="8">
        <v>5752755</v>
      </c>
      <c r="G45" s="8">
        <v>5814246</v>
      </c>
      <c r="H45" s="11">
        <v>5728599</v>
      </c>
      <c r="I45" s="11">
        <v>5777866</v>
      </c>
      <c r="J45" s="21">
        <v>5578850</v>
      </c>
      <c r="K45" s="11">
        <v>5538949</v>
      </c>
      <c r="L45" s="11">
        <v>5166556</v>
      </c>
      <c r="M45" s="11">
        <v>5158110</v>
      </c>
      <c r="N45" s="8">
        <v>5051991</v>
      </c>
      <c r="O45" s="8">
        <v>5113220</v>
      </c>
      <c r="P45" s="11">
        <v>4872327</v>
      </c>
      <c r="Q45" s="11">
        <v>4888303</v>
      </c>
      <c r="R45" s="11">
        <v>4576829</v>
      </c>
      <c r="S45" s="11">
        <v>4416769</v>
      </c>
      <c r="T45" s="11">
        <v>4420250</v>
      </c>
      <c r="U45" s="11">
        <v>4746758</v>
      </c>
      <c r="V45" s="11">
        <v>4120707</v>
      </c>
      <c r="W45" s="11">
        <v>3750443</v>
      </c>
      <c r="X45" s="11">
        <v>3628098</v>
      </c>
      <c r="Y45" s="11">
        <v>3598131</v>
      </c>
      <c r="Z45" s="11">
        <v>3298869</v>
      </c>
      <c r="AA45" s="11">
        <v>3207712</v>
      </c>
      <c r="AB45" s="11">
        <v>2953664</v>
      </c>
      <c r="AC45" s="11">
        <v>3141339</v>
      </c>
      <c r="AD45" s="11">
        <v>2786306</v>
      </c>
      <c r="AE45" s="11">
        <v>2629961</v>
      </c>
      <c r="AF45" s="11">
        <v>2479430</v>
      </c>
      <c r="AG45" s="11">
        <v>2497773</v>
      </c>
      <c r="AH45" s="11">
        <v>2441946</v>
      </c>
      <c r="AI45" s="11">
        <v>2268501</v>
      </c>
      <c r="AJ45" s="11">
        <v>2226456</v>
      </c>
      <c r="AK45" s="11">
        <v>2157641</v>
      </c>
      <c r="AL45" s="11">
        <v>2081061</v>
      </c>
      <c r="AM45" s="11">
        <v>1975158</v>
      </c>
      <c r="AN45" s="11">
        <v>1929396</v>
      </c>
      <c r="AO45" s="11">
        <v>1888583</v>
      </c>
      <c r="AP45" s="11">
        <v>1718668</v>
      </c>
      <c r="AQ45" s="11">
        <v>1492016</v>
      </c>
      <c r="AR45" s="11">
        <v>1457237</v>
      </c>
      <c r="AS45" s="11">
        <v>1242568</v>
      </c>
      <c r="AT45" s="11">
        <v>1299024</v>
      </c>
    </row>
    <row r="47" s="4" customFormat="1" spans="1:46">
      <c r="A47" s="14" t="s">
        <v>91</v>
      </c>
      <c r="B47" s="4">
        <f t="shared" ref="B47:K47" si="0">SUM(B3:B16)</f>
        <v>6585057</v>
      </c>
      <c r="C47" s="4">
        <f t="shared" si="0"/>
        <v>6568545</v>
      </c>
      <c r="D47" s="4">
        <f t="shared" si="0"/>
        <v>6337609</v>
      </c>
      <c r="E47" s="4">
        <f t="shared" si="0"/>
        <v>6374743</v>
      </c>
      <c r="F47" s="4">
        <f t="shared" si="0"/>
        <v>6069870</v>
      </c>
      <c r="G47" s="4">
        <f t="shared" si="0"/>
        <v>7480748</v>
      </c>
      <c r="H47" s="4">
        <f t="shared" si="0"/>
        <v>4562134</v>
      </c>
      <c r="I47" s="4">
        <f t="shared" si="0"/>
        <v>4552467</v>
      </c>
      <c r="J47" s="4">
        <f t="shared" si="0"/>
        <v>4352294</v>
      </c>
      <c r="K47" s="4">
        <f t="shared" si="0"/>
        <v>4425033</v>
      </c>
      <c r="L47" s="4">
        <f t="shared" ref="L47:AT47" si="1">SUM(L3:L16)</f>
        <v>4119070</v>
      </c>
      <c r="M47" s="4">
        <f t="shared" si="1"/>
        <v>4089699</v>
      </c>
      <c r="N47" s="4">
        <f t="shared" si="1"/>
        <v>3947069</v>
      </c>
      <c r="O47" s="4">
        <f t="shared" si="1"/>
        <v>4027472</v>
      </c>
      <c r="P47" s="4">
        <f t="shared" si="1"/>
        <v>3848853</v>
      </c>
      <c r="Q47" s="4">
        <f t="shared" si="1"/>
        <v>3887853</v>
      </c>
      <c r="R47" s="4">
        <f t="shared" si="1"/>
        <v>3745077</v>
      </c>
      <c r="S47" s="4">
        <f t="shared" si="1"/>
        <v>3716877</v>
      </c>
      <c r="T47" s="4">
        <f t="shared" si="1"/>
        <v>3703975</v>
      </c>
      <c r="U47" s="4">
        <f t="shared" si="1"/>
        <v>3977367</v>
      </c>
      <c r="V47" s="4">
        <f t="shared" si="1"/>
        <v>3508680</v>
      </c>
      <c r="W47" s="4">
        <f t="shared" si="1"/>
        <v>3224851</v>
      </c>
      <c r="X47" s="4">
        <f t="shared" si="1"/>
        <v>3142120</v>
      </c>
      <c r="Y47" s="4">
        <f t="shared" si="1"/>
        <v>3155447</v>
      </c>
      <c r="Z47" s="4">
        <f t="shared" si="1"/>
        <v>2920590</v>
      </c>
      <c r="AA47" s="4">
        <f t="shared" si="1"/>
        <v>2866491</v>
      </c>
      <c r="AB47" s="4">
        <f t="shared" si="1"/>
        <v>2590896</v>
      </c>
      <c r="AC47" s="4">
        <f t="shared" si="1"/>
        <v>2775889</v>
      </c>
      <c r="AD47" s="4">
        <f t="shared" si="1"/>
        <v>2451589</v>
      </c>
      <c r="AE47" s="4">
        <f t="shared" si="1"/>
        <v>2309346</v>
      </c>
      <c r="AF47" s="4">
        <f t="shared" si="1"/>
        <v>2155710</v>
      </c>
      <c r="AG47" s="4">
        <f t="shared" si="1"/>
        <v>2212505</v>
      </c>
      <c r="AH47" s="4">
        <f t="shared" si="1"/>
        <v>2161639</v>
      </c>
      <c r="AI47" s="4">
        <f t="shared" si="1"/>
        <v>1986095</v>
      </c>
      <c r="AJ47" s="4">
        <f t="shared" si="1"/>
        <v>1929929</v>
      </c>
      <c r="AK47" s="4">
        <f t="shared" si="1"/>
        <v>1874116</v>
      </c>
      <c r="AL47" s="4">
        <f t="shared" si="1"/>
        <v>1794839</v>
      </c>
      <c r="AM47" s="4">
        <f t="shared" si="1"/>
        <v>1672212</v>
      </c>
      <c r="AN47" s="4">
        <f t="shared" si="1"/>
        <v>1624263</v>
      </c>
      <c r="AO47" s="4">
        <f t="shared" si="1"/>
        <v>1606448</v>
      </c>
      <c r="AP47" s="4">
        <f t="shared" si="1"/>
        <v>1454388</v>
      </c>
      <c r="AQ47" s="4">
        <f t="shared" si="1"/>
        <v>1244205</v>
      </c>
      <c r="AR47" s="4">
        <f t="shared" si="1"/>
        <v>1224780</v>
      </c>
      <c r="AS47" s="4">
        <f t="shared" si="1"/>
        <v>1133393</v>
      </c>
      <c r="AT47" s="4">
        <f t="shared" si="1"/>
        <v>1096840</v>
      </c>
    </row>
    <row r="48" s="4" customFormat="1" spans="1:46">
      <c r="A48" s="14" t="s">
        <v>92</v>
      </c>
      <c r="B48" s="4">
        <f t="shared" ref="B48:K48" si="2">SUM(B29:B39)</f>
        <v>5660134</v>
      </c>
      <c r="C48" s="4">
        <f t="shared" si="2"/>
        <v>5701004</v>
      </c>
      <c r="D48" s="4">
        <f t="shared" si="2"/>
        <v>5531884</v>
      </c>
      <c r="E48" s="4">
        <f t="shared" si="2"/>
        <v>5549499</v>
      </c>
      <c r="F48" s="4">
        <f t="shared" si="2"/>
        <v>5379516</v>
      </c>
      <c r="G48" s="4">
        <f t="shared" si="2"/>
        <v>5436353</v>
      </c>
      <c r="H48" s="4">
        <f t="shared" si="2"/>
        <v>5270723</v>
      </c>
      <c r="I48" s="4">
        <f t="shared" si="2"/>
        <v>5363504</v>
      </c>
      <c r="J48" s="4">
        <f t="shared" si="2"/>
        <v>5143289</v>
      </c>
      <c r="K48" s="4">
        <f t="shared" si="2"/>
        <v>5197127</v>
      </c>
      <c r="L48" s="4">
        <f t="shared" ref="L48:AT48" si="3">SUM(L29:L39)</f>
        <v>4781732</v>
      </c>
      <c r="M48" s="4">
        <f t="shared" si="3"/>
        <v>4782563</v>
      </c>
      <c r="N48" s="4">
        <f t="shared" si="3"/>
        <v>4627348</v>
      </c>
      <c r="O48" s="4">
        <f t="shared" si="3"/>
        <v>4796501</v>
      </c>
      <c r="P48" s="4">
        <f t="shared" si="3"/>
        <v>4601354</v>
      </c>
      <c r="Q48" s="4">
        <f t="shared" si="3"/>
        <v>4645020</v>
      </c>
      <c r="R48" s="4">
        <f t="shared" si="3"/>
        <v>4357009</v>
      </c>
      <c r="S48" s="4">
        <f t="shared" si="3"/>
        <v>4270165</v>
      </c>
      <c r="T48" s="4">
        <f t="shared" si="3"/>
        <v>4269841</v>
      </c>
      <c r="U48" s="4">
        <f t="shared" si="3"/>
        <v>4584236</v>
      </c>
      <c r="V48" s="4">
        <f t="shared" si="3"/>
        <v>3992496</v>
      </c>
      <c r="W48" s="4">
        <f t="shared" si="3"/>
        <v>3642709</v>
      </c>
      <c r="X48" s="4">
        <f t="shared" si="3"/>
        <v>3523779</v>
      </c>
      <c r="Y48" s="4">
        <f t="shared" si="3"/>
        <v>3448970</v>
      </c>
      <c r="Z48" s="4">
        <f t="shared" si="3"/>
        <v>3189441</v>
      </c>
      <c r="AA48" s="4">
        <f t="shared" si="3"/>
        <v>3103303</v>
      </c>
      <c r="AB48" s="4">
        <f t="shared" si="3"/>
        <v>2858414</v>
      </c>
      <c r="AC48" s="4">
        <f t="shared" si="3"/>
        <v>3052829</v>
      </c>
      <c r="AD48" s="4">
        <f t="shared" si="3"/>
        <v>2686929</v>
      </c>
      <c r="AE48" s="4">
        <f t="shared" si="3"/>
        <v>2568012</v>
      </c>
      <c r="AF48" s="4">
        <f t="shared" si="3"/>
        <v>2407909</v>
      </c>
      <c r="AG48" s="4">
        <f t="shared" si="3"/>
        <v>2426965</v>
      </c>
      <c r="AH48" s="4">
        <f t="shared" si="3"/>
        <v>2368751</v>
      </c>
      <c r="AI48" s="4">
        <f t="shared" si="3"/>
        <v>2200936</v>
      </c>
      <c r="AJ48" s="4">
        <f t="shared" si="3"/>
        <v>2138719</v>
      </c>
      <c r="AK48" s="4">
        <f t="shared" si="3"/>
        <v>2074054</v>
      </c>
      <c r="AL48" s="4">
        <f t="shared" si="3"/>
        <v>1993840</v>
      </c>
      <c r="AM48" s="4">
        <f t="shared" si="3"/>
        <v>1890095</v>
      </c>
      <c r="AN48" s="4">
        <f t="shared" si="3"/>
        <v>1856522</v>
      </c>
      <c r="AO48" s="4">
        <f t="shared" si="3"/>
        <v>1810770</v>
      </c>
      <c r="AP48" s="4">
        <f t="shared" si="3"/>
        <v>1652754</v>
      </c>
      <c r="AQ48" s="4">
        <f t="shared" si="3"/>
        <v>1436397</v>
      </c>
      <c r="AR48" s="4">
        <f t="shared" si="3"/>
        <v>1393899</v>
      </c>
      <c r="AS48" s="4">
        <f t="shared" si="3"/>
        <v>1289522</v>
      </c>
      <c r="AT48" s="4">
        <f t="shared" si="3"/>
        <v>1270215</v>
      </c>
    </row>
    <row r="49" s="4" customFormat="1" spans="1:46">
      <c r="A49" s="14" t="s">
        <v>93</v>
      </c>
      <c r="B49" s="4">
        <f>SUM(B10,B12:B15,B8)</f>
        <v>1834686</v>
      </c>
      <c r="C49" s="4">
        <f>SUM(C10,C12:C15,C8)</f>
        <v>1905005</v>
      </c>
      <c r="D49" s="4">
        <f t="shared" ref="D49:AT49" si="4">SUM(D10,D12:D15,D8)</f>
        <v>1653564</v>
      </c>
      <c r="E49" s="4">
        <f t="shared" si="4"/>
        <v>1771455</v>
      </c>
      <c r="F49" s="4">
        <f t="shared" si="4"/>
        <v>1747582</v>
      </c>
      <c r="G49" s="4">
        <f t="shared" si="4"/>
        <v>336262</v>
      </c>
      <c r="H49" s="4">
        <f t="shared" si="4"/>
        <v>238813</v>
      </c>
      <c r="I49" s="4">
        <f t="shared" si="4"/>
        <v>281627</v>
      </c>
      <c r="J49" s="4">
        <f t="shared" si="4"/>
        <v>177079</v>
      </c>
      <c r="K49" s="4">
        <f t="shared" si="4"/>
        <v>343359</v>
      </c>
      <c r="L49" s="4">
        <f t="shared" si="4"/>
        <v>196670</v>
      </c>
      <c r="M49" s="4">
        <f t="shared" si="4"/>
        <v>225948</v>
      </c>
      <c r="N49" s="4">
        <f t="shared" si="4"/>
        <v>256428</v>
      </c>
      <c r="O49" s="4">
        <f t="shared" si="4"/>
        <v>413181</v>
      </c>
      <c r="P49" s="4">
        <f t="shared" si="4"/>
        <v>315913</v>
      </c>
      <c r="Q49" s="4">
        <f t="shared" si="4"/>
        <v>470897</v>
      </c>
      <c r="R49" s="4">
        <f t="shared" si="4"/>
        <v>317316</v>
      </c>
      <c r="S49" s="4">
        <f t="shared" si="4"/>
        <v>394485</v>
      </c>
      <c r="T49" s="4">
        <f t="shared" si="4"/>
        <v>421294</v>
      </c>
      <c r="U49" s="4">
        <f t="shared" si="4"/>
        <v>715047</v>
      </c>
      <c r="V49" s="4">
        <f t="shared" si="4"/>
        <v>435451</v>
      </c>
      <c r="W49" s="4">
        <f t="shared" si="4"/>
        <v>348053</v>
      </c>
      <c r="X49" s="4">
        <f t="shared" si="4"/>
        <v>334858</v>
      </c>
      <c r="Y49" s="4">
        <f t="shared" si="4"/>
        <v>453591</v>
      </c>
      <c r="Z49" s="4">
        <f t="shared" si="4"/>
        <v>281779</v>
      </c>
      <c r="AA49" s="4">
        <f t="shared" si="4"/>
        <v>134429</v>
      </c>
      <c r="AB49" s="4">
        <f t="shared" si="4"/>
        <v>171473</v>
      </c>
      <c r="AC49" s="4">
        <f t="shared" si="4"/>
        <v>244714</v>
      </c>
      <c r="AD49" s="4">
        <f t="shared" si="4"/>
        <v>115119</v>
      </c>
      <c r="AE49" s="4">
        <f t="shared" si="4"/>
        <v>91392</v>
      </c>
      <c r="AF49" s="4">
        <f t="shared" si="4"/>
        <v>78975</v>
      </c>
      <c r="AG49" s="4">
        <f t="shared" si="4"/>
        <v>230608</v>
      </c>
      <c r="AH49" s="4">
        <f t="shared" si="4"/>
        <v>244177</v>
      </c>
      <c r="AI49" s="4">
        <f t="shared" si="4"/>
        <v>193514</v>
      </c>
      <c r="AJ49" s="4">
        <f t="shared" si="4"/>
        <v>201622</v>
      </c>
      <c r="AK49" s="4">
        <f t="shared" si="4"/>
        <v>217646</v>
      </c>
      <c r="AL49" s="4">
        <f t="shared" si="4"/>
        <v>213484</v>
      </c>
      <c r="AM49" s="4">
        <f t="shared" si="4"/>
        <v>176888</v>
      </c>
      <c r="AN49" s="4">
        <f t="shared" si="4"/>
        <v>142624</v>
      </c>
      <c r="AO49" s="4">
        <f t="shared" si="4"/>
        <v>132647</v>
      </c>
      <c r="AP49" s="4">
        <f t="shared" si="4"/>
        <v>121181</v>
      </c>
      <c r="AQ49" s="4">
        <f t="shared" si="4"/>
        <v>92241</v>
      </c>
      <c r="AR49" s="4">
        <f t="shared" si="4"/>
        <v>110850</v>
      </c>
      <c r="AS49" s="4">
        <f t="shared" si="4"/>
        <v>161910</v>
      </c>
      <c r="AT49" s="4">
        <f t="shared" si="4"/>
        <v>207870</v>
      </c>
    </row>
    <row r="50" spans="1:46">
      <c r="A50" s="15" t="s">
        <v>94</v>
      </c>
      <c r="B50" s="8">
        <f t="shared" ref="B50:K50" si="5">B7</f>
        <v>231686</v>
      </c>
      <c r="C50" s="8">
        <f t="shared" si="5"/>
        <v>313411</v>
      </c>
      <c r="D50" s="8">
        <f t="shared" si="5"/>
        <v>240752</v>
      </c>
      <c r="E50" s="8">
        <f t="shared" si="5"/>
        <v>211945</v>
      </c>
      <c r="F50" s="8">
        <f t="shared" si="5"/>
        <v>150750</v>
      </c>
      <c r="G50" s="8">
        <f t="shared" si="5"/>
        <v>154628</v>
      </c>
      <c r="H50" s="8">
        <f t="shared" si="5"/>
        <v>149314</v>
      </c>
      <c r="I50" s="8">
        <f t="shared" si="5"/>
        <v>166841</v>
      </c>
      <c r="J50" s="8">
        <f t="shared" si="5"/>
        <v>176104</v>
      </c>
      <c r="K50" s="8">
        <f t="shared" si="5"/>
        <v>200251</v>
      </c>
      <c r="L50" s="8">
        <f t="shared" ref="L50:AT50" si="6">L7</f>
        <v>188797</v>
      </c>
      <c r="M50" s="8">
        <f t="shared" si="6"/>
        <v>211229</v>
      </c>
      <c r="N50" s="8">
        <f t="shared" si="6"/>
        <v>152117</v>
      </c>
      <c r="O50" s="8">
        <f t="shared" si="6"/>
        <v>185693</v>
      </c>
      <c r="P50" s="8">
        <f t="shared" si="6"/>
        <v>164413</v>
      </c>
      <c r="Q50" s="8">
        <f t="shared" si="6"/>
        <v>120575</v>
      </c>
      <c r="R50" s="8">
        <f t="shared" si="6"/>
        <v>174666</v>
      </c>
      <c r="S50" s="8">
        <f t="shared" si="6"/>
        <v>124085</v>
      </c>
      <c r="T50" s="8">
        <f t="shared" si="6"/>
        <v>188210</v>
      </c>
      <c r="U50" s="8">
        <f t="shared" si="6"/>
        <v>183414</v>
      </c>
      <c r="V50" s="8">
        <f t="shared" si="6"/>
        <v>139534</v>
      </c>
      <c r="W50" s="8">
        <f t="shared" si="6"/>
        <v>148047</v>
      </c>
      <c r="X50" s="8">
        <f t="shared" si="6"/>
        <v>103895</v>
      </c>
      <c r="Y50" s="8">
        <f t="shared" si="6"/>
        <v>96947</v>
      </c>
      <c r="Z50" s="8">
        <f t="shared" si="6"/>
        <v>107391</v>
      </c>
      <c r="AA50" s="8">
        <f t="shared" si="6"/>
        <v>103420</v>
      </c>
      <c r="AB50" s="8">
        <f t="shared" si="6"/>
        <v>120412</v>
      </c>
      <c r="AC50" s="8">
        <f t="shared" si="6"/>
        <v>121264</v>
      </c>
      <c r="AD50" s="8">
        <f t="shared" si="6"/>
        <v>127500</v>
      </c>
      <c r="AE50" s="8">
        <f t="shared" si="6"/>
        <v>131381</v>
      </c>
      <c r="AF50" s="8">
        <f t="shared" si="6"/>
        <v>81537</v>
      </c>
      <c r="AG50" s="8">
        <f t="shared" si="6"/>
        <v>59355</v>
      </c>
      <c r="AH50" s="8">
        <f t="shared" si="6"/>
        <v>56709</v>
      </c>
      <c r="AI50" s="8">
        <f t="shared" si="6"/>
        <v>58917</v>
      </c>
      <c r="AJ50" s="8">
        <f t="shared" si="6"/>
        <v>64998</v>
      </c>
      <c r="AK50" s="8">
        <f t="shared" si="6"/>
        <v>63999</v>
      </c>
      <c r="AL50" s="8">
        <f t="shared" si="6"/>
        <v>58926</v>
      </c>
      <c r="AM50" s="8">
        <f t="shared" si="6"/>
        <v>62397</v>
      </c>
      <c r="AN50" s="8">
        <f t="shared" si="6"/>
        <v>65385</v>
      </c>
      <c r="AO50" s="8">
        <f t="shared" si="6"/>
        <v>69868</v>
      </c>
      <c r="AP50" s="8">
        <f t="shared" si="6"/>
        <v>80740</v>
      </c>
      <c r="AQ50" s="8">
        <f t="shared" si="6"/>
        <v>81836</v>
      </c>
      <c r="AR50" s="8">
        <f t="shared" si="6"/>
        <v>89540</v>
      </c>
      <c r="AS50" s="8">
        <f t="shared" si="6"/>
        <v>33456</v>
      </c>
      <c r="AT50" s="8">
        <f t="shared" si="6"/>
        <v>38527</v>
      </c>
    </row>
    <row r="51" spans="1:46">
      <c r="A51" s="7" t="s">
        <v>95</v>
      </c>
      <c r="B51" s="8">
        <f>(B31+B30)-(B6+B7)</f>
        <v>319787</v>
      </c>
      <c r="C51" s="8">
        <f t="shared" ref="B51:K51" si="7">(C31+C30)-(C6+C7)</f>
        <v>261205</v>
      </c>
      <c r="D51" s="8">
        <f t="shared" si="7"/>
        <v>263703</v>
      </c>
      <c r="E51" s="8">
        <f t="shared" si="7"/>
        <v>374991</v>
      </c>
      <c r="F51" s="8">
        <f t="shared" si="7"/>
        <v>386040</v>
      </c>
      <c r="G51" s="8">
        <f t="shared" si="7"/>
        <v>480306</v>
      </c>
      <c r="H51" s="8">
        <f t="shared" si="7"/>
        <v>459153</v>
      </c>
      <c r="I51" s="8">
        <f t="shared" si="7"/>
        <v>384206</v>
      </c>
      <c r="J51" s="8">
        <f t="shared" si="7"/>
        <v>398505</v>
      </c>
      <c r="K51" s="8">
        <f t="shared" si="7"/>
        <v>501219</v>
      </c>
      <c r="L51" s="8">
        <f t="shared" ref="L51:AT51" si="8">(L31+L30)-(L6+L7)</f>
        <v>384576</v>
      </c>
      <c r="M51" s="8">
        <f t="shared" si="8"/>
        <v>292370</v>
      </c>
      <c r="N51" s="8">
        <f t="shared" si="8"/>
        <v>515029</v>
      </c>
      <c r="O51" s="8">
        <f t="shared" si="8"/>
        <v>640860</v>
      </c>
      <c r="P51" s="8">
        <f t="shared" si="8"/>
        <v>602431</v>
      </c>
      <c r="Q51" s="8">
        <f t="shared" si="8"/>
        <v>792509</v>
      </c>
      <c r="R51" s="8">
        <f t="shared" si="8"/>
        <v>562520</v>
      </c>
      <c r="S51" s="8">
        <f t="shared" si="8"/>
        <v>611980</v>
      </c>
      <c r="T51" s="8">
        <f t="shared" si="8"/>
        <v>591016</v>
      </c>
      <c r="U51" s="8">
        <f t="shared" si="8"/>
        <v>681419</v>
      </c>
      <c r="V51" s="8">
        <f t="shared" si="8"/>
        <v>623200</v>
      </c>
      <c r="W51" s="8">
        <f t="shared" si="8"/>
        <v>452417</v>
      </c>
      <c r="X51" s="8">
        <f t="shared" si="8"/>
        <v>415781</v>
      </c>
      <c r="Y51" s="8">
        <f t="shared" si="8"/>
        <v>321265</v>
      </c>
      <c r="Z51" s="8">
        <f t="shared" si="8"/>
        <v>129369</v>
      </c>
      <c r="AA51" s="8">
        <f t="shared" si="8"/>
        <v>-15783</v>
      </c>
      <c r="AB51" s="8">
        <f t="shared" si="8"/>
        <v>98787</v>
      </c>
      <c r="AC51" s="8">
        <f t="shared" si="8"/>
        <v>91199</v>
      </c>
      <c r="AD51" s="8">
        <f t="shared" si="8"/>
        <v>82622</v>
      </c>
      <c r="AE51" s="8">
        <f t="shared" si="8"/>
        <v>78756</v>
      </c>
      <c r="AF51" s="8">
        <f t="shared" si="8"/>
        <v>142541</v>
      </c>
      <c r="AG51" s="8">
        <f t="shared" si="8"/>
        <v>158024</v>
      </c>
      <c r="AH51" s="8">
        <f t="shared" si="8"/>
        <v>176533</v>
      </c>
      <c r="AI51" s="8">
        <f t="shared" si="8"/>
        <v>160706</v>
      </c>
      <c r="AJ51" s="8">
        <f t="shared" si="8"/>
        <v>123397</v>
      </c>
      <c r="AK51" s="8">
        <f t="shared" si="8"/>
        <v>189051</v>
      </c>
      <c r="AL51" s="8">
        <f t="shared" si="8"/>
        <v>205205</v>
      </c>
      <c r="AM51" s="8">
        <f t="shared" si="8"/>
        <v>119194</v>
      </c>
      <c r="AN51" s="8">
        <f t="shared" si="8"/>
        <v>104342</v>
      </c>
      <c r="AO51" s="8">
        <f t="shared" si="8"/>
        <v>68669</v>
      </c>
      <c r="AP51" s="8">
        <f t="shared" si="8"/>
        <v>-7398</v>
      </c>
      <c r="AQ51" s="8">
        <f t="shared" si="8"/>
        <v>41710</v>
      </c>
      <c r="AR51" s="8">
        <f t="shared" si="8"/>
        <v>21605</v>
      </c>
      <c r="AS51" s="8">
        <f t="shared" si="8"/>
        <v>165178</v>
      </c>
      <c r="AT51" s="8">
        <f t="shared" si="8"/>
        <v>164415</v>
      </c>
    </row>
    <row r="52" spans="1:13">
      <c r="A52" s="7" t="s">
        <v>96</v>
      </c>
      <c r="B52" s="16">
        <v>122733</v>
      </c>
      <c r="C52" s="16">
        <v>123463</v>
      </c>
      <c r="D52" s="17">
        <v>121667</v>
      </c>
      <c r="E52" s="17">
        <v>117457</v>
      </c>
      <c r="F52" s="17">
        <v>116317</v>
      </c>
      <c r="G52" s="17">
        <v>115443</v>
      </c>
      <c r="H52" s="17">
        <v>84388</v>
      </c>
      <c r="I52" s="25">
        <v>86085</v>
      </c>
      <c r="J52" s="8">
        <v>86527</v>
      </c>
      <c r="K52" s="8">
        <v>129397</v>
      </c>
      <c r="L52" s="26">
        <v>146825</v>
      </c>
      <c r="M52" s="26">
        <v>142012</v>
      </c>
    </row>
    <row r="53" spans="1:46">
      <c r="A53" s="7" t="s">
        <v>97</v>
      </c>
      <c r="B53" s="8">
        <f>B41</f>
        <v>456541</v>
      </c>
      <c r="C53" s="8">
        <f t="shared" ref="C53:AT53" si="9">C41</f>
        <v>424926</v>
      </c>
      <c r="D53" s="8">
        <f t="shared" si="9"/>
        <v>358573</v>
      </c>
      <c r="E53" s="8">
        <f t="shared" si="9"/>
        <v>343206</v>
      </c>
      <c r="F53" s="8">
        <f t="shared" si="9"/>
        <v>0</v>
      </c>
      <c r="G53" s="8">
        <f t="shared" si="9"/>
        <v>296477</v>
      </c>
      <c r="H53" s="8">
        <f t="shared" si="9"/>
        <v>384780</v>
      </c>
      <c r="I53" s="8">
        <f t="shared" si="9"/>
        <v>346902</v>
      </c>
      <c r="J53" s="8">
        <f t="shared" si="9"/>
        <v>355577</v>
      </c>
      <c r="K53" s="8">
        <f t="shared" si="9"/>
        <v>275082</v>
      </c>
      <c r="L53" s="8">
        <f t="shared" si="9"/>
        <v>306636</v>
      </c>
      <c r="M53" s="8">
        <f t="shared" si="9"/>
        <v>284882</v>
      </c>
      <c r="N53" s="8">
        <f t="shared" si="9"/>
        <v>353156</v>
      </c>
      <c r="O53" s="8">
        <f t="shared" si="9"/>
        <v>251507</v>
      </c>
      <c r="P53" s="8">
        <f t="shared" si="9"/>
        <v>203916</v>
      </c>
      <c r="Q53" s="8">
        <f t="shared" si="9"/>
        <v>162156</v>
      </c>
      <c r="R53" s="8">
        <f t="shared" si="9"/>
        <v>161569</v>
      </c>
      <c r="S53" s="8">
        <f t="shared" si="9"/>
        <v>106155</v>
      </c>
      <c r="T53" s="8">
        <f t="shared" si="9"/>
        <v>101047</v>
      </c>
      <c r="U53" s="8">
        <f t="shared" si="9"/>
        <v>99981</v>
      </c>
      <c r="V53" s="8">
        <f t="shared" si="9"/>
        <v>82216</v>
      </c>
      <c r="W53" s="8">
        <f t="shared" si="9"/>
        <v>68936</v>
      </c>
      <c r="X53" s="8">
        <f t="shared" si="9"/>
        <v>67470</v>
      </c>
      <c r="Y53" s="8">
        <f t="shared" si="9"/>
        <v>88784</v>
      </c>
      <c r="Z53" s="8">
        <f t="shared" si="9"/>
        <v>78854</v>
      </c>
      <c r="AA53" s="8">
        <f t="shared" si="9"/>
        <v>77111</v>
      </c>
      <c r="AB53" s="8">
        <f t="shared" si="9"/>
        <v>65441</v>
      </c>
      <c r="AC53" s="8">
        <f t="shared" si="9"/>
        <v>20771</v>
      </c>
      <c r="AD53" s="8">
        <f t="shared" si="9"/>
        <v>67844</v>
      </c>
      <c r="AE53" s="8">
        <f t="shared" si="9"/>
        <v>46167</v>
      </c>
      <c r="AF53" s="8">
        <f t="shared" si="9"/>
        <v>47764</v>
      </c>
      <c r="AG53" s="8">
        <f t="shared" si="9"/>
        <v>45508</v>
      </c>
      <c r="AH53" s="8">
        <f t="shared" si="9"/>
        <v>33525</v>
      </c>
      <c r="AI53" s="8">
        <f t="shared" si="9"/>
        <v>36285</v>
      </c>
      <c r="AJ53" s="8">
        <f t="shared" si="9"/>
        <v>40525</v>
      </c>
      <c r="AK53" s="8">
        <f t="shared" si="9"/>
        <v>27</v>
      </c>
      <c r="AL53" s="8">
        <f t="shared" si="9"/>
        <v>40529</v>
      </c>
      <c r="AM53" s="8">
        <f t="shared" si="9"/>
        <v>40731</v>
      </c>
      <c r="AN53" s="8">
        <f t="shared" si="9"/>
        <v>38883</v>
      </c>
      <c r="AO53" s="8">
        <f t="shared" si="9"/>
        <v>37844</v>
      </c>
      <c r="AP53" s="8">
        <f t="shared" si="9"/>
        <v>39537</v>
      </c>
      <c r="AQ53" s="8">
        <f t="shared" si="9"/>
        <v>40278</v>
      </c>
      <c r="AR53" s="8">
        <f t="shared" si="9"/>
        <v>46430</v>
      </c>
      <c r="AS53" s="8">
        <f t="shared" si="9"/>
        <v>15157</v>
      </c>
      <c r="AT53" s="8">
        <f t="shared" si="9"/>
        <v>14997</v>
      </c>
    </row>
    <row r="54" spans="1:46">
      <c r="A54" s="7" t="s">
        <v>98</v>
      </c>
      <c r="B54" s="8">
        <f>B9</f>
        <v>3932956</v>
      </c>
      <c r="C54" s="8">
        <f t="shared" ref="B54:K54" si="10">C9</f>
        <v>3749949</v>
      </c>
      <c r="D54" s="8">
        <f t="shared" si="10"/>
        <v>3770356</v>
      </c>
      <c r="E54" s="8">
        <f t="shared" si="10"/>
        <v>3702913</v>
      </c>
      <c r="F54" s="8">
        <f t="shared" si="10"/>
        <v>3553672</v>
      </c>
      <c r="G54" s="8">
        <f t="shared" si="10"/>
        <v>3414612</v>
      </c>
      <c r="H54" s="8">
        <f t="shared" si="10"/>
        <v>3491964</v>
      </c>
      <c r="I54" s="8">
        <f t="shared" si="10"/>
        <v>3404094</v>
      </c>
      <c r="J54" s="8">
        <f t="shared" si="10"/>
        <v>3308271</v>
      </c>
      <c r="K54" s="8">
        <f t="shared" si="10"/>
        <v>3151649</v>
      </c>
      <c r="L54" s="8">
        <f t="shared" ref="L54:AT54" si="11">L9</f>
        <v>3062607</v>
      </c>
      <c r="M54" s="8">
        <f t="shared" si="11"/>
        <v>2922036</v>
      </c>
      <c r="N54" s="8">
        <f t="shared" si="11"/>
        <v>2835496</v>
      </c>
      <c r="O54" s="8">
        <f t="shared" si="11"/>
        <v>2739444</v>
      </c>
      <c r="P54" s="8">
        <f t="shared" si="11"/>
        <v>2633672</v>
      </c>
      <c r="Q54" s="8">
        <f t="shared" si="11"/>
        <v>2565277</v>
      </c>
      <c r="R54" s="8">
        <f t="shared" si="11"/>
        <v>2549815</v>
      </c>
      <c r="S54" s="8">
        <f t="shared" si="11"/>
        <v>2448754</v>
      </c>
      <c r="T54" s="8">
        <f t="shared" si="11"/>
        <v>2384121</v>
      </c>
      <c r="U54" s="8">
        <f t="shared" si="11"/>
        <v>2362544</v>
      </c>
      <c r="V54" s="8">
        <f t="shared" si="11"/>
        <v>2295925</v>
      </c>
      <c r="W54" s="8">
        <f t="shared" si="11"/>
        <v>2148330</v>
      </c>
      <c r="X54" s="8">
        <f t="shared" si="11"/>
        <v>2125156</v>
      </c>
      <c r="Y54" s="8">
        <f t="shared" si="11"/>
        <v>2052599</v>
      </c>
      <c r="Z54" s="8">
        <f t="shared" si="11"/>
        <v>1947853</v>
      </c>
      <c r="AA54" s="8">
        <f t="shared" si="11"/>
        <v>1863325</v>
      </c>
      <c r="AB54" s="8">
        <f t="shared" si="11"/>
        <v>1794847</v>
      </c>
      <c r="AC54" s="8">
        <f t="shared" si="11"/>
        <v>1743892</v>
      </c>
      <c r="AD54" s="8">
        <f t="shared" si="11"/>
        <v>1665556</v>
      </c>
      <c r="AE54" s="8">
        <f t="shared" si="11"/>
        <v>1604371</v>
      </c>
      <c r="AF54" s="8">
        <f t="shared" si="11"/>
        <v>1563560</v>
      </c>
      <c r="AG54" s="8">
        <f t="shared" si="11"/>
        <v>1521672</v>
      </c>
      <c r="AH54" s="8">
        <f t="shared" si="11"/>
        <v>1474711</v>
      </c>
      <c r="AI54" s="8">
        <f t="shared" si="11"/>
        <v>1402160</v>
      </c>
      <c r="AJ54" s="8">
        <f t="shared" si="11"/>
        <v>1355123</v>
      </c>
      <c r="AK54" s="8">
        <f t="shared" si="11"/>
        <v>1304428</v>
      </c>
      <c r="AL54" s="8">
        <f t="shared" si="11"/>
        <v>1246157</v>
      </c>
      <c r="AM54" s="8">
        <f t="shared" si="11"/>
        <v>1161817</v>
      </c>
      <c r="AN54" s="8">
        <f t="shared" si="11"/>
        <v>1145911</v>
      </c>
      <c r="AO54" s="8">
        <f t="shared" si="11"/>
        <v>1128211</v>
      </c>
      <c r="AP54" s="8">
        <f t="shared" si="11"/>
        <v>973797</v>
      </c>
      <c r="AQ54" s="8">
        <f t="shared" si="11"/>
        <v>852754</v>
      </c>
      <c r="AR54" s="8">
        <f t="shared" si="11"/>
        <v>779903</v>
      </c>
      <c r="AS54" s="8">
        <f t="shared" si="11"/>
        <v>722584</v>
      </c>
      <c r="AT54" s="8">
        <f t="shared" si="11"/>
        <v>684475</v>
      </c>
    </row>
    <row r="55" spans="1:46">
      <c r="A55" s="7" t="s">
        <v>99</v>
      </c>
      <c r="B55" s="8">
        <f t="shared" ref="B55:K55" si="12">B35</f>
        <v>4454862</v>
      </c>
      <c r="C55" s="8">
        <f t="shared" si="12"/>
        <v>4427566</v>
      </c>
      <c r="D55" s="8">
        <f t="shared" si="12"/>
        <v>4300067</v>
      </c>
      <c r="E55" s="8">
        <f t="shared" si="12"/>
        <v>4257803</v>
      </c>
      <c r="F55" s="8">
        <f t="shared" si="12"/>
        <v>4066894</v>
      </c>
      <c r="G55" s="8">
        <f t="shared" si="12"/>
        <v>4064345</v>
      </c>
      <c r="H55" s="8">
        <f t="shared" si="12"/>
        <v>3974219</v>
      </c>
      <c r="I55" s="8">
        <f t="shared" si="12"/>
        <v>4142254</v>
      </c>
      <c r="J55" s="8">
        <f t="shared" si="12"/>
        <v>3929544</v>
      </c>
      <c r="K55" s="8">
        <f t="shared" si="12"/>
        <v>3802049</v>
      </c>
      <c r="L55" s="8">
        <f t="shared" ref="L55:AT55" si="13">L35</f>
        <v>3615989</v>
      </c>
      <c r="M55" s="8">
        <f t="shared" si="13"/>
        <v>3692648</v>
      </c>
      <c r="N55" s="8">
        <f t="shared" si="13"/>
        <v>3579090</v>
      </c>
      <c r="O55" s="8">
        <f t="shared" si="13"/>
        <v>3571698</v>
      </c>
      <c r="P55" s="8">
        <f t="shared" si="13"/>
        <v>3467658</v>
      </c>
      <c r="Q55" s="8">
        <f t="shared" si="13"/>
        <v>3441792</v>
      </c>
      <c r="R55" s="8">
        <f t="shared" si="13"/>
        <v>3332170</v>
      </c>
      <c r="S55" s="8">
        <f t="shared" si="13"/>
        <v>3304438</v>
      </c>
      <c r="T55" s="8">
        <f t="shared" si="13"/>
        <v>3265520</v>
      </c>
      <c r="U55" s="8">
        <f t="shared" si="13"/>
        <v>3420748</v>
      </c>
      <c r="V55" s="8">
        <f t="shared" si="13"/>
        <v>3057360</v>
      </c>
      <c r="W55" s="8">
        <f t="shared" si="13"/>
        <v>2775276</v>
      </c>
      <c r="X55" s="8">
        <f t="shared" si="13"/>
        <v>2804691</v>
      </c>
      <c r="Y55" s="8">
        <f t="shared" si="13"/>
        <v>2797578</v>
      </c>
      <c r="Z55" s="8">
        <f t="shared" si="13"/>
        <v>2729347</v>
      </c>
      <c r="AA55" s="8">
        <f t="shared" si="13"/>
        <v>2532444</v>
      </c>
      <c r="AB55" s="8">
        <f t="shared" si="13"/>
        <v>2412732</v>
      </c>
      <c r="AC55" s="8">
        <f t="shared" si="13"/>
        <v>2456436</v>
      </c>
      <c r="AD55" s="8">
        <f t="shared" si="13"/>
        <v>2259494</v>
      </c>
      <c r="AE55" s="8">
        <f t="shared" si="13"/>
        <v>2220060</v>
      </c>
      <c r="AF55" s="8">
        <f t="shared" si="13"/>
        <v>2090004</v>
      </c>
      <c r="AG55" s="8">
        <f t="shared" si="13"/>
        <v>2092758</v>
      </c>
      <c r="AH55" s="8">
        <f t="shared" si="13"/>
        <v>2032077</v>
      </c>
      <c r="AI55" s="8">
        <f t="shared" si="13"/>
        <v>1897178</v>
      </c>
      <c r="AJ55" s="8">
        <f t="shared" si="13"/>
        <v>1874924</v>
      </c>
      <c r="AK55" s="8">
        <f t="shared" si="13"/>
        <v>1752400</v>
      </c>
      <c r="AL55" s="8">
        <f t="shared" si="13"/>
        <v>1641126</v>
      </c>
      <c r="AM55" s="8">
        <f t="shared" si="13"/>
        <v>1608146</v>
      </c>
      <c r="AN55" s="8">
        <f t="shared" si="13"/>
        <v>1583494</v>
      </c>
      <c r="AO55" s="8">
        <f t="shared" si="13"/>
        <v>1540682</v>
      </c>
      <c r="AP55" s="8">
        <f t="shared" si="13"/>
        <v>1446683</v>
      </c>
      <c r="AQ55" s="8">
        <f t="shared" si="13"/>
        <v>1250648</v>
      </c>
      <c r="AR55" s="8">
        <f t="shared" si="13"/>
        <v>1197362</v>
      </c>
      <c r="AS55" s="8">
        <f t="shared" si="13"/>
        <v>1046626</v>
      </c>
      <c r="AT55" s="8">
        <f t="shared" si="13"/>
        <v>997301</v>
      </c>
    </row>
    <row r="56" spans="1:46">
      <c r="A56" s="7" t="s">
        <v>100</v>
      </c>
      <c r="B56" s="8">
        <f>SUM(B5:B6,B31,B12:B15,B3,B8)</f>
        <v>2575400</v>
      </c>
      <c r="C56" s="8">
        <f t="shared" ref="C56:AT56" si="14">SUM(C5:C6,C31,C12:C15,C3,C8)</f>
        <v>2668277</v>
      </c>
      <c r="D56" s="8">
        <f t="shared" si="14"/>
        <v>2443231</v>
      </c>
      <c r="E56" s="8">
        <f t="shared" si="14"/>
        <v>2597523</v>
      </c>
      <c r="F56" s="8">
        <f t="shared" si="14"/>
        <v>2497864</v>
      </c>
      <c r="G56" s="8">
        <f t="shared" si="14"/>
        <v>1283417</v>
      </c>
      <c r="H56" s="8">
        <f t="shared" si="14"/>
        <v>1154438</v>
      </c>
      <c r="I56" s="8">
        <f t="shared" si="14"/>
        <v>1150538</v>
      </c>
      <c r="J56" s="8">
        <f t="shared" si="14"/>
        <v>1110380</v>
      </c>
      <c r="K56" s="8">
        <f t="shared" si="14"/>
        <v>1284089</v>
      </c>
      <c r="L56" s="8">
        <f t="shared" si="14"/>
        <v>1062305</v>
      </c>
      <c r="M56" s="8">
        <f t="shared" si="14"/>
        <v>1056763</v>
      </c>
      <c r="N56" s="8">
        <f t="shared" si="14"/>
        <v>1016266</v>
      </c>
      <c r="O56" s="8">
        <f t="shared" si="14"/>
        <v>1229897</v>
      </c>
      <c r="P56" s="8">
        <f t="shared" si="14"/>
        <v>1146438</v>
      </c>
      <c r="Q56" s="8">
        <f t="shared" si="14"/>
        <v>1239808</v>
      </c>
      <c r="R56" s="8">
        <f t="shared" si="14"/>
        <v>1061307</v>
      </c>
      <c r="S56" s="8">
        <f t="shared" si="14"/>
        <v>1190544</v>
      </c>
      <c r="T56" s="8">
        <f t="shared" si="14"/>
        <v>1216214</v>
      </c>
      <c r="U56" s="8">
        <f t="shared" si="14"/>
        <v>1537691</v>
      </c>
      <c r="V56" s="8">
        <f t="shared" si="14"/>
        <v>1201920</v>
      </c>
      <c r="W56" s="8">
        <f t="shared" si="14"/>
        <v>1023349</v>
      </c>
      <c r="X56" s="8">
        <f t="shared" si="14"/>
        <v>1002334</v>
      </c>
      <c r="Y56" s="8">
        <f t="shared" si="14"/>
        <v>1099896</v>
      </c>
      <c r="Z56" s="8">
        <f t="shared" si="14"/>
        <v>945232</v>
      </c>
      <c r="AA56" s="8">
        <f t="shared" si="14"/>
        <v>994554</v>
      </c>
      <c r="AB56" s="8">
        <f t="shared" si="14"/>
        <v>760109</v>
      </c>
      <c r="AC56" s="8">
        <f t="shared" si="14"/>
        <v>1000948</v>
      </c>
      <c r="AD56" s="8">
        <f t="shared" si="14"/>
        <v>728389</v>
      </c>
      <c r="AE56" s="8">
        <f t="shared" si="14"/>
        <v>628339</v>
      </c>
      <c r="AF56" s="8">
        <f t="shared" si="14"/>
        <v>557544</v>
      </c>
      <c r="AG56" s="8">
        <f t="shared" si="14"/>
        <v>672357</v>
      </c>
      <c r="AH56" s="8">
        <f t="shared" si="14"/>
        <v>671775</v>
      </c>
      <c r="AI56" s="8">
        <f t="shared" si="14"/>
        <v>561265</v>
      </c>
      <c r="AJ56" s="8">
        <f t="shared" si="14"/>
        <v>539154</v>
      </c>
      <c r="AK56" s="8">
        <f t="shared" si="14"/>
        <v>547552</v>
      </c>
      <c r="AL56" s="8">
        <f t="shared" si="14"/>
        <v>520516</v>
      </c>
      <c r="AM56" s="8">
        <f t="shared" si="14"/>
        <v>485308</v>
      </c>
      <c r="AN56" s="8">
        <f t="shared" si="14"/>
        <v>439241</v>
      </c>
      <c r="AO56" s="8">
        <f t="shared" si="14"/>
        <v>417241</v>
      </c>
      <c r="AP56" s="8">
        <f t="shared" si="14"/>
        <v>416839</v>
      </c>
      <c r="AQ56" s="8">
        <f t="shared" si="14"/>
        <v>339485</v>
      </c>
      <c r="AR56" s="8">
        <f t="shared" si="14"/>
        <v>362176</v>
      </c>
      <c r="AS56" s="8">
        <f t="shared" si="14"/>
        <v>381258</v>
      </c>
      <c r="AT56" s="8">
        <f t="shared" si="14"/>
        <v>373421</v>
      </c>
    </row>
    <row r="57" spans="1:46">
      <c r="A57" s="7" t="s">
        <v>101</v>
      </c>
      <c r="B57" s="8">
        <f>SUM(B29:B30,B32:B34,B36:B37,B39)</f>
        <v>1012598</v>
      </c>
      <c r="C57" s="8">
        <f>SUM(C29:C30,C32:C34,C36:C37,C39)</f>
        <v>1063881</v>
      </c>
      <c r="D57" s="8">
        <f t="shared" ref="D57:AT57" si="15">SUM(D29:D30,D32:D34,D36:D37,D39)</f>
        <v>1037946</v>
      </c>
      <c r="E57" s="8">
        <f t="shared" si="15"/>
        <v>1086447</v>
      </c>
      <c r="F57" s="8">
        <f t="shared" si="15"/>
        <v>1139950</v>
      </c>
      <c r="G57" s="8">
        <f t="shared" si="15"/>
        <v>1099274</v>
      </c>
      <c r="H57" s="8">
        <f t="shared" si="15"/>
        <v>1015734</v>
      </c>
      <c r="I57" s="8">
        <f t="shared" si="15"/>
        <v>1008793</v>
      </c>
      <c r="J57" s="8">
        <f t="shared" si="15"/>
        <v>933621</v>
      </c>
      <c r="K57" s="8">
        <f t="shared" si="15"/>
        <v>1146202</v>
      </c>
      <c r="L57" s="8">
        <f t="shared" si="15"/>
        <v>933835</v>
      </c>
      <c r="M57" s="8">
        <f t="shared" si="15"/>
        <v>934244</v>
      </c>
      <c r="N57" s="8">
        <f t="shared" si="15"/>
        <v>937589</v>
      </c>
      <c r="O57" s="8">
        <f t="shared" si="15"/>
        <v>1046032</v>
      </c>
      <c r="P57" s="8">
        <f t="shared" si="15"/>
        <v>977437</v>
      </c>
      <c r="Q57" s="8">
        <f t="shared" si="15"/>
        <v>1109432</v>
      </c>
      <c r="R57" s="8">
        <f t="shared" si="15"/>
        <v>928469</v>
      </c>
      <c r="S57" s="8">
        <f t="shared" si="15"/>
        <v>871124</v>
      </c>
      <c r="T57" s="8">
        <f t="shared" si="15"/>
        <v>878447</v>
      </c>
      <c r="U57" s="8">
        <f t="shared" si="15"/>
        <v>1018323</v>
      </c>
      <c r="V57" s="8">
        <f t="shared" si="15"/>
        <v>771294</v>
      </c>
      <c r="W57" s="8">
        <f t="shared" si="15"/>
        <v>742301</v>
      </c>
      <c r="X57" s="8">
        <f t="shared" si="15"/>
        <v>602765</v>
      </c>
      <c r="Y57" s="8">
        <f t="shared" si="15"/>
        <v>533602</v>
      </c>
      <c r="Z57" s="8">
        <f t="shared" si="15"/>
        <v>361624</v>
      </c>
      <c r="AA57" s="8">
        <f t="shared" si="15"/>
        <v>461044</v>
      </c>
      <c r="AB57" s="8">
        <f t="shared" si="15"/>
        <v>345419</v>
      </c>
      <c r="AC57" s="8">
        <f t="shared" si="15"/>
        <v>489991</v>
      </c>
      <c r="AD57" s="8">
        <f t="shared" si="15"/>
        <v>342998</v>
      </c>
      <c r="AE57" s="8">
        <f t="shared" si="15"/>
        <v>280468</v>
      </c>
      <c r="AF57" s="8">
        <f t="shared" si="15"/>
        <v>258882</v>
      </c>
      <c r="AG57" s="8">
        <f t="shared" si="15"/>
        <v>282130</v>
      </c>
      <c r="AH57" s="8">
        <f t="shared" si="15"/>
        <v>283941</v>
      </c>
      <c r="AI57" s="8">
        <f t="shared" si="15"/>
        <v>258185</v>
      </c>
      <c r="AJ57" s="8">
        <f t="shared" si="15"/>
        <v>224436</v>
      </c>
      <c r="AK57" s="8">
        <f t="shared" si="15"/>
        <v>271175</v>
      </c>
      <c r="AL57" s="8">
        <f t="shared" si="15"/>
        <v>313100</v>
      </c>
      <c r="AM57" s="8">
        <f t="shared" si="15"/>
        <v>237628</v>
      </c>
      <c r="AN57" s="8">
        <f t="shared" si="15"/>
        <v>238711</v>
      </c>
      <c r="AO57" s="8">
        <f t="shared" si="15"/>
        <v>253526</v>
      </c>
      <c r="AP57" s="8">
        <f t="shared" si="15"/>
        <v>180178</v>
      </c>
      <c r="AQ57" s="8">
        <f t="shared" si="15"/>
        <v>147907</v>
      </c>
      <c r="AR57" s="8">
        <f t="shared" si="15"/>
        <v>183742</v>
      </c>
      <c r="AS57" s="8">
        <f t="shared" si="15"/>
        <v>233417</v>
      </c>
      <c r="AT57" s="8">
        <f t="shared" si="15"/>
        <v>267892</v>
      </c>
    </row>
    <row r="58" spans="1:46">
      <c r="A58" s="7" t="s">
        <v>102</v>
      </c>
      <c r="B58" s="8">
        <v>13.5</v>
      </c>
      <c r="C58" s="8">
        <v>14.5</v>
      </c>
      <c r="D58" s="8">
        <v>15.5</v>
      </c>
      <c r="E58" s="8">
        <v>16</v>
      </c>
      <c r="F58" s="8">
        <v>17</v>
      </c>
      <c r="G58" s="8">
        <v>17</v>
      </c>
      <c r="H58" s="8">
        <v>17</v>
      </c>
      <c r="I58" s="8">
        <v>17</v>
      </c>
      <c r="J58" s="8">
        <v>17</v>
      </c>
      <c r="K58" s="8">
        <v>17</v>
      </c>
      <c r="L58" s="8">
        <v>17</v>
      </c>
      <c r="M58" s="8">
        <v>17</v>
      </c>
      <c r="N58" s="8">
        <v>17</v>
      </c>
      <c r="O58" s="8">
        <v>17.5</v>
      </c>
      <c r="P58" s="27">
        <v>18</v>
      </c>
      <c r="Q58" s="27">
        <v>18.5</v>
      </c>
      <c r="R58" s="27">
        <v>19.5</v>
      </c>
      <c r="S58" s="27">
        <v>20</v>
      </c>
      <c r="T58" s="27">
        <v>20</v>
      </c>
      <c r="U58" s="27">
        <v>20</v>
      </c>
      <c r="V58" s="27">
        <v>20</v>
      </c>
      <c r="W58" s="27">
        <v>20</v>
      </c>
      <c r="X58" s="27">
        <v>20</v>
      </c>
      <c r="Y58" s="27">
        <v>20</v>
      </c>
      <c r="Z58" s="27">
        <v>20</v>
      </c>
      <c r="AA58" s="27">
        <v>20</v>
      </c>
      <c r="AB58" s="27">
        <v>20</v>
      </c>
      <c r="AC58" s="27">
        <v>20</v>
      </c>
      <c r="AD58" s="27">
        <v>20.5</v>
      </c>
      <c r="AE58" s="27">
        <v>21</v>
      </c>
      <c r="AF58" s="27">
        <v>21.5</v>
      </c>
      <c r="AG58" s="27">
        <v>21</v>
      </c>
      <c r="AH58" s="27">
        <v>20</v>
      </c>
      <c r="AI58" s="27">
        <v>19.5</v>
      </c>
      <c r="AJ58" s="27">
        <v>17</v>
      </c>
      <c r="AK58" s="27">
        <v>17</v>
      </c>
      <c r="AL58" s="27">
        <v>16.5</v>
      </c>
      <c r="AM58" s="31">
        <v>15.5</v>
      </c>
      <c r="AN58" s="31">
        <v>15.5</v>
      </c>
      <c r="AO58" s="31">
        <v>15.5</v>
      </c>
      <c r="AP58" s="31">
        <v>15.5</v>
      </c>
      <c r="AQ58" s="31">
        <v>15.5</v>
      </c>
      <c r="AR58" s="31">
        <v>17</v>
      </c>
      <c r="AS58" s="31">
        <v>17</v>
      </c>
      <c r="AT58" s="31">
        <v>15.5</v>
      </c>
    </row>
    <row r="59" s="5" customFormat="1" spans="1:46">
      <c r="A59" s="18" t="s">
        <v>103</v>
      </c>
      <c r="B59" s="5">
        <f>B55*$B$60</f>
        <v>2870267.5866</v>
      </c>
      <c r="C59" s="5">
        <f t="shared" ref="C59:L59" si="16">C55*C60</f>
        <v>2892971.6244</v>
      </c>
      <c r="D59" s="5">
        <f t="shared" si="16"/>
        <v>2592510.3943</v>
      </c>
      <c r="E59" s="5">
        <f t="shared" si="16"/>
        <v>2617697.2844</v>
      </c>
      <c r="F59" s="5">
        <f t="shared" si="16"/>
        <v>2521474.28</v>
      </c>
      <c r="G59" s="5">
        <f t="shared" si="16"/>
        <v>2554034.398</v>
      </c>
      <c r="H59" s="5">
        <f t="shared" si="16"/>
        <v>2425863.2776</v>
      </c>
      <c r="I59" s="5">
        <f t="shared" si="16"/>
        <v>2585180.7214</v>
      </c>
      <c r="J59" s="5">
        <f t="shared" si="16"/>
        <v>2460287.4984</v>
      </c>
      <c r="K59" s="5">
        <f t="shared" si="16"/>
        <v>2393009.6406</v>
      </c>
      <c r="L59" s="5">
        <f t="shared" si="16"/>
        <v>2228895.6196</v>
      </c>
      <c r="M59" s="28">
        <f>1424379+875340</f>
        <v>2299719</v>
      </c>
      <c r="N59" s="5">
        <f>N55*N60</f>
        <v>2158549.179</v>
      </c>
      <c r="O59" s="5">
        <f>1167467+835062</f>
        <v>2002529</v>
      </c>
      <c r="P59" s="5">
        <f>P55*P60</f>
        <v>1881897.9966</v>
      </c>
      <c r="Q59" s="5">
        <f>1088956+734168</f>
        <v>1823124</v>
      </c>
      <c r="R59" s="5">
        <f>R55*R60</f>
        <v>1689743.407</v>
      </c>
      <c r="S59" s="5">
        <f>973646+644836</f>
        <v>1618482</v>
      </c>
      <c r="T59" s="5">
        <f>T55*T60</f>
        <v>1522711.976</v>
      </c>
      <c r="U59" s="8">
        <f>1009928+685805</f>
        <v>1695733</v>
      </c>
      <c r="V59" s="5">
        <f>V55*V60</f>
        <v>1553444.616</v>
      </c>
      <c r="W59" s="5">
        <f>864224+547363</f>
        <v>1411587</v>
      </c>
      <c r="X59" s="5">
        <f>X55*X60</f>
        <v>1360275.135</v>
      </c>
      <c r="Y59" s="5">
        <f>853097+591103</f>
        <v>1444200</v>
      </c>
      <c r="Z59" s="5">
        <f>Z55*Z60</f>
        <v>1466478.1431</v>
      </c>
      <c r="AA59" s="5">
        <f>797577+524970</f>
        <v>1322547</v>
      </c>
      <c r="AB59" s="5">
        <f>AB55*AB60</f>
        <v>1202988.1752</v>
      </c>
      <c r="AC59" s="5">
        <f>795715+518413</f>
        <v>1314128</v>
      </c>
      <c r="AD59" s="5">
        <f>AD55*AD60</f>
        <v>1229842.5842</v>
      </c>
      <c r="AE59" s="5">
        <f>754904+456688</f>
        <v>1211592</v>
      </c>
      <c r="AF59" s="5">
        <f>AF55*AF60</f>
        <v>1092445.0908</v>
      </c>
      <c r="AG59" s="5">
        <f>708174+441940</f>
        <v>1150114</v>
      </c>
      <c r="AH59" s="5">
        <f>AH55*AH60</f>
        <v>1152187.659</v>
      </c>
      <c r="AI59" s="5">
        <f>664947+413888</f>
        <v>1078835</v>
      </c>
      <c r="AJ59" s="5">
        <f>AJ55*AJ60</f>
        <v>1022583.5496</v>
      </c>
      <c r="AK59" s="5">
        <f>603281+382186</f>
        <v>985467</v>
      </c>
      <c r="AL59" s="5">
        <f>AL55*AL60</f>
        <v>921164.0238</v>
      </c>
      <c r="AM59" s="5">
        <f>520734+359783</f>
        <v>880517</v>
      </c>
      <c r="AN59" s="5">
        <f>AN55*AN60</f>
        <v>835134.7356</v>
      </c>
      <c r="AO59" s="5">
        <f>454439+304457</f>
        <v>758896</v>
      </c>
      <c r="AP59" s="5">
        <f>AP55*AP60</f>
        <v>707717.3236</v>
      </c>
      <c r="AQ59" s="5">
        <f>373222+268220</f>
        <v>641442</v>
      </c>
      <c r="AR59" s="5">
        <f>AR55*AR60</f>
        <v>592813.9262</v>
      </c>
      <c r="AS59" s="5">
        <f>359147+201511</f>
        <v>560658</v>
      </c>
      <c r="AT59" s="5">
        <f>AT55*AT60</f>
        <v>565768.8573</v>
      </c>
    </row>
    <row r="60" spans="1:46">
      <c r="A60" s="7" t="s">
        <v>104</v>
      </c>
      <c r="B60" s="8">
        <v>0.6443</v>
      </c>
      <c r="C60" s="8">
        <v>0.6534</v>
      </c>
      <c r="D60" s="8">
        <v>0.6029</v>
      </c>
      <c r="E60" s="8">
        <v>0.6148</v>
      </c>
      <c r="F60" s="8">
        <v>0.62</v>
      </c>
      <c r="G60" s="8">
        <v>0.6284</v>
      </c>
      <c r="H60" s="19">
        <v>0.6104</v>
      </c>
      <c r="I60" s="19">
        <v>0.6241</v>
      </c>
      <c r="J60" s="29">
        <v>0.6261</v>
      </c>
      <c r="K60" s="29">
        <v>0.6294</v>
      </c>
      <c r="L60" s="19">
        <v>0.6164</v>
      </c>
      <c r="N60" s="19">
        <v>0.6031</v>
      </c>
      <c r="P60" s="19">
        <v>0.5427</v>
      </c>
      <c r="R60" s="19">
        <v>0.5071</v>
      </c>
      <c r="T60" s="19">
        <v>0.4663</v>
      </c>
      <c r="V60" s="19">
        <v>0.5081</v>
      </c>
      <c r="X60" s="29">
        <v>0.485</v>
      </c>
      <c r="Z60" s="29">
        <v>0.5373</v>
      </c>
      <c r="AA60" s="8" t="s">
        <v>60</v>
      </c>
      <c r="AB60" s="29">
        <v>0.4986</v>
      </c>
      <c r="AD60" s="29">
        <v>0.5443</v>
      </c>
      <c r="AF60" s="30">
        <v>0.5227</v>
      </c>
      <c r="AH60" s="29">
        <v>0.567</v>
      </c>
      <c r="AJ60" s="29">
        <v>0.5454</v>
      </c>
      <c r="AL60" s="29">
        <v>0.5613</v>
      </c>
      <c r="AN60" s="29">
        <v>0.5274</v>
      </c>
      <c r="AP60" s="29">
        <v>0.4892</v>
      </c>
      <c r="AR60" s="29">
        <v>0.4951</v>
      </c>
      <c r="AT60" s="29">
        <v>0.5673</v>
      </c>
    </row>
    <row r="61" s="5" customFormat="1" spans="1:46">
      <c r="A61" s="18" t="s">
        <v>105</v>
      </c>
      <c r="B61" s="5">
        <f>B55*$B$62</f>
        <v>1584594.4134</v>
      </c>
      <c r="C61" s="5">
        <f t="shared" ref="C61:L61" si="17">C55*C62</f>
        <v>1534594.3756</v>
      </c>
      <c r="D61" s="5">
        <f t="shared" si="17"/>
        <v>1707556.6057</v>
      </c>
      <c r="E61" s="5">
        <f t="shared" si="17"/>
        <v>1640105.7156</v>
      </c>
      <c r="F61" s="5">
        <f t="shared" si="17"/>
        <v>1545419.72</v>
      </c>
      <c r="G61" s="5">
        <f t="shared" si="17"/>
        <v>1510310.602</v>
      </c>
      <c r="H61" s="5">
        <f t="shared" si="17"/>
        <v>1548355.7224</v>
      </c>
      <c r="I61" s="5">
        <f t="shared" si="17"/>
        <v>1557073.2786</v>
      </c>
      <c r="J61" s="5">
        <f t="shared" si="17"/>
        <v>1469256.5016</v>
      </c>
      <c r="K61" s="5">
        <f t="shared" si="17"/>
        <v>1409039.3594</v>
      </c>
      <c r="L61" s="5">
        <f t="shared" si="17"/>
        <v>1387093.3804</v>
      </c>
      <c r="M61" s="28">
        <f t="shared" ref="M61:AT61" si="18">M55-M59</f>
        <v>1392929</v>
      </c>
      <c r="N61" s="28">
        <f t="shared" si="18"/>
        <v>1420540.821</v>
      </c>
      <c r="O61" s="28">
        <f t="shared" si="18"/>
        <v>1569169</v>
      </c>
      <c r="P61" s="28">
        <f t="shared" si="18"/>
        <v>1585760.0034</v>
      </c>
      <c r="Q61" s="28">
        <f t="shared" si="18"/>
        <v>1618668</v>
      </c>
      <c r="R61" s="28">
        <f t="shared" si="18"/>
        <v>1642426.593</v>
      </c>
      <c r="S61" s="28">
        <f t="shared" si="18"/>
        <v>1685956</v>
      </c>
      <c r="T61" s="28">
        <f t="shared" si="18"/>
        <v>1742808.024</v>
      </c>
      <c r="U61" s="28">
        <f t="shared" si="18"/>
        <v>1725015</v>
      </c>
      <c r="V61" s="28">
        <f t="shared" si="18"/>
        <v>1503915.384</v>
      </c>
      <c r="W61" s="28">
        <f t="shared" si="18"/>
        <v>1363689</v>
      </c>
      <c r="X61" s="28">
        <f t="shared" si="18"/>
        <v>1444415.865</v>
      </c>
      <c r="Y61" s="28">
        <f t="shared" si="18"/>
        <v>1353378</v>
      </c>
      <c r="Z61" s="28">
        <f t="shared" si="18"/>
        <v>1262868.8569</v>
      </c>
      <c r="AA61" s="28">
        <f t="shared" si="18"/>
        <v>1209897</v>
      </c>
      <c r="AB61" s="28">
        <f t="shared" si="18"/>
        <v>1209743.8248</v>
      </c>
      <c r="AC61" s="28">
        <f t="shared" si="18"/>
        <v>1142308</v>
      </c>
      <c r="AD61" s="28">
        <f t="shared" si="18"/>
        <v>1029651.4158</v>
      </c>
      <c r="AE61" s="28">
        <f t="shared" si="18"/>
        <v>1008468</v>
      </c>
      <c r="AF61" s="28">
        <f t="shared" si="18"/>
        <v>997558.9092</v>
      </c>
      <c r="AG61" s="28">
        <f t="shared" si="18"/>
        <v>942644</v>
      </c>
      <c r="AH61" s="28">
        <f t="shared" si="18"/>
        <v>879889.341</v>
      </c>
      <c r="AI61" s="28">
        <f t="shared" si="18"/>
        <v>818343</v>
      </c>
      <c r="AJ61" s="28">
        <f t="shared" si="18"/>
        <v>852340.4504</v>
      </c>
      <c r="AK61" s="28">
        <f t="shared" si="18"/>
        <v>766933</v>
      </c>
      <c r="AL61" s="28">
        <f t="shared" si="18"/>
        <v>719961.9762</v>
      </c>
      <c r="AM61" s="28">
        <f t="shared" si="18"/>
        <v>727629</v>
      </c>
      <c r="AN61" s="28">
        <f t="shared" si="18"/>
        <v>748359.2644</v>
      </c>
      <c r="AO61" s="28">
        <f t="shared" si="18"/>
        <v>781786</v>
      </c>
      <c r="AP61" s="28">
        <f t="shared" si="18"/>
        <v>738965.6764</v>
      </c>
      <c r="AQ61" s="28">
        <f t="shared" si="18"/>
        <v>609206</v>
      </c>
      <c r="AR61" s="28">
        <f t="shared" si="18"/>
        <v>604548.0738</v>
      </c>
      <c r="AS61" s="28">
        <f t="shared" si="18"/>
        <v>485968</v>
      </c>
      <c r="AT61" s="28">
        <f t="shared" si="18"/>
        <v>431532.1427</v>
      </c>
    </row>
    <row r="62" spans="1:12">
      <c r="A62" s="7" t="s">
        <v>104</v>
      </c>
      <c r="B62" s="8">
        <v>0.3557</v>
      </c>
      <c r="C62" s="8">
        <v>0.3466</v>
      </c>
      <c r="D62" s="8">
        <v>0.3971</v>
      </c>
      <c r="E62" s="8">
        <f>1-E60</f>
        <v>0.3852</v>
      </c>
      <c r="F62" s="8">
        <v>0.38</v>
      </c>
      <c r="G62" s="8">
        <f>1-G60</f>
        <v>0.3716</v>
      </c>
      <c r="H62" s="19">
        <v>0.3896</v>
      </c>
      <c r="I62" s="8">
        <f>1-I60</f>
        <v>0.3759</v>
      </c>
      <c r="J62" s="29">
        <v>0.3739</v>
      </c>
      <c r="K62" s="8">
        <f>1-K60</f>
        <v>0.3706</v>
      </c>
      <c r="L62" s="19">
        <v>0.3836</v>
      </c>
    </row>
    <row r="63" spans="1:46">
      <c r="A63" s="7" t="s">
        <v>106</v>
      </c>
      <c r="B63" s="8">
        <f t="shared" ref="B63:L63" si="19">B26</f>
        <v>6794347</v>
      </c>
      <c r="C63" s="8">
        <f t="shared" si="19"/>
        <v>6745729</v>
      </c>
      <c r="D63" s="8">
        <f t="shared" si="19"/>
        <v>6508681</v>
      </c>
      <c r="E63" s="8">
        <f t="shared" si="19"/>
        <v>6537340</v>
      </c>
      <c r="F63" s="8">
        <f t="shared" si="19"/>
        <v>6252238</v>
      </c>
      <c r="G63" s="8">
        <f t="shared" si="19"/>
        <v>6297638</v>
      </c>
      <c r="H63" s="8">
        <f t="shared" si="19"/>
        <v>6169239</v>
      </c>
      <c r="I63" s="8">
        <f t="shared" si="19"/>
        <v>6199690</v>
      </c>
      <c r="J63" s="8">
        <f t="shared" si="19"/>
        <v>6000674</v>
      </c>
      <c r="K63" s="8">
        <f t="shared" si="19"/>
        <v>5942311</v>
      </c>
      <c r="L63" s="8">
        <f t="shared" si="19"/>
        <v>5563990</v>
      </c>
      <c r="M63" s="8">
        <f t="shared" ref="M63:AT63" si="20">M26</f>
        <v>5537298</v>
      </c>
      <c r="N63" s="8">
        <f t="shared" si="20"/>
        <v>5432042</v>
      </c>
      <c r="O63" s="8">
        <f t="shared" si="20"/>
        <v>5474978</v>
      </c>
      <c r="P63" s="8">
        <f t="shared" si="20"/>
        <v>5222292</v>
      </c>
      <c r="Q63" s="8">
        <f t="shared" si="20"/>
        <v>5221221</v>
      </c>
      <c r="R63" s="8">
        <f t="shared" si="20"/>
        <v>4908944</v>
      </c>
      <c r="S63" s="8">
        <f t="shared" si="20"/>
        <v>4731829</v>
      </c>
      <c r="T63" s="8">
        <f t="shared" si="20"/>
        <v>4722648</v>
      </c>
      <c r="U63" s="8">
        <f t="shared" si="20"/>
        <v>5033122</v>
      </c>
      <c r="V63" s="8">
        <f t="shared" si="20"/>
        <v>4404549</v>
      </c>
      <c r="W63" s="8">
        <f t="shared" si="20"/>
        <v>4016399</v>
      </c>
      <c r="X63" s="8">
        <f t="shared" si="20"/>
        <v>3885372</v>
      </c>
      <c r="Y63" s="8">
        <f t="shared" si="20"/>
        <v>3810629</v>
      </c>
      <c r="Z63" s="8">
        <f t="shared" si="20"/>
        <v>3513426</v>
      </c>
      <c r="AA63" s="8">
        <f t="shared" si="20"/>
        <v>3408219</v>
      </c>
      <c r="AB63" s="8">
        <f t="shared" si="20"/>
        <v>3144618</v>
      </c>
      <c r="AC63" s="8">
        <f t="shared" si="20"/>
        <v>3322701</v>
      </c>
      <c r="AD63" s="8">
        <f t="shared" si="20"/>
        <v>2963579</v>
      </c>
      <c r="AE63" s="8">
        <f t="shared" si="20"/>
        <v>2794971</v>
      </c>
      <c r="AF63" s="8">
        <f t="shared" si="20"/>
        <v>2633278</v>
      </c>
      <c r="AG63" s="8">
        <f t="shared" si="20"/>
        <v>2643205</v>
      </c>
      <c r="AH63" s="8">
        <f t="shared" si="20"/>
        <v>2584723</v>
      </c>
      <c r="AI63" s="8">
        <f t="shared" si="20"/>
        <v>2402507</v>
      </c>
      <c r="AJ63" s="8">
        <f t="shared" si="20"/>
        <v>2359564</v>
      </c>
      <c r="AK63" s="8">
        <f t="shared" si="20"/>
        <v>2067941</v>
      </c>
      <c r="AL63" s="8">
        <f t="shared" si="20"/>
        <v>2199275</v>
      </c>
      <c r="AM63" s="8">
        <f t="shared" si="20"/>
        <v>2067941</v>
      </c>
      <c r="AN63" s="8">
        <f t="shared" si="20"/>
        <v>2016901</v>
      </c>
      <c r="AO63" s="8">
        <f t="shared" si="20"/>
        <v>1972768</v>
      </c>
      <c r="AP63" s="8">
        <f t="shared" si="20"/>
        <v>1800839</v>
      </c>
      <c r="AQ63" s="8">
        <f t="shared" si="20"/>
        <v>1571797</v>
      </c>
      <c r="AR63" s="8">
        <f t="shared" si="20"/>
        <v>1547249</v>
      </c>
      <c r="AS63" s="8">
        <f t="shared" si="20"/>
        <v>1395791</v>
      </c>
      <c r="AT63" s="8">
        <f t="shared" si="20"/>
        <v>1373786</v>
      </c>
    </row>
    <row r="64" spans="1:46">
      <c r="A64" s="7" t="s">
        <v>107</v>
      </c>
      <c r="B64" s="8">
        <f t="shared" ref="B64:L64" si="21">B45</f>
        <v>6221311</v>
      </c>
      <c r="C64" s="8">
        <f t="shared" si="21"/>
        <v>6202124</v>
      </c>
      <c r="D64" s="8">
        <f t="shared" si="21"/>
        <v>5979792</v>
      </c>
      <c r="E64" s="8">
        <f t="shared" si="21"/>
        <v>6033289</v>
      </c>
      <c r="F64" s="8">
        <f t="shared" si="21"/>
        <v>5752755</v>
      </c>
      <c r="G64" s="8">
        <f t="shared" si="21"/>
        <v>5814246</v>
      </c>
      <c r="H64" s="8">
        <f t="shared" si="21"/>
        <v>5728599</v>
      </c>
      <c r="I64" s="8">
        <f t="shared" si="21"/>
        <v>5777866</v>
      </c>
      <c r="J64" s="8">
        <f t="shared" si="21"/>
        <v>5578850</v>
      </c>
      <c r="K64" s="8">
        <f t="shared" si="21"/>
        <v>5538949</v>
      </c>
      <c r="L64" s="8">
        <f t="shared" si="21"/>
        <v>5166556</v>
      </c>
      <c r="M64" s="8">
        <f t="shared" ref="M64:AT64" si="22">M45</f>
        <v>5158110</v>
      </c>
      <c r="N64" s="8">
        <f t="shared" si="22"/>
        <v>5051991</v>
      </c>
      <c r="O64" s="8">
        <f t="shared" si="22"/>
        <v>5113220</v>
      </c>
      <c r="P64" s="8">
        <f t="shared" si="22"/>
        <v>4872327</v>
      </c>
      <c r="Q64" s="8">
        <f t="shared" si="22"/>
        <v>4888303</v>
      </c>
      <c r="R64" s="8">
        <f t="shared" si="22"/>
        <v>4576829</v>
      </c>
      <c r="S64" s="8">
        <f t="shared" si="22"/>
        <v>4416769</v>
      </c>
      <c r="T64" s="8">
        <f t="shared" si="22"/>
        <v>4420250</v>
      </c>
      <c r="U64" s="8">
        <f t="shared" si="22"/>
        <v>4746758</v>
      </c>
      <c r="V64" s="8">
        <f t="shared" si="22"/>
        <v>4120707</v>
      </c>
      <c r="W64" s="8">
        <f t="shared" si="22"/>
        <v>3750443</v>
      </c>
      <c r="X64" s="8">
        <f t="shared" si="22"/>
        <v>3628098</v>
      </c>
      <c r="Y64" s="8">
        <f t="shared" si="22"/>
        <v>3598131</v>
      </c>
      <c r="Z64" s="8">
        <f t="shared" si="22"/>
        <v>3298869</v>
      </c>
      <c r="AA64" s="8">
        <f t="shared" si="22"/>
        <v>3207712</v>
      </c>
      <c r="AB64" s="8">
        <f t="shared" si="22"/>
        <v>2953664</v>
      </c>
      <c r="AC64" s="8">
        <f t="shared" si="22"/>
        <v>3141339</v>
      </c>
      <c r="AD64" s="8">
        <f t="shared" si="22"/>
        <v>2786306</v>
      </c>
      <c r="AE64" s="8">
        <f t="shared" si="22"/>
        <v>2629961</v>
      </c>
      <c r="AF64" s="8">
        <f t="shared" si="22"/>
        <v>2479430</v>
      </c>
      <c r="AG64" s="8">
        <f t="shared" si="22"/>
        <v>2497773</v>
      </c>
      <c r="AH64" s="8">
        <f t="shared" si="22"/>
        <v>2441946</v>
      </c>
      <c r="AI64" s="8">
        <f t="shared" si="22"/>
        <v>2268501</v>
      </c>
      <c r="AJ64" s="8">
        <f t="shared" si="22"/>
        <v>2226456</v>
      </c>
      <c r="AK64" s="8">
        <f t="shared" si="22"/>
        <v>2157641</v>
      </c>
      <c r="AL64" s="8">
        <f t="shared" si="22"/>
        <v>2081061</v>
      </c>
      <c r="AM64" s="8">
        <f t="shared" si="22"/>
        <v>1975158</v>
      </c>
      <c r="AN64" s="8">
        <f t="shared" si="22"/>
        <v>1929396</v>
      </c>
      <c r="AO64" s="8">
        <f t="shared" si="22"/>
        <v>1888583</v>
      </c>
      <c r="AP64" s="8">
        <f t="shared" si="22"/>
        <v>1718668</v>
      </c>
      <c r="AQ64" s="8">
        <f t="shared" si="22"/>
        <v>1492016</v>
      </c>
      <c r="AR64" s="8">
        <f t="shared" si="22"/>
        <v>1457237</v>
      </c>
      <c r="AS64" s="8">
        <f t="shared" si="22"/>
        <v>1242568</v>
      </c>
      <c r="AT64" s="8">
        <f t="shared" si="22"/>
        <v>1299024</v>
      </c>
    </row>
    <row r="66" s="6" customFormat="1" spans="1:46">
      <c r="A66" s="32" t="s">
        <v>108</v>
      </c>
      <c r="B66" s="6">
        <f>B56/B57</f>
        <v>2.54335876626262</v>
      </c>
      <c r="C66" s="6">
        <f t="shared" ref="C66:AT66" si="23">C56/C57</f>
        <v>2.50805964200883</v>
      </c>
      <c r="D66" s="6">
        <f t="shared" si="23"/>
        <v>2.35390954828093</v>
      </c>
      <c r="E66" s="6">
        <f t="shared" si="23"/>
        <v>2.39084189104485</v>
      </c>
      <c r="F66" s="6">
        <f t="shared" si="23"/>
        <v>2.1912048774069</v>
      </c>
      <c r="G66" s="6">
        <f t="shared" si="23"/>
        <v>1.16751328604151</v>
      </c>
      <c r="H66" s="6">
        <f t="shared" si="23"/>
        <v>1.13655543675805</v>
      </c>
      <c r="I66" s="6">
        <f t="shared" si="23"/>
        <v>1.14050949996679</v>
      </c>
      <c r="J66" s="6">
        <f t="shared" si="23"/>
        <v>1.18932628978997</v>
      </c>
      <c r="K66" s="6">
        <f t="shared" si="23"/>
        <v>1.12029903978531</v>
      </c>
      <c r="L66" s="6">
        <f t="shared" si="23"/>
        <v>1.13757248336162</v>
      </c>
      <c r="M66" s="6">
        <f t="shared" si="23"/>
        <v>1.13114239963008</v>
      </c>
      <c r="N66" s="6">
        <f t="shared" si="23"/>
        <v>1.08391416708174</v>
      </c>
      <c r="O66" s="6">
        <f t="shared" si="23"/>
        <v>1.17577378129923</v>
      </c>
      <c r="P66" s="6">
        <f t="shared" si="23"/>
        <v>1.17290219216175</v>
      </c>
      <c r="Q66" s="6">
        <f t="shared" si="23"/>
        <v>1.11751599016434</v>
      </c>
      <c r="R66" s="6">
        <f t="shared" si="23"/>
        <v>1.14307208964435</v>
      </c>
      <c r="S66" s="6">
        <f t="shared" si="23"/>
        <v>1.3666756971453</v>
      </c>
      <c r="T66" s="6">
        <f t="shared" si="23"/>
        <v>1.3845046997713</v>
      </c>
      <c r="U66" s="6">
        <f t="shared" si="23"/>
        <v>1.51002285129571</v>
      </c>
      <c r="V66" s="6">
        <f t="shared" si="23"/>
        <v>1.55831628406289</v>
      </c>
      <c r="W66" s="6">
        <f t="shared" si="23"/>
        <v>1.3786172994513</v>
      </c>
      <c r="X66" s="6">
        <f t="shared" si="23"/>
        <v>1.66289349912487</v>
      </c>
      <c r="Y66" s="6">
        <f t="shared" si="23"/>
        <v>2.06126663693165</v>
      </c>
      <c r="Z66" s="6">
        <f t="shared" si="23"/>
        <v>2.61385306284981</v>
      </c>
      <c r="AA66" s="6">
        <f t="shared" si="23"/>
        <v>2.15717805675814</v>
      </c>
      <c r="AB66" s="6">
        <f t="shared" si="23"/>
        <v>2.2005419505007</v>
      </c>
      <c r="AC66" s="6">
        <f t="shared" si="23"/>
        <v>2.04278854101402</v>
      </c>
      <c r="AD66" s="6">
        <f t="shared" si="23"/>
        <v>2.1235954728599</v>
      </c>
      <c r="AE66" s="6">
        <f t="shared" si="23"/>
        <v>2.24032331674202</v>
      </c>
      <c r="AF66" s="6">
        <f t="shared" si="23"/>
        <v>2.1536607411871</v>
      </c>
      <c r="AG66" s="6">
        <f t="shared" si="23"/>
        <v>2.38314606741573</v>
      </c>
      <c r="AH66" s="6">
        <f t="shared" si="23"/>
        <v>2.36589643623147</v>
      </c>
      <c r="AI66" s="6">
        <f t="shared" si="23"/>
        <v>2.17388694153417</v>
      </c>
      <c r="AJ66" s="6">
        <f t="shared" si="23"/>
        <v>2.40226166925092</v>
      </c>
      <c r="AK66" s="6">
        <f t="shared" si="23"/>
        <v>2.01918318429059</v>
      </c>
      <c r="AL66" s="6">
        <f t="shared" si="23"/>
        <v>1.66245927818588</v>
      </c>
      <c r="AM66" s="6">
        <f t="shared" si="23"/>
        <v>2.04230141229148</v>
      </c>
      <c r="AN66" s="6">
        <f t="shared" si="23"/>
        <v>1.84005345375789</v>
      </c>
      <c r="AO66" s="6">
        <f t="shared" si="23"/>
        <v>1.64575230942783</v>
      </c>
      <c r="AP66" s="6">
        <f t="shared" si="23"/>
        <v>2.31348444316176</v>
      </c>
      <c r="AQ66" s="6">
        <f t="shared" si="23"/>
        <v>2.29525985923587</v>
      </c>
      <c r="AR66" s="6">
        <f t="shared" si="23"/>
        <v>1.97111166744675</v>
      </c>
      <c r="AS66" s="6">
        <f t="shared" si="23"/>
        <v>1.63337717475591</v>
      </c>
      <c r="AT66" s="6">
        <f t="shared" si="23"/>
        <v>1.39392367073298</v>
      </c>
    </row>
    <row r="67" s="6" customFormat="1" spans="1:46">
      <c r="A67" s="32" t="s">
        <v>109</v>
      </c>
      <c r="B67" s="6">
        <f>B47/B48</f>
        <v>1.16341008887775</v>
      </c>
      <c r="C67" s="6">
        <f t="shared" ref="C67:AT67" si="24">C47/C48</f>
        <v>1.15217337156753</v>
      </c>
      <c r="D67" s="6">
        <f t="shared" si="24"/>
        <v>1.14565110186692</v>
      </c>
      <c r="E67" s="6">
        <f t="shared" si="24"/>
        <v>1.1487060363467</v>
      </c>
      <c r="F67" s="6">
        <f t="shared" si="24"/>
        <v>1.12833013230187</v>
      </c>
      <c r="G67" s="6">
        <f t="shared" si="24"/>
        <v>1.37606001670605</v>
      </c>
      <c r="H67" s="6">
        <f t="shared" si="24"/>
        <v>0.865561328113809</v>
      </c>
      <c r="I67" s="6">
        <f t="shared" si="24"/>
        <v>0.848785980209952</v>
      </c>
      <c r="J67" s="6">
        <f t="shared" si="24"/>
        <v>0.846208330894881</v>
      </c>
      <c r="K67" s="6">
        <f t="shared" si="24"/>
        <v>0.851438304278499</v>
      </c>
      <c r="L67" s="6">
        <f t="shared" si="24"/>
        <v>0.861417996658951</v>
      </c>
      <c r="M67" s="6">
        <f t="shared" si="24"/>
        <v>0.855127052168471</v>
      </c>
      <c r="N67" s="6">
        <f t="shared" si="24"/>
        <v>0.852987283428867</v>
      </c>
      <c r="O67" s="6">
        <f t="shared" si="24"/>
        <v>0.839668750199364</v>
      </c>
      <c r="P67" s="6">
        <f t="shared" si="24"/>
        <v>0.836460963446846</v>
      </c>
      <c r="Q67" s="6">
        <f t="shared" si="24"/>
        <v>0.836993812728471</v>
      </c>
      <c r="R67" s="6">
        <f t="shared" si="24"/>
        <v>0.859552275425642</v>
      </c>
      <c r="S67" s="6">
        <f t="shared" si="24"/>
        <v>0.870429362799798</v>
      </c>
      <c r="T67" s="6">
        <f t="shared" si="24"/>
        <v>0.86747375370652</v>
      </c>
      <c r="U67" s="6">
        <f t="shared" si="24"/>
        <v>0.867618290157837</v>
      </c>
      <c r="V67" s="6">
        <f t="shared" si="24"/>
        <v>0.878818663813314</v>
      </c>
      <c r="W67" s="6">
        <f t="shared" si="24"/>
        <v>0.885289217447784</v>
      </c>
      <c r="X67" s="6">
        <f t="shared" si="24"/>
        <v>0.891690426669777</v>
      </c>
      <c r="Y67" s="6">
        <f t="shared" si="24"/>
        <v>0.914895461543591</v>
      </c>
      <c r="Z67" s="6">
        <f t="shared" si="24"/>
        <v>0.91570591837253</v>
      </c>
      <c r="AA67" s="6">
        <f t="shared" si="24"/>
        <v>0.92369033897109</v>
      </c>
      <c r="AB67" s="6">
        <f t="shared" si="24"/>
        <v>0.906410338040606</v>
      </c>
      <c r="AC67" s="6">
        <f t="shared" si="24"/>
        <v>0.909284142675531</v>
      </c>
      <c r="AD67" s="6">
        <f t="shared" si="24"/>
        <v>0.912413018728816</v>
      </c>
      <c r="AE67" s="6">
        <f t="shared" si="24"/>
        <v>0.899273835168995</v>
      </c>
      <c r="AF67" s="6">
        <f t="shared" si="24"/>
        <v>0.895262237900186</v>
      </c>
      <c r="AG67" s="6">
        <f t="shared" si="24"/>
        <v>0.911634489990585</v>
      </c>
      <c r="AH67" s="6">
        <f t="shared" si="24"/>
        <v>0.912564891793186</v>
      </c>
      <c r="AI67" s="6">
        <f t="shared" si="24"/>
        <v>0.902386530094469</v>
      </c>
      <c r="AJ67" s="6">
        <f t="shared" si="24"/>
        <v>0.902376141980316</v>
      </c>
      <c r="AK67" s="6">
        <f t="shared" si="24"/>
        <v>0.903600388418045</v>
      </c>
      <c r="AL67" s="6">
        <f t="shared" si="24"/>
        <v>0.900192091642258</v>
      </c>
      <c r="AM67" s="6">
        <f t="shared" si="24"/>
        <v>0.884723783725157</v>
      </c>
      <c r="AN67" s="6">
        <f t="shared" si="24"/>
        <v>0.874895638187967</v>
      </c>
      <c r="AO67" s="6">
        <f t="shared" si="24"/>
        <v>0.88716291964192</v>
      </c>
      <c r="AP67" s="6">
        <f t="shared" si="24"/>
        <v>0.879978508598376</v>
      </c>
      <c r="AQ67" s="6">
        <f t="shared" si="24"/>
        <v>0.866198550957709</v>
      </c>
      <c r="AR67" s="6">
        <f t="shared" si="24"/>
        <v>0.878671984125105</v>
      </c>
      <c r="AS67" s="6">
        <f t="shared" si="24"/>
        <v>0.87892490395666</v>
      </c>
      <c r="AT67" s="6">
        <f t="shared" si="24"/>
        <v>0.863507358990407</v>
      </c>
    </row>
    <row r="68" s="6" customFormat="1" spans="1:46">
      <c r="A68" s="32" t="s">
        <v>110</v>
      </c>
      <c r="B68" s="6">
        <f>B51/B47</f>
        <v>0.0485625257306049</v>
      </c>
      <c r="C68" s="6">
        <f t="shared" ref="C68:AT68" si="25">C51/C47</f>
        <v>0.0397660364662189</v>
      </c>
      <c r="D68" s="6">
        <f t="shared" si="25"/>
        <v>0.041609225182557</v>
      </c>
      <c r="E68" s="6">
        <f t="shared" si="25"/>
        <v>0.0588244890813637</v>
      </c>
      <c r="F68" s="6">
        <f t="shared" si="25"/>
        <v>0.063599385159814</v>
      </c>
      <c r="G68" s="6">
        <f t="shared" si="25"/>
        <v>0.0642056115244091</v>
      </c>
      <c r="H68" s="6">
        <f t="shared" si="25"/>
        <v>0.100644347579444</v>
      </c>
      <c r="I68" s="6">
        <f t="shared" si="25"/>
        <v>0.0843951202721513</v>
      </c>
      <c r="J68" s="6">
        <f t="shared" si="25"/>
        <v>0.0915620589969336</v>
      </c>
      <c r="K68" s="6">
        <f t="shared" si="25"/>
        <v>0.113268985790614</v>
      </c>
      <c r="L68" s="6">
        <f t="shared" si="25"/>
        <v>0.0933647643764248</v>
      </c>
      <c r="M68" s="6">
        <f t="shared" si="25"/>
        <v>0.0714893687775066</v>
      </c>
      <c r="N68" s="6">
        <f t="shared" si="25"/>
        <v>0.130483910972927</v>
      </c>
      <c r="O68" s="6">
        <f t="shared" si="25"/>
        <v>0.159122149080118</v>
      </c>
      <c r="P68" s="6">
        <f t="shared" si="25"/>
        <v>0.156522215839368</v>
      </c>
      <c r="Q68" s="6">
        <f t="shared" si="25"/>
        <v>0.2038423263431</v>
      </c>
      <c r="R68" s="6">
        <f t="shared" si="25"/>
        <v>0.15020251920054</v>
      </c>
      <c r="S68" s="6">
        <f t="shared" si="25"/>
        <v>0.164648978160967</v>
      </c>
      <c r="T68" s="6">
        <f t="shared" si="25"/>
        <v>0.159562632037203</v>
      </c>
      <c r="U68" s="6">
        <f t="shared" si="25"/>
        <v>0.171324144842555</v>
      </c>
      <c r="V68" s="6">
        <f t="shared" si="25"/>
        <v>0.177616653556323</v>
      </c>
      <c r="W68" s="6">
        <f t="shared" si="25"/>
        <v>0.140290822738787</v>
      </c>
      <c r="X68" s="6">
        <f t="shared" si="25"/>
        <v>0.132324990770563</v>
      </c>
      <c r="Y68" s="6">
        <f t="shared" si="25"/>
        <v>0.101812833490786</v>
      </c>
      <c r="Z68" s="6">
        <f t="shared" si="25"/>
        <v>0.0442955019362526</v>
      </c>
      <c r="AA68" s="6">
        <f t="shared" si="25"/>
        <v>-0.00550603507912636</v>
      </c>
      <c r="AB68" s="6">
        <f t="shared" si="25"/>
        <v>0.0381285084387795</v>
      </c>
      <c r="AC68" s="6">
        <f t="shared" si="25"/>
        <v>0.0328539793918273</v>
      </c>
      <c r="AD68" s="6">
        <f t="shared" si="25"/>
        <v>0.0337014075360919</v>
      </c>
      <c r="AE68" s="6">
        <f t="shared" si="25"/>
        <v>0.0341031616743442</v>
      </c>
      <c r="AF68" s="6">
        <f t="shared" si="25"/>
        <v>0.066122530396018</v>
      </c>
      <c r="AG68" s="6">
        <f t="shared" si="25"/>
        <v>0.0714231154279877</v>
      </c>
      <c r="AH68" s="6">
        <f t="shared" si="25"/>
        <v>0.0816662726755022</v>
      </c>
      <c r="AI68" s="6">
        <f t="shared" si="25"/>
        <v>0.0809155654689227</v>
      </c>
      <c r="AJ68" s="6">
        <f t="shared" si="25"/>
        <v>0.0639386215762341</v>
      </c>
      <c r="AK68" s="6">
        <f t="shared" si="25"/>
        <v>0.100874759086417</v>
      </c>
      <c r="AL68" s="6">
        <f t="shared" si="25"/>
        <v>0.11433058898319</v>
      </c>
      <c r="AM68" s="6">
        <f t="shared" si="25"/>
        <v>0.0712792397136248</v>
      </c>
      <c r="AN68" s="6">
        <f t="shared" si="25"/>
        <v>0.0642395966663034</v>
      </c>
      <c r="AO68" s="6">
        <f t="shared" si="25"/>
        <v>0.0427458591874745</v>
      </c>
      <c r="AP68" s="6">
        <f t="shared" si="25"/>
        <v>-0.00508667563263723</v>
      </c>
      <c r="AQ68" s="6">
        <f t="shared" si="25"/>
        <v>0.0335234145498531</v>
      </c>
      <c r="AR68" s="6">
        <f t="shared" si="25"/>
        <v>0.017639902676399</v>
      </c>
      <c r="AS68" s="6">
        <f t="shared" si="25"/>
        <v>0.145737621460517</v>
      </c>
      <c r="AT68" s="6">
        <f t="shared" si="25"/>
        <v>0.149898800189636</v>
      </c>
    </row>
    <row r="69" s="6" customFormat="1" spans="1:46">
      <c r="A69" s="32" t="s">
        <v>111</v>
      </c>
      <c r="B69" s="6">
        <f>B61/B59</f>
        <v>0.552072016141549</v>
      </c>
      <c r="C69" s="6">
        <f t="shared" ref="C69:AT69" si="26">C61/C59</f>
        <v>0.530456075910621</v>
      </c>
      <c r="D69" s="6">
        <f t="shared" si="26"/>
        <v>0.658649859014762</v>
      </c>
      <c r="E69" s="6">
        <f t="shared" si="26"/>
        <v>0.626545217957059</v>
      </c>
      <c r="F69" s="6">
        <f t="shared" si="26"/>
        <v>0.612903225806452</v>
      </c>
      <c r="G69" s="6">
        <f t="shared" si="26"/>
        <v>0.591343093570974</v>
      </c>
      <c r="H69" s="6">
        <f t="shared" si="26"/>
        <v>0.63826998689384</v>
      </c>
      <c r="I69" s="6">
        <f t="shared" si="26"/>
        <v>0.602307322544464</v>
      </c>
      <c r="J69" s="6">
        <f t="shared" si="26"/>
        <v>0.597188947452484</v>
      </c>
      <c r="K69" s="6">
        <f t="shared" si="26"/>
        <v>0.588814744200826</v>
      </c>
      <c r="L69" s="6">
        <f t="shared" si="26"/>
        <v>0.622323166774822</v>
      </c>
      <c r="M69" s="6">
        <f t="shared" si="26"/>
        <v>0.605695304513291</v>
      </c>
      <c r="N69" s="6">
        <f t="shared" si="26"/>
        <v>0.65809981760902</v>
      </c>
      <c r="O69" s="6">
        <f t="shared" si="26"/>
        <v>0.783593645834842</v>
      </c>
      <c r="P69" s="6">
        <f t="shared" si="26"/>
        <v>0.842638658559057</v>
      </c>
      <c r="Q69" s="6">
        <f t="shared" si="26"/>
        <v>0.887854035161624</v>
      </c>
      <c r="R69" s="6">
        <f t="shared" si="26"/>
        <v>0.97199763360284</v>
      </c>
      <c r="S69" s="6">
        <f t="shared" si="26"/>
        <v>1.0416896820601</v>
      </c>
      <c r="T69" s="6">
        <f t="shared" si="26"/>
        <v>1.14454214025306</v>
      </c>
      <c r="U69" s="6">
        <f t="shared" si="26"/>
        <v>1.01726804868455</v>
      </c>
      <c r="V69" s="6">
        <f t="shared" si="26"/>
        <v>0.96811651249754</v>
      </c>
      <c r="W69" s="6">
        <f t="shared" si="26"/>
        <v>0.966067978806832</v>
      </c>
      <c r="X69" s="6">
        <f t="shared" si="26"/>
        <v>1.06185567010309</v>
      </c>
      <c r="Y69" s="6">
        <f t="shared" si="26"/>
        <v>0.937112588284171</v>
      </c>
      <c r="Z69" s="6">
        <f t="shared" si="26"/>
        <v>0.861157640052112</v>
      </c>
      <c r="AA69" s="6">
        <f t="shared" si="26"/>
        <v>0.914823442947585</v>
      </c>
      <c r="AB69" s="6">
        <f t="shared" si="26"/>
        <v>1.00561572402728</v>
      </c>
      <c r="AC69" s="6">
        <f t="shared" si="26"/>
        <v>0.869251701508529</v>
      </c>
      <c r="AD69" s="6">
        <f t="shared" si="26"/>
        <v>0.837222120154327</v>
      </c>
      <c r="AE69" s="6">
        <f t="shared" si="26"/>
        <v>0.832349503793356</v>
      </c>
      <c r="AF69" s="6">
        <f t="shared" si="26"/>
        <v>0.913143294432753</v>
      </c>
      <c r="AG69" s="6">
        <f t="shared" si="26"/>
        <v>0.819609186567592</v>
      </c>
      <c r="AH69" s="6">
        <f t="shared" si="26"/>
        <v>0.763668430335097</v>
      </c>
      <c r="AI69" s="6">
        <f t="shared" si="26"/>
        <v>0.758543243406082</v>
      </c>
      <c r="AJ69" s="6">
        <f t="shared" si="26"/>
        <v>0.833516685001834</v>
      </c>
      <c r="AK69" s="6">
        <f t="shared" si="26"/>
        <v>0.778243208549855</v>
      </c>
      <c r="AL69" s="6">
        <f t="shared" si="26"/>
        <v>0.781578478531979</v>
      </c>
      <c r="AM69" s="6">
        <f t="shared" si="26"/>
        <v>0.82636564654629</v>
      </c>
      <c r="AN69" s="6">
        <f t="shared" si="26"/>
        <v>0.896094046264695</v>
      </c>
      <c r="AO69" s="6">
        <f t="shared" si="26"/>
        <v>1.03016223566866</v>
      </c>
      <c r="AP69" s="6">
        <f t="shared" si="26"/>
        <v>1.04415372035977</v>
      </c>
      <c r="AQ69" s="6">
        <f t="shared" si="26"/>
        <v>0.949744481964075</v>
      </c>
      <c r="AR69" s="6">
        <f t="shared" si="26"/>
        <v>1.01979398101394</v>
      </c>
      <c r="AS69" s="6">
        <f t="shared" si="26"/>
        <v>0.866781531700252</v>
      </c>
      <c r="AT69" s="6">
        <f t="shared" si="26"/>
        <v>0.76273576590869</v>
      </c>
    </row>
    <row r="70" s="6" customFormat="1" spans="1:46">
      <c r="A70" s="32" t="s">
        <v>112</v>
      </c>
      <c r="B70" s="6">
        <f>B54/B55</f>
        <v>0.882845753695625</v>
      </c>
      <c r="C70" s="6">
        <f t="shared" ref="C70:AT70" si="27">C54/C55</f>
        <v>0.846954963517201</v>
      </c>
      <c r="D70" s="6">
        <f t="shared" si="27"/>
        <v>0.876813314769281</v>
      </c>
      <c r="E70" s="6">
        <f t="shared" si="27"/>
        <v>0.869676920233275</v>
      </c>
      <c r="F70" s="6">
        <f t="shared" si="27"/>
        <v>0.87380492336412</v>
      </c>
      <c r="G70" s="6">
        <f t="shared" si="27"/>
        <v>0.840138324871535</v>
      </c>
      <c r="H70" s="6">
        <f t="shared" si="27"/>
        <v>0.878654145632136</v>
      </c>
      <c r="I70" s="6">
        <f t="shared" si="27"/>
        <v>0.821797504450476</v>
      </c>
      <c r="J70" s="6">
        <f t="shared" si="27"/>
        <v>0.841896922390995</v>
      </c>
      <c r="K70" s="6">
        <f t="shared" si="27"/>
        <v>0.828934345664667</v>
      </c>
      <c r="L70" s="6">
        <f t="shared" si="27"/>
        <v>0.846962476932314</v>
      </c>
      <c r="M70" s="6">
        <f t="shared" si="27"/>
        <v>0.791311817427494</v>
      </c>
      <c r="N70" s="6">
        <f t="shared" si="27"/>
        <v>0.792239368107536</v>
      </c>
      <c r="O70" s="6">
        <f t="shared" si="27"/>
        <v>0.766986458541568</v>
      </c>
      <c r="P70" s="6">
        <f t="shared" si="27"/>
        <v>0.759495890309829</v>
      </c>
      <c r="Q70" s="6">
        <f t="shared" si="27"/>
        <v>0.745331792275652</v>
      </c>
      <c r="R70" s="6">
        <f t="shared" si="27"/>
        <v>0.765211558834033</v>
      </c>
      <c r="S70" s="6">
        <f t="shared" si="27"/>
        <v>0.741050066607393</v>
      </c>
      <c r="T70" s="6">
        <f t="shared" si="27"/>
        <v>0.730089235405081</v>
      </c>
      <c r="U70" s="6">
        <f t="shared" si="27"/>
        <v>0.690651284455914</v>
      </c>
      <c r="V70" s="6">
        <f t="shared" si="27"/>
        <v>0.750950166156423</v>
      </c>
      <c r="W70" s="6">
        <f t="shared" si="27"/>
        <v>0.774095981805053</v>
      </c>
      <c r="X70" s="6">
        <f t="shared" si="27"/>
        <v>0.757714842740252</v>
      </c>
      <c r="Y70" s="6">
        <f t="shared" si="27"/>
        <v>0.733705726882325</v>
      </c>
      <c r="Z70" s="6">
        <f t="shared" si="27"/>
        <v>0.713669973074146</v>
      </c>
      <c r="AA70" s="6">
        <f t="shared" si="27"/>
        <v>0.735781324285947</v>
      </c>
      <c r="AB70" s="6">
        <f t="shared" si="27"/>
        <v>0.743906492722772</v>
      </c>
      <c r="AC70" s="6">
        <f t="shared" si="27"/>
        <v>0.709927716415164</v>
      </c>
      <c r="AD70" s="6">
        <f t="shared" si="27"/>
        <v>0.737136721761598</v>
      </c>
      <c r="AE70" s="6">
        <f t="shared" si="27"/>
        <v>0.722670108015099</v>
      </c>
      <c r="AF70" s="6">
        <f t="shared" si="27"/>
        <v>0.748113400739903</v>
      </c>
      <c r="AG70" s="6">
        <f t="shared" si="27"/>
        <v>0.72711321614826</v>
      </c>
      <c r="AH70" s="6">
        <f t="shared" si="27"/>
        <v>0.725716102293368</v>
      </c>
      <c r="AI70" s="6">
        <f t="shared" si="27"/>
        <v>0.739076670718298</v>
      </c>
      <c r="AJ70" s="6">
        <f t="shared" si="27"/>
        <v>0.722761562602004</v>
      </c>
      <c r="AK70" s="6">
        <f t="shared" si="27"/>
        <v>0.744366582971924</v>
      </c>
      <c r="AL70" s="6">
        <f t="shared" si="27"/>
        <v>0.759330484070084</v>
      </c>
      <c r="AM70" s="6">
        <f t="shared" si="27"/>
        <v>0.722457413692538</v>
      </c>
      <c r="AN70" s="6">
        <f t="shared" si="27"/>
        <v>0.723659830728756</v>
      </c>
      <c r="AO70" s="6">
        <f t="shared" si="27"/>
        <v>0.732280249915297</v>
      </c>
      <c r="AP70" s="6">
        <f t="shared" si="27"/>
        <v>0.673123967033552</v>
      </c>
      <c r="AQ70" s="6">
        <f t="shared" si="27"/>
        <v>0.681849729100434</v>
      </c>
      <c r="AR70" s="6">
        <f t="shared" si="27"/>
        <v>0.651351053399056</v>
      </c>
      <c r="AS70" s="6">
        <f t="shared" si="27"/>
        <v>0.690393703194838</v>
      </c>
      <c r="AT70" s="6">
        <f t="shared" si="27"/>
        <v>0.686327397646247</v>
      </c>
    </row>
    <row r="71" s="6" customFormat="1" spans="1:46">
      <c r="A71" s="32" t="s">
        <v>113</v>
      </c>
      <c r="B71" s="6">
        <f>B51/B50</f>
        <v>1.38026035237347</v>
      </c>
      <c r="C71" s="6">
        <f t="shared" ref="C71:AT71" si="28">C51/C50</f>
        <v>0.833426395372211</v>
      </c>
      <c r="D71" s="6">
        <f t="shared" si="28"/>
        <v>1.09533046454443</v>
      </c>
      <c r="E71" s="6">
        <f t="shared" si="28"/>
        <v>1.76928448418222</v>
      </c>
      <c r="F71" s="6">
        <f t="shared" si="28"/>
        <v>2.5607960199005</v>
      </c>
      <c r="G71" s="6">
        <f t="shared" si="28"/>
        <v>3.10620327495667</v>
      </c>
      <c r="H71" s="6">
        <f t="shared" si="28"/>
        <v>3.07508338133062</v>
      </c>
      <c r="I71" s="6">
        <f t="shared" si="28"/>
        <v>2.30282724270413</v>
      </c>
      <c r="J71" s="6">
        <f t="shared" si="28"/>
        <v>2.26289578885204</v>
      </c>
      <c r="K71" s="6">
        <f t="shared" si="28"/>
        <v>2.5029537929898</v>
      </c>
      <c r="L71" s="6">
        <f t="shared" si="28"/>
        <v>2.03698151983347</v>
      </c>
      <c r="M71" s="6">
        <f t="shared" si="28"/>
        <v>1.38413759474315</v>
      </c>
      <c r="N71" s="6">
        <f t="shared" si="28"/>
        <v>3.38574255342927</v>
      </c>
      <c r="O71" s="6">
        <f t="shared" si="28"/>
        <v>3.4511801737276</v>
      </c>
      <c r="P71" s="6">
        <f t="shared" si="28"/>
        <v>3.66413239828967</v>
      </c>
      <c r="Q71" s="6">
        <f t="shared" si="28"/>
        <v>6.57274725274725</v>
      </c>
      <c r="R71" s="6">
        <f t="shared" si="28"/>
        <v>3.2205466433078</v>
      </c>
      <c r="S71" s="6">
        <f t="shared" si="28"/>
        <v>4.93194181407906</v>
      </c>
      <c r="T71" s="6">
        <f t="shared" si="28"/>
        <v>3.14019446363105</v>
      </c>
      <c r="U71" s="6">
        <f t="shared" si="28"/>
        <v>3.7151962227529</v>
      </c>
      <c r="V71" s="6">
        <f t="shared" si="28"/>
        <v>4.46629495320137</v>
      </c>
      <c r="W71" s="6">
        <f t="shared" si="28"/>
        <v>3.05590116652144</v>
      </c>
      <c r="X71" s="6">
        <f t="shared" si="28"/>
        <v>4.00193464555561</v>
      </c>
      <c r="Y71" s="6">
        <f t="shared" si="28"/>
        <v>3.31382095371698</v>
      </c>
      <c r="Z71" s="6">
        <f t="shared" si="28"/>
        <v>1.2046540212867</v>
      </c>
      <c r="AA71" s="6">
        <f t="shared" si="28"/>
        <v>-0.152610713595049</v>
      </c>
      <c r="AB71" s="6">
        <f t="shared" si="28"/>
        <v>0.820408264956981</v>
      </c>
      <c r="AC71" s="6">
        <f t="shared" si="28"/>
        <v>0.752069864098166</v>
      </c>
      <c r="AD71" s="6">
        <f t="shared" si="28"/>
        <v>0.64801568627451</v>
      </c>
      <c r="AE71" s="6">
        <f t="shared" si="28"/>
        <v>0.599447408681621</v>
      </c>
      <c r="AF71" s="6">
        <f t="shared" si="28"/>
        <v>1.748175674847</v>
      </c>
      <c r="AG71" s="6">
        <f t="shared" si="28"/>
        <v>2.6623536349086</v>
      </c>
      <c r="AH71" s="6">
        <f t="shared" si="28"/>
        <v>3.11296266906487</v>
      </c>
      <c r="AI71" s="6">
        <f t="shared" si="28"/>
        <v>2.72766773596755</v>
      </c>
      <c r="AJ71" s="6">
        <f t="shared" si="28"/>
        <v>1.89847379919382</v>
      </c>
      <c r="AK71" s="6">
        <f t="shared" si="28"/>
        <v>2.95396803075048</v>
      </c>
      <c r="AL71" s="6">
        <f t="shared" si="28"/>
        <v>3.4824186267522</v>
      </c>
      <c r="AM71" s="6">
        <f t="shared" si="28"/>
        <v>1.91025209545331</v>
      </c>
      <c r="AN71" s="6">
        <f t="shared" si="28"/>
        <v>1.59580943641508</v>
      </c>
      <c r="AO71" s="6">
        <f t="shared" si="28"/>
        <v>0.982839067956718</v>
      </c>
      <c r="AP71" s="6">
        <f t="shared" si="28"/>
        <v>-0.0916274461233589</v>
      </c>
      <c r="AQ71" s="6">
        <f t="shared" si="28"/>
        <v>0.509677892370106</v>
      </c>
      <c r="AR71" s="6">
        <f t="shared" si="28"/>
        <v>0.241288809470628</v>
      </c>
      <c r="AS71" s="6">
        <f t="shared" si="28"/>
        <v>4.93717120994739</v>
      </c>
      <c r="AT71" s="6">
        <f t="shared" si="28"/>
        <v>4.26752666960833</v>
      </c>
    </row>
    <row r="72" s="6" customFormat="1" spans="1:46">
      <c r="A72" s="32" t="s">
        <v>114</v>
      </c>
      <c r="B72" s="6">
        <f>B53/B63</f>
        <v>0.0671942425077789</v>
      </c>
      <c r="C72" s="6">
        <f t="shared" ref="C72:AT72" si="29">C53/C63</f>
        <v>0.0629918575145844</v>
      </c>
      <c r="D72" s="6">
        <f t="shared" si="29"/>
        <v>0.0550915001057818</v>
      </c>
      <c r="E72" s="6">
        <f t="shared" si="29"/>
        <v>0.0524993345917453</v>
      </c>
      <c r="F72" s="6">
        <f t="shared" si="29"/>
        <v>0</v>
      </c>
      <c r="G72" s="6">
        <f t="shared" si="29"/>
        <v>0.0470774915928797</v>
      </c>
      <c r="H72" s="6">
        <f t="shared" si="29"/>
        <v>0.0623707397298111</v>
      </c>
      <c r="I72" s="6">
        <f t="shared" si="29"/>
        <v>0.055954733220532</v>
      </c>
      <c r="J72" s="6">
        <f t="shared" si="29"/>
        <v>0.0592561768894627</v>
      </c>
      <c r="K72" s="6">
        <f t="shared" si="29"/>
        <v>0.0462920907370886</v>
      </c>
      <c r="L72" s="6">
        <f t="shared" si="29"/>
        <v>0.0551108107670934</v>
      </c>
      <c r="M72" s="6">
        <f t="shared" si="29"/>
        <v>0.0514478361106807</v>
      </c>
      <c r="N72" s="6">
        <f t="shared" si="29"/>
        <v>0.0650134884818637</v>
      </c>
      <c r="O72" s="6">
        <f t="shared" si="29"/>
        <v>0.04593753618736</v>
      </c>
      <c r="P72" s="6">
        <f t="shared" si="29"/>
        <v>0.0390472229434892</v>
      </c>
      <c r="Q72" s="6">
        <f t="shared" si="29"/>
        <v>0.0310571033097431</v>
      </c>
      <c r="R72" s="6">
        <f t="shared" si="29"/>
        <v>0.0329131886613496</v>
      </c>
      <c r="S72" s="6">
        <f t="shared" si="29"/>
        <v>0.0224342426575432</v>
      </c>
      <c r="T72" s="6">
        <f t="shared" si="29"/>
        <v>0.0213962590478901</v>
      </c>
      <c r="U72" s="6">
        <f t="shared" si="29"/>
        <v>0.0198646088849029</v>
      </c>
      <c r="V72" s="6">
        <f t="shared" si="29"/>
        <v>0.0186661562852406</v>
      </c>
      <c r="W72" s="6">
        <f t="shared" si="29"/>
        <v>0.017163633393993</v>
      </c>
      <c r="X72" s="6">
        <f t="shared" si="29"/>
        <v>0.0173651326050633</v>
      </c>
      <c r="Y72" s="6">
        <f t="shared" si="29"/>
        <v>0.0232990406570674</v>
      </c>
      <c r="Z72" s="6">
        <f t="shared" si="29"/>
        <v>0.0224436205572566</v>
      </c>
      <c r="AA72" s="6">
        <f t="shared" si="29"/>
        <v>0.0226250132400529</v>
      </c>
      <c r="AB72" s="6">
        <f t="shared" si="29"/>
        <v>0.020810476821032</v>
      </c>
      <c r="AC72" s="6">
        <f t="shared" si="29"/>
        <v>0.00625123957888477</v>
      </c>
      <c r="AD72" s="6">
        <f t="shared" si="29"/>
        <v>0.02289259034431</v>
      </c>
      <c r="AE72" s="6">
        <f t="shared" si="29"/>
        <v>0.0165178815808822</v>
      </c>
      <c r="AF72" s="6">
        <f t="shared" si="29"/>
        <v>0.0181386089884927</v>
      </c>
      <c r="AG72" s="6">
        <f t="shared" si="29"/>
        <v>0.0172169771167957</v>
      </c>
      <c r="AH72" s="6">
        <f t="shared" si="29"/>
        <v>0.012970442093795</v>
      </c>
      <c r="AI72" s="6">
        <f t="shared" si="29"/>
        <v>0.0151029736854045</v>
      </c>
      <c r="AJ72" s="6">
        <f t="shared" si="29"/>
        <v>0.0171747831379017</v>
      </c>
      <c r="AK72" s="6">
        <f t="shared" si="29"/>
        <v>1.30564653440306e-5</v>
      </c>
      <c r="AL72" s="6">
        <f t="shared" si="29"/>
        <v>0.0184283457048345</v>
      </c>
      <c r="AM72" s="6">
        <f t="shared" si="29"/>
        <v>0.019696403330656</v>
      </c>
      <c r="AN72" s="6">
        <f t="shared" si="29"/>
        <v>0.0192785863064176</v>
      </c>
      <c r="AO72" s="6">
        <f t="shared" si="29"/>
        <v>0.0191831984298204</v>
      </c>
      <c r="AP72" s="6">
        <f t="shared" si="29"/>
        <v>0.0219547666393276</v>
      </c>
      <c r="AQ72" s="6">
        <f t="shared" si="29"/>
        <v>0.0256254465430332</v>
      </c>
      <c r="AR72" s="6">
        <f t="shared" si="29"/>
        <v>0.0300080982440448</v>
      </c>
      <c r="AS72" s="6">
        <f t="shared" si="29"/>
        <v>0.0108590756065915</v>
      </c>
      <c r="AT72" s="6">
        <f t="shared" si="29"/>
        <v>0.0109165474098586</v>
      </c>
    </row>
    <row r="73" s="6" customFormat="1" spans="1:46">
      <c r="A73" s="32" t="s">
        <v>115</v>
      </c>
      <c r="B73" s="6">
        <f>B52/B64</f>
        <v>0.0197278354996238</v>
      </c>
      <c r="C73" s="6">
        <f t="shared" ref="C73:AT73" si="30">C52/C64</f>
        <v>0.0199065674920398</v>
      </c>
      <c r="D73" s="6">
        <f t="shared" si="30"/>
        <v>0.0203463598733869</v>
      </c>
      <c r="E73" s="6">
        <f t="shared" si="30"/>
        <v>0.0194681541030108</v>
      </c>
      <c r="F73" s="6">
        <f t="shared" si="30"/>
        <v>0.02021935576954</v>
      </c>
      <c r="G73" s="6">
        <f t="shared" si="30"/>
        <v>0.0198551970453263</v>
      </c>
      <c r="H73" s="6">
        <f t="shared" si="30"/>
        <v>0.0147310014193697</v>
      </c>
      <c r="I73" s="6">
        <f t="shared" si="30"/>
        <v>0.0148990994252895</v>
      </c>
      <c r="J73" s="6">
        <f t="shared" si="30"/>
        <v>0.0155098272941556</v>
      </c>
      <c r="K73" s="6">
        <f t="shared" si="30"/>
        <v>0.0233612911041427</v>
      </c>
      <c r="L73" s="6">
        <f t="shared" si="30"/>
        <v>0.0284183506382201</v>
      </c>
      <c r="M73" s="6">
        <f t="shared" si="30"/>
        <v>0.0275317897446933</v>
      </c>
      <c r="N73" s="6">
        <f t="shared" si="30"/>
        <v>0</v>
      </c>
      <c r="O73" s="6">
        <f t="shared" si="30"/>
        <v>0</v>
      </c>
      <c r="P73" s="6">
        <f t="shared" si="30"/>
        <v>0</v>
      </c>
      <c r="Q73" s="6">
        <f t="shared" si="30"/>
        <v>0</v>
      </c>
      <c r="R73" s="6">
        <f t="shared" si="30"/>
        <v>0</v>
      </c>
      <c r="S73" s="6">
        <f t="shared" si="30"/>
        <v>0</v>
      </c>
      <c r="T73" s="6">
        <f t="shared" si="30"/>
        <v>0</v>
      </c>
      <c r="U73" s="6">
        <f t="shared" si="30"/>
        <v>0</v>
      </c>
      <c r="V73" s="6">
        <f t="shared" si="30"/>
        <v>0</v>
      </c>
      <c r="W73" s="6">
        <f t="shared" si="30"/>
        <v>0</v>
      </c>
      <c r="X73" s="6">
        <f t="shared" si="30"/>
        <v>0</v>
      </c>
      <c r="Y73" s="6">
        <f t="shared" si="30"/>
        <v>0</v>
      </c>
      <c r="Z73" s="6">
        <f t="shared" si="30"/>
        <v>0</v>
      </c>
      <c r="AA73" s="6">
        <f t="shared" si="30"/>
        <v>0</v>
      </c>
      <c r="AB73" s="6">
        <f t="shared" si="30"/>
        <v>0</v>
      </c>
      <c r="AC73" s="6">
        <f t="shared" si="30"/>
        <v>0</v>
      </c>
      <c r="AD73" s="6">
        <f t="shared" si="30"/>
        <v>0</v>
      </c>
      <c r="AE73" s="6">
        <f t="shared" si="30"/>
        <v>0</v>
      </c>
      <c r="AF73" s="6">
        <f t="shared" si="30"/>
        <v>0</v>
      </c>
      <c r="AG73" s="6">
        <f t="shared" si="30"/>
        <v>0</v>
      </c>
      <c r="AH73" s="6">
        <f t="shared" si="30"/>
        <v>0</v>
      </c>
      <c r="AI73" s="6">
        <f t="shared" si="30"/>
        <v>0</v>
      </c>
      <c r="AJ73" s="6">
        <f t="shared" si="30"/>
        <v>0</v>
      </c>
      <c r="AK73" s="6">
        <f t="shared" si="30"/>
        <v>0</v>
      </c>
      <c r="AL73" s="6">
        <f t="shared" si="30"/>
        <v>0</v>
      </c>
      <c r="AM73" s="6">
        <f t="shared" si="30"/>
        <v>0</v>
      </c>
      <c r="AN73" s="6">
        <f t="shared" si="30"/>
        <v>0</v>
      </c>
      <c r="AO73" s="6">
        <f t="shared" si="30"/>
        <v>0</v>
      </c>
      <c r="AP73" s="6">
        <f t="shared" si="30"/>
        <v>0</v>
      </c>
      <c r="AQ73" s="6">
        <f t="shared" si="30"/>
        <v>0</v>
      </c>
      <c r="AR73" s="6">
        <f t="shared" si="30"/>
        <v>0</v>
      </c>
      <c r="AS73" s="6">
        <f t="shared" si="30"/>
        <v>0</v>
      </c>
      <c r="AT73" s="6">
        <f t="shared" si="30"/>
        <v>0</v>
      </c>
    </row>
    <row r="74" s="6" customFormat="1" spans="1:46">
      <c r="A74" s="32" t="s">
        <v>116</v>
      </c>
      <c r="B74" s="6">
        <f>B49/B63</f>
        <v>0.270031248036051</v>
      </c>
      <c r="C74" s="6">
        <f t="shared" ref="C74:AT74" si="31">C49/C63</f>
        <v>0.282401649992165</v>
      </c>
      <c r="D74" s="6">
        <f t="shared" si="31"/>
        <v>0.254055161099461</v>
      </c>
      <c r="E74" s="6">
        <f t="shared" si="31"/>
        <v>0.270974891928521</v>
      </c>
      <c r="F74" s="6">
        <f t="shared" si="31"/>
        <v>0.279513031973511</v>
      </c>
      <c r="G74" s="6">
        <f t="shared" si="31"/>
        <v>0.0533949394995393</v>
      </c>
      <c r="H74" s="6">
        <f t="shared" si="31"/>
        <v>0.0387102850124626</v>
      </c>
      <c r="I74" s="6">
        <f t="shared" si="31"/>
        <v>0.0454259809764682</v>
      </c>
      <c r="J74" s="6">
        <f t="shared" si="31"/>
        <v>0.029509851726656</v>
      </c>
      <c r="K74" s="6">
        <f t="shared" si="31"/>
        <v>0.0577820649238991</v>
      </c>
      <c r="L74" s="6">
        <f t="shared" si="31"/>
        <v>0.0353469362813377</v>
      </c>
      <c r="M74" s="6">
        <f t="shared" si="31"/>
        <v>0.0408047390622647</v>
      </c>
      <c r="N74" s="6">
        <f t="shared" si="31"/>
        <v>0.0472065569448837</v>
      </c>
      <c r="O74" s="6">
        <f t="shared" si="31"/>
        <v>0.0754671525620742</v>
      </c>
      <c r="P74" s="6">
        <f t="shared" si="31"/>
        <v>0.0604931704316802</v>
      </c>
      <c r="Q74" s="6">
        <f t="shared" si="31"/>
        <v>0.090189057310541</v>
      </c>
      <c r="R74" s="6">
        <f t="shared" si="31"/>
        <v>0.0646403788676343</v>
      </c>
      <c r="S74" s="6">
        <f t="shared" si="31"/>
        <v>0.0833683972941541</v>
      </c>
      <c r="T74" s="6">
        <f t="shared" si="31"/>
        <v>0.0892071566629569</v>
      </c>
      <c r="U74" s="6">
        <f t="shared" si="31"/>
        <v>0.142068282866976</v>
      </c>
      <c r="V74" s="6">
        <f t="shared" si="31"/>
        <v>0.0988639245470989</v>
      </c>
      <c r="W74" s="6">
        <f t="shared" si="31"/>
        <v>0.0866579739712115</v>
      </c>
      <c r="X74" s="6">
        <f t="shared" si="31"/>
        <v>0.08618428299787</v>
      </c>
      <c r="Y74" s="6">
        <f t="shared" si="31"/>
        <v>0.119033104508468</v>
      </c>
      <c r="Z74" s="6">
        <f t="shared" si="31"/>
        <v>0.0802006360743047</v>
      </c>
      <c r="AA74" s="6">
        <f t="shared" si="31"/>
        <v>0.0394425945046372</v>
      </c>
      <c r="AB74" s="6">
        <f t="shared" si="31"/>
        <v>0.0545290397752605</v>
      </c>
      <c r="AC74" s="6">
        <f t="shared" si="31"/>
        <v>0.0736491185935779</v>
      </c>
      <c r="AD74" s="6">
        <f t="shared" si="31"/>
        <v>0.0388445862249665</v>
      </c>
      <c r="AE74" s="6">
        <f t="shared" si="31"/>
        <v>0.0326987292533626</v>
      </c>
      <c r="AF74" s="6">
        <f t="shared" si="31"/>
        <v>0.0299911365226155</v>
      </c>
      <c r="AG74" s="6">
        <f t="shared" si="31"/>
        <v>0.0872455976740359</v>
      </c>
      <c r="AH74" s="6">
        <f t="shared" si="31"/>
        <v>0.0944693106379291</v>
      </c>
      <c r="AI74" s="6">
        <f t="shared" si="31"/>
        <v>0.080546695597557</v>
      </c>
      <c r="AJ74" s="6">
        <f t="shared" si="31"/>
        <v>0.0854488371580512</v>
      </c>
      <c r="AK74" s="6">
        <f t="shared" si="31"/>
        <v>0.10524768356544</v>
      </c>
      <c r="AL74" s="6">
        <f t="shared" si="31"/>
        <v>0.097070170851758</v>
      </c>
      <c r="AM74" s="6">
        <f t="shared" si="31"/>
        <v>0.0855382237694402</v>
      </c>
      <c r="AN74" s="6">
        <f t="shared" si="31"/>
        <v>0.0707144277284805</v>
      </c>
      <c r="AO74" s="6">
        <f t="shared" si="31"/>
        <v>0.0672390265859949</v>
      </c>
      <c r="AP74" s="6">
        <f t="shared" si="31"/>
        <v>0.0672914125027279</v>
      </c>
      <c r="AQ74" s="6">
        <f t="shared" si="31"/>
        <v>0.0586850592029378</v>
      </c>
      <c r="AR74" s="6">
        <f t="shared" si="31"/>
        <v>0.0716432843065337</v>
      </c>
      <c r="AS74" s="6">
        <f t="shared" si="31"/>
        <v>0.115998741931994</v>
      </c>
      <c r="AT74" s="6">
        <f t="shared" si="31"/>
        <v>0.151311776361093</v>
      </c>
    </row>
    <row r="75" spans="1:46">
      <c r="A75" s="7" t="s">
        <v>117</v>
      </c>
      <c r="B75" s="8">
        <f>B58</f>
        <v>13.5</v>
      </c>
      <c r="C75" s="8">
        <f t="shared" ref="C75:AT75" si="32">C58</f>
        <v>14.5</v>
      </c>
      <c r="D75" s="8">
        <f t="shared" si="32"/>
        <v>15.5</v>
      </c>
      <c r="E75" s="8">
        <f t="shared" si="32"/>
        <v>16</v>
      </c>
      <c r="F75" s="8">
        <f t="shared" si="32"/>
        <v>17</v>
      </c>
      <c r="G75" s="8">
        <f t="shared" si="32"/>
        <v>17</v>
      </c>
      <c r="H75" s="8">
        <f t="shared" si="32"/>
        <v>17</v>
      </c>
      <c r="I75" s="8">
        <f t="shared" si="32"/>
        <v>17</v>
      </c>
      <c r="J75" s="8">
        <f t="shared" si="32"/>
        <v>17</v>
      </c>
      <c r="K75" s="8">
        <f t="shared" si="32"/>
        <v>17</v>
      </c>
      <c r="L75" s="8">
        <f t="shared" si="32"/>
        <v>17</v>
      </c>
      <c r="M75" s="8">
        <f t="shared" si="32"/>
        <v>17</v>
      </c>
      <c r="N75" s="8">
        <f t="shared" si="32"/>
        <v>17</v>
      </c>
      <c r="O75" s="8">
        <f t="shared" si="32"/>
        <v>17.5</v>
      </c>
      <c r="P75" s="8">
        <f t="shared" si="32"/>
        <v>18</v>
      </c>
      <c r="Q75" s="8">
        <f t="shared" si="32"/>
        <v>18.5</v>
      </c>
      <c r="R75" s="8">
        <f t="shared" si="32"/>
        <v>19.5</v>
      </c>
      <c r="S75" s="8">
        <f t="shared" si="32"/>
        <v>20</v>
      </c>
      <c r="T75" s="8">
        <f t="shared" si="32"/>
        <v>20</v>
      </c>
      <c r="U75" s="8">
        <f t="shared" si="32"/>
        <v>20</v>
      </c>
      <c r="V75" s="8">
        <f t="shared" si="32"/>
        <v>20</v>
      </c>
      <c r="W75" s="8">
        <f t="shared" si="32"/>
        <v>20</v>
      </c>
      <c r="X75" s="8">
        <f t="shared" si="32"/>
        <v>20</v>
      </c>
      <c r="Y75" s="8">
        <f t="shared" si="32"/>
        <v>20</v>
      </c>
      <c r="Z75" s="8">
        <f t="shared" si="32"/>
        <v>20</v>
      </c>
      <c r="AA75" s="8">
        <f t="shared" si="32"/>
        <v>20</v>
      </c>
      <c r="AB75" s="8">
        <f t="shared" si="32"/>
        <v>20</v>
      </c>
      <c r="AC75" s="8">
        <f t="shared" si="32"/>
        <v>20</v>
      </c>
      <c r="AD75" s="8">
        <f t="shared" si="32"/>
        <v>20.5</v>
      </c>
      <c r="AE75" s="8">
        <f t="shared" si="32"/>
        <v>21</v>
      </c>
      <c r="AF75" s="8">
        <f t="shared" si="32"/>
        <v>21.5</v>
      </c>
      <c r="AG75" s="8">
        <f t="shared" si="32"/>
        <v>21</v>
      </c>
      <c r="AH75" s="8">
        <f t="shared" si="32"/>
        <v>20</v>
      </c>
      <c r="AI75" s="8">
        <f t="shared" si="32"/>
        <v>19.5</v>
      </c>
      <c r="AJ75" s="8">
        <f t="shared" si="32"/>
        <v>17</v>
      </c>
      <c r="AK75" s="8">
        <f t="shared" si="32"/>
        <v>17</v>
      </c>
      <c r="AL75" s="8">
        <f t="shared" si="32"/>
        <v>16.5</v>
      </c>
      <c r="AM75" s="8">
        <f t="shared" si="32"/>
        <v>15.5</v>
      </c>
      <c r="AN75" s="8">
        <f t="shared" si="32"/>
        <v>15.5</v>
      </c>
      <c r="AO75" s="8">
        <f t="shared" si="32"/>
        <v>15.5</v>
      </c>
      <c r="AP75" s="8">
        <f t="shared" si="32"/>
        <v>15.5</v>
      </c>
      <c r="AQ75" s="8">
        <f t="shared" si="32"/>
        <v>15.5</v>
      </c>
      <c r="AR75" s="8">
        <f t="shared" si="32"/>
        <v>17</v>
      </c>
      <c r="AS75" s="8">
        <f t="shared" si="32"/>
        <v>17</v>
      </c>
      <c r="AT75" s="8">
        <f t="shared" si="32"/>
        <v>15.5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workbookViewId="0">
      <selection activeCell="D11" sqref="D11"/>
    </sheetView>
  </sheetViews>
  <sheetFormatPr defaultColWidth="9" defaultRowHeight="13.5" outlineLevelCol="2"/>
  <cols>
    <col min="1" max="1" width="21.5" customWidth="1"/>
    <col min="2" max="2" width="14.75" customWidth="1"/>
  </cols>
  <sheetData>
    <row r="1" spans="1:3">
      <c r="A1" s="1" t="s">
        <v>118</v>
      </c>
      <c r="B1" s="1" t="s">
        <v>119</v>
      </c>
      <c r="C1" s="2"/>
    </row>
    <row r="2" spans="1:2">
      <c r="A2" s="1" t="s">
        <v>120</v>
      </c>
      <c r="B2" s="1">
        <v>15</v>
      </c>
    </row>
    <row r="3" spans="1:2">
      <c r="A3" s="1" t="s">
        <v>121</v>
      </c>
      <c r="B3" s="1">
        <v>15.5</v>
      </c>
    </row>
    <row r="4" spans="1:2">
      <c r="A4" s="1" t="s">
        <v>122</v>
      </c>
      <c r="B4" s="1">
        <v>16</v>
      </c>
    </row>
    <row r="5" spans="1:2">
      <c r="A5" s="1" t="s">
        <v>123</v>
      </c>
      <c r="B5" s="1">
        <v>16.5</v>
      </c>
    </row>
    <row r="6" spans="1:2">
      <c r="A6" s="1" t="s">
        <v>124</v>
      </c>
      <c r="B6" s="1">
        <v>17</v>
      </c>
    </row>
    <row r="7" spans="1:2">
      <c r="A7" s="1" t="s">
        <v>125</v>
      </c>
      <c r="B7" s="1">
        <v>17.5</v>
      </c>
    </row>
    <row r="8" spans="1:2">
      <c r="A8" s="1" t="s">
        <v>126</v>
      </c>
      <c r="B8" s="1">
        <v>17.5</v>
      </c>
    </row>
    <row r="9" spans="1:2">
      <c r="A9" s="1" t="s">
        <v>127</v>
      </c>
      <c r="B9" s="1">
        <v>17</v>
      </c>
    </row>
    <row r="10" spans="1:2">
      <c r="A10" s="1" t="s">
        <v>128</v>
      </c>
      <c r="B10" s="1">
        <v>16</v>
      </c>
    </row>
    <row r="11" spans="1:2">
      <c r="A11" s="1" t="s">
        <v>129</v>
      </c>
      <c r="B11" s="1">
        <v>15.5</v>
      </c>
    </row>
    <row r="12" spans="1:2">
      <c r="A12" s="1" t="s">
        <v>130</v>
      </c>
      <c r="B12" s="1">
        <v>16</v>
      </c>
    </row>
    <row r="13" spans="1:2">
      <c r="A13" s="1" t="s">
        <v>131</v>
      </c>
      <c r="B13" s="1">
        <v>16.5</v>
      </c>
    </row>
    <row r="14" spans="1:2">
      <c r="A14" s="1" t="s">
        <v>132</v>
      </c>
      <c r="B14" s="1">
        <v>17</v>
      </c>
    </row>
    <row r="15" spans="1:2">
      <c r="A15" s="1" t="s">
        <v>133</v>
      </c>
      <c r="B15" s="1">
        <v>17.5</v>
      </c>
    </row>
    <row r="16" spans="1:2">
      <c r="A16" s="1" t="s">
        <v>134</v>
      </c>
      <c r="B16" s="1">
        <v>18</v>
      </c>
    </row>
    <row r="17" spans="1:2">
      <c r="A17" s="1" t="s">
        <v>135</v>
      </c>
      <c r="B17" s="1">
        <v>18.5</v>
      </c>
    </row>
    <row r="18" spans="1:2">
      <c r="A18" s="1" t="s">
        <v>136</v>
      </c>
      <c r="B18" s="1">
        <v>19</v>
      </c>
    </row>
    <row r="19" spans="1:2">
      <c r="A19" s="1" t="s">
        <v>137</v>
      </c>
      <c r="B19" s="1">
        <v>19.5</v>
      </c>
    </row>
    <row r="20" spans="1:2">
      <c r="A20" s="1" t="s">
        <v>138</v>
      </c>
      <c r="B20" s="1">
        <v>20</v>
      </c>
    </row>
    <row r="21" spans="1:2">
      <c r="A21" s="1" t="s">
        <v>139</v>
      </c>
      <c r="B21" s="1">
        <v>20.5</v>
      </c>
    </row>
    <row r="22" spans="1:2">
      <c r="A22" s="1" t="s">
        <v>140</v>
      </c>
      <c r="B22" s="1">
        <v>21</v>
      </c>
    </row>
    <row r="23" spans="1:2">
      <c r="A23" s="1" t="s">
        <v>141</v>
      </c>
      <c r="B23" s="1">
        <v>21.5</v>
      </c>
    </row>
    <row r="24" spans="1:2">
      <c r="A24" s="1" t="s">
        <v>142</v>
      </c>
      <c r="B24" s="1">
        <v>21</v>
      </c>
    </row>
    <row r="25" spans="1:2">
      <c r="A25" s="1" t="s">
        <v>143</v>
      </c>
      <c r="B25" s="1">
        <v>20.5</v>
      </c>
    </row>
    <row r="26" spans="1:2">
      <c r="A26" s="1" t="s">
        <v>144</v>
      </c>
      <c r="B26" s="1">
        <v>20</v>
      </c>
    </row>
    <row r="27" spans="1:2">
      <c r="A27" s="1" t="s">
        <v>145</v>
      </c>
      <c r="B27" s="1">
        <v>19.5</v>
      </c>
    </row>
    <row r="28" spans="1:2">
      <c r="A28" s="1" t="s">
        <v>146</v>
      </c>
      <c r="B28" s="1">
        <v>18.5</v>
      </c>
    </row>
    <row r="29" spans="1:2">
      <c r="A29" s="1" t="s">
        <v>147</v>
      </c>
      <c r="B29" s="1">
        <v>18</v>
      </c>
    </row>
    <row r="30" spans="1:2">
      <c r="A30" s="1" t="s">
        <v>148</v>
      </c>
      <c r="B30" s="1">
        <v>17.5</v>
      </c>
    </row>
    <row r="31" spans="1:2">
      <c r="A31" s="1" t="s">
        <v>149</v>
      </c>
      <c r="B31" s="1">
        <v>17</v>
      </c>
    </row>
    <row r="32" spans="1:2">
      <c r="A32" s="1" t="s">
        <v>150</v>
      </c>
      <c r="B32" s="1">
        <v>16</v>
      </c>
    </row>
    <row r="33" spans="1:2">
      <c r="A33" s="1" t="s">
        <v>151</v>
      </c>
      <c r="B33" s="1">
        <v>15.5</v>
      </c>
    </row>
    <row r="34" spans="1:2">
      <c r="A34" s="1" t="s">
        <v>152</v>
      </c>
      <c r="B34" s="1">
        <v>14.5</v>
      </c>
    </row>
    <row r="35" spans="1:2">
      <c r="A35" s="1" t="s">
        <v>153</v>
      </c>
      <c r="B35" s="1">
        <v>14</v>
      </c>
    </row>
    <row r="36" spans="1:2">
      <c r="A36" s="1" t="s">
        <v>154</v>
      </c>
      <c r="B36" s="1">
        <v>13.5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资产负债</vt:lpstr>
      <vt:lpstr>准备金率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林秋雨</dc:creator>
  <dcterms:created xsi:type="dcterms:W3CDTF">2019-07-04T15:35:00Z</dcterms:created>
  <dcterms:modified xsi:type="dcterms:W3CDTF">2019-07-11T05:07:42Z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  <property fmtid="{D5CDD505-2E9C-101B-9397-08002B2CF9AE}" pid="3" name="EM_Doc_Temp_ID">
    <vt:lpwstr>e7b8165c</vt:lpwstr>
  </property>
</Properties>
</file>