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2278" documentId="4F6DEA91DCE973743BAFE0C8A1FF14335469C608" xr6:coauthVersionLast="33" xr6:coauthVersionMax="33" xr10:uidLastSave="{7169B310-89CE-496A-8C8B-81E727629B62}"/>
  <bookViews>
    <workbookView xWindow="0" yWindow="0" windowWidth="9405" windowHeight="5813" firstSheet="14" activeTab="15" xr2:uid="{00000000-000D-0000-FFFF-FFFF00000000}"/>
  </bookViews>
  <sheets>
    <sheet name="check-list" sheetId="31" r:id="rId1"/>
    <sheet name="fig-vg-lmbench-fs-overhead" sheetId="45" r:id="rId2"/>
    <sheet name="Lmbench" sheetId="1" r:id="rId3"/>
    <sheet name="Sheet1" sheetId="44" r:id="rId4"/>
    <sheet name="fig-vg-ssh" sheetId="8" r:id="rId5"/>
    <sheet name="fig-vg-ssh-bandwidth" sheetId="35" r:id="rId6"/>
    <sheet name="fig-vg-ssh-cycles-overhead" sheetId="39" r:id="rId7"/>
    <sheet name="fig-vg-ssh-bandwidth-overhead" sheetId="33" r:id="rId8"/>
    <sheet name="fig-vg-ssh-cycles" sheetId="40" r:id="rId9"/>
    <sheet name="sshd" sheetId="4" r:id="rId10"/>
    <sheet name="fig-ssh-client" sheetId="37" r:id="rId11"/>
    <sheet name="fig-ssh-client-overhead" sheetId="34" r:id="rId12"/>
    <sheet name="fig-ssh-client-cpu-overhead" sheetId="41" r:id="rId13"/>
    <sheet name="fig-ssh-client-bandwidth-overhe" sheetId="42" r:id="rId14"/>
    <sheet name="fig-ssh-client-cpu-overhead-g" sheetId="43" r:id="rId15"/>
    <sheet name="ssh-client" sheetId="14" r:id="rId16"/>
    <sheet name="gnupg-encrypt-small" sheetId="24" r:id="rId17"/>
    <sheet name="gnupg-decrypt-small" sheetId="25" r:id="rId18"/>
    <sheet name="gnupg-sign-small" sheetId="27" r:id="rId19"/>
    <sheet name="gnupg-verify-small" sheetId="28" r:id="rId20"/>
    <sheet name="gnupg" sheetId="22" r:id="rId21"/>
    <sheet name="bzip2" sheetId="20" r:id="rId22"/>
    <sheet name="microbenchmark-new" sheetId="21" r:id="rId23"/>
    <sheet name="fig-llc-part-postmark" sheetId="9" r:id="rId24"/>
    <sheet name="fig-llc-part-libc" sheetId="10" r:id="rId25"/>
    <sheet name="postmark" sheetId="2" r:id="rId26"/>
    <sheet name="fig-llc-part-micro" sheetId="18" r:id="rId27"/>
    <sheet name="microbenchmark" sheetId="12" r:id="rId28"/>
    <sheet name="fig-pg-ssh-client" sheetId="15" r:id="rId29"/>
    <sheet name="fig-llc-part-ssh-client" sheetId="17" r:id="rId3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E40" i="1"/>
  <c r="D4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60" i="1"/>
  <c r="E166" i="14"/>
  <c r="C166" i="14"/>
  <c r="D166" i="14"/>
  <c r="G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46" i="14"/>
  <c r="B149" i="14"/>
  <c r="B150" i="14"/>
  <c r="B151" i="14"/>
  <c r="B156" i="14"/>
  <c r="B157" i="14"/>
  <c r="B158" i="14"/>
  <c r="B159" i="14"/>
  <c r="B160" i="14"/>
  <c r="B161" i="14"/>
  <c r="B162" i="14"/>
  <c r="B163" i="14"/>
  <c r="B164" i="14"/>
  <c r="B165" i="14"/>
  <c r="C147" i="14"/>
  <c r="C149" i="14"/>
  <c r="C151" i="14"/>
  <c r="C156" i="14"/>
  <c r="C157" i="14"/>
  <c r="C158" i="14"/>
  <c r="C159" i="14"/>
  <c r="C160" i="14"/>
  <c r="C161" i="14"/>
  <c r="C162" i="14"/>
  <c r="C163" i="14"/>
  <c r="C164" i="14"/>
  <c r="C165" i="14"/>
  <c r="B74" i="14" l="1"/>
  <c r="K218" i="14"/>
  <c r="I218" i="14"/>
  <c r="E24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21" i="14"/>
  <c r="H20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K198" i="14"/>
  <c r="I198" i="14"/>
  <c r="G198" i="14"/>
  <c r="E198" i="14"/>
  <c r="D204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J199" i="14"/>
  <c r="J200" i="14"/>
  <c r="J201" i="14"/>
  <c r="J202" i="14"/>
  <c r="J204" i="14"/>
  <c r="J207" i="14"/>
  <c r="J208" i="14"/>
  <c r="J209" i="14"/>
  <c r="J210" i="14"/>
  <c r="J211" i="14"/>
  <c r="J212" i="14"/>
  <c r="J213" i="14"/>
  <c r="J214" i="14"/>
  <c r="J215" i="14"/>
  <c r="J216" i="14"/>
  <c r="J217" i="14"/>
  <c r="H199" i="14"/>
  <c r="H201" i="14"/>
  <c r="H202" i="14"/>
  <c r="H203" i="14"/>
  <c r="H206" i="14"/>
  <c r="H207" i="14"/>
  <c r="H209" i="14"/>
  <c r="H210" i="14"/>
  <c r="H211" i="14"/>
  <c r="H212" i="14"/>
  <c r="H213" i="14"/>
  <c r="H214" i="14"/>
  <c r="H215" i="14"/>
  <c r="H216" i="14"/>
  <c r="H217" i="14"/>
  <c r="F199" i="14"/>
  <c r="F200" i="14"/>
  <c r="F201" i="14"/>
  <c r="F202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D199" i="14"/>
  <c r="D200" i="14"/>
  <c r="D201" i="14"/>
  <c r="D202" i="14"/>
  <c r="J198" i="14"/>
  <c r="H198" i="14"/>
  <c r="F198" i="14"/>
  <c r="D198" i="14"/>
  <c r="E147" i="14"/>
  <c r="E148" i="14"/>
  <c r="E149" i="14"/>
  <c r="E150" i="14"/>
  <c r="E151" i="14"/>
  <c r="E155" i="14"/>
  <c r="E156" i="14"/>
  <c r="E157" i="14"/>
  <c r="E158" i="14"/>
  <c r="E159" i="14"/>
  <c r="E160" i="14"/>
  <c r="E161" i="14"/>
  <c r="E162" i="14"/>
  <c r="E163" i="14"/>
  <c r="E164" i="14"/>
  <c r="E165" i="14"/>
  <c r="D147" i="14"/>
  <c r="D148" i="14"/>
  <c r="D149" i="14"/>
  <c r="D150" i="14"/>
  <c r="D151" i="14"/>
  <c r="D155" i="14"/>
  <c r="D156" i="14"/>
  <c r="D157" i="14"/>
  <c r="D158" i="14"/>
  <c r="D159" i="14"/>
  <c r="D160" i="14"/>
  <c r="D161" i="14"/>
  <c r="D162" i="14"/>
  <c r="D163" i="14"/>
  <c r="D164" i="14"/>
  <c r="D165" i="14"/>
  <c r="E146" i="14"/>
  <c r="D146" i="14"/>
  <c r="C146" i="14"/>
  <c r="B146" i="14"/>
  <c r="C337" i="14"/>
  <c r="D336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E269" i="14"/>
  <c r="C269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22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17" i="14"/>
  <c r="D318" i="14"/>
  <c r="D319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B318" i="14"/>
  <c r="B323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D317" i="14"/>
  <c r="B317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D269" i="14"/>
  <c r="B269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198" i="14"/>
  <c r="Y40" i="22"/>
  <c r="Y39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24" i="22"/>
  <c r="X40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24" i="22"/>
  <c r="W40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24" i="22"/>
  <c r="V40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24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G117" i="22"/>
  <c r="F117" i="22"/>
  <c r="E117" i="22"/>
  <c r="D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C117" i="22"/>
  <c r="B117" i="22"/>
  <c r="D63" i="20"/>
  <c r="D61" i="20"/>
  <c r="D60" i="20"/>
  <c r="D59" i="20"/>
  <c r="B21" i="21"/>
  <c r="B22" i="21"/>
  <c r="B23" i="21"/>
  <c r="B20" i="21"/>
  <c r="G44" i="21"/>
  <c r="F47" i="21"/>
  <c r="F48" i="21"/>
  <c r="E48" i="21"/>
  <c r="F46" i="21"/>
  <c r="F45" i="21"/>
  <c r="D47" i="21"/>
  <c r="D48" i="21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H146" i="14"/>
  <c r="F47" i="4"/>
  <c r="G47" i="4"/>
  <c r="E45" i="21"/>
  <c r="E46" i="21"/>
  <c r="E47" i="21"/>
  <c r="E44" i="21"/>
  <c r="D62" i="20"/>
  <c r="D46" i="21"/>
  <c r="D45" i="21"/>
  <c r="D44" i="21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75" i="4"/>
  <c r="F75" i="4"/>
  <c r="E75" i="4"/>
  <c r="H33" i="20"/>
  <c r="H32" i="20"/>
  <c r="G33" i="20"/>
  <c r="G32" i="20"/>
  <c r="C23" i="1"/>
  <c r="B23" i="1"/>
  <c r="G166" i="14" l="1"/>
  <c r="H166" i="14"/>
  <c r="F166" i="14"/>
  <c r="B41" i="21"/>
  <c r="H112" i="22" l="1"/>
  <c r="H111" i="22"/>
  <c r="H103" i="22"/>
  <c r="H102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79" i="22"/>
  <c r="C95" i="22" s="1"/>
  <c r="I69" i="22"/>
  <c r="H69" i="22"/>
  <c r="I63" i="22"/>
  <c r="H63" i="22"/>
  <c r="B36" i="20"/>
  <c r="B37" i="20"/>
  <c r="C37" i="20" s="1"/>
  <c r="B38" i="20"/>
  <c r="C38" i="20" s="1"/>
  <c r="B35" i="20"/>
  <c r="C36" i="20" s="1"/>
  <c r="C31" i="20"/>
  <c r="C32" i="20"/>
  <c r="C30" i="20"/>
  <c r="B31" i="20"/>
  <c r="B32" i="20"/>
  <c r="B30" i="20"/>
  <c r="B13" i="20"/>
  <c r="B14" i="20"/>
  <c r="B15" i="20"/>
  <c r="B12" i="20"/>
  <c r="E54" i="22"/>
  <c r="E55" i="22"/>
  <c r="E56" i="22"/>
  <c r="E53" i="22"/>
  <c r="D54" i="22"/>
  <c r="D55" i="22"/>
  <c r="D56" i="22"/>
  <c r="D53" i="22"/>
  <c r="C54" i="22"/>
  <c r="C55" i="22"/>
  <c r="C56" i="22"/>
  <c r="C53" i="22"/>
  <c r="E46" i="22"/>
  <c r="E47" i="22"/>
  <c r="E48" i="22"/>
  <c r="E45" i="22"/>
  <c r="D46" i="22"/>
  <c r="D47" i="22"/>
  <c r="D49" i="22" s="1"/>
  <c r="D48" i="22"/>
  <c r="D45" i="22"/>
  <c r="C46" i="22"/>
  <c r="C47" i="22"/>
  <c r="C48" i="22"/>
  <c r="C45" i="22"/>
  <c r="D5" i="21"/>
  <c r="D6" i="21"/>
  <c r="D7" i="21"/>
  <c r="D8" i="21"/>
  <c r="D4" i="21"/>
  <c r="D57" i="22" l="1"/>
  <c r="L119" i="14"/>
  <c r="K119" i="14"/>
  <c r="M119" i="14"/>
  <c r="G95" i="22"/>
  <c r="D7" i="20" l="1"/>
  <c r="D8" i="20"/>
  <c r="D9" i="20"/>
  <c r="D6" i="20"/>
  <c r="B12" i="21" l="1"/>
  <c r="B13" i="21"/>
  <c r="B14" i="21"/>
  <c r="B11" i="21"/>
  <c r="F123" i="14" l="1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22" i="14"/>
  <c r="C123" i="14"/>
  <c r="J123" i="14" s="1"/>
  <c r="C124" i="14"/>
  <c r="J124" i="14" s="1"/>
  <c r="C125" i="14"/>
  <c r="J125" i="14" s="1"/>
  <c r="C126" i="14"/>
  <c r="J126" i="14" s="1"/>
  <c r="C127" i="14"/>
  <c r="J127" i="14" s="1"/>
  <c r="C128" i="14"/>
  <c r="J128" i="14" s="1"/>
  <c r="C129" i="14"/>
  <c r="J129" i="14" s="1"/>
  <c r="C130" i="14"/>
  <c r="J130" i="14" s="1"/>
  <c r="C131" i="14"/>
  <c r="J131" i="14" s="1"/>
  <c r="C132" i="14"/>
  <c r="J132" i="14" s="1"/>
  <c r="C133" i="14"/>
  <c r="J133" i="14" s="1"/>
  <c r="C134" i="14"/>
  <c r="J134" i="14" s="1"/>
  <c r="C135" i="14"/>
  <c r="J135" i="14" s="1"/>
  <c r="C136" i="14"/>
  <c r="J136" i="14" s="1"/>
  <c r="C137" i="14"/>
  <c r="J137" i="14" s="1"/>
  <c r="C138" i="14"/>
  <c r="J138" i="14" s="1"/>
  <c r="C139" i="14"/>
  <c r="J139" i="14" s="1"/>
  <c r="C140" i="14"/>
  <c r="J140" i="14" s="1"/>
  <c r="C141" i="14"/>
  <c r="J141" i="14" s="1"/>
  <c r="C122" i="14"/>
  <c r="J122" i="14" s="1"/>
  <c r="I24" i="12"/>
  <c r="H23" i="12"/>
  <c r="I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H24" i="12" s="1"/>
  <c r="G21" i="12"/>
  <c r="G24" i="12" s="1"/>
  <c r="F21" i="12"/>
  <c r="E21" i="12"/>
  <c r="D21" i="12"/>
  <c r="C21" i="12"/>
  <c r="B21" i="12"/>
  <c r="C63" i="12"/>
  <c r="C64" i="12"/>
  <c r="C52" i="12"/>
  <c r="C55" i="12"/>
  <c r="C56" i="12"/>
  <c r="C58" i="12"/>
  <c r="C62" i="12"/>
  <c r="C65" i="12"/>
  <c r="C51" i="12"/>
  <c r="H122" i="14" l="1"/>
  <c r="J143" i="14"/>
  <c r="J142" i="14"/>
  <c r="H124" i="14"/>
  <c r="H138" i="14"/>
  <c r="H134" i="14"/>
  <c r="H130" i="14"/>
  <c r="H141" i="14"/>
  <c r="H137" i="14"/>
  <c r="H133" i="14"/>
  <c r="H129" i="14"/>
  <c r="H140" i="14"/>
  <c r="H136" i="14"/>
  <c r="H132" i="14"/>
  <c r="H128" i="14"/>
  <c r="H139" i="14"/>
  <c r="H135" i="14"/>
  <c r="H131" i="14"/>
  <c r="H127" i="14"/>
  <c r="H123" i="14"/>
  <c r="H126" i="14"/>
  <c r="H125" i="14"/>
  <c r="I140" i="14"/>
  <c r="I136" i="14"/>
  <c r="I132" i="14"/>
  <c r="I128" i="14"/>
  <c r="I124" i="14"/>
  <c r="I139" i="14"/>
  <c r="I135" i="14"/>
  <c r="I131" i="14"/>
  <c r="I127" i="14"/>
  <c r="I123" i="14"/>
  <c r="I122" i="14"/>
  <c r="I138" i="14"/>
  <c r="I134" i="14"/>
  <c r="I130" i="14"/>
  <c r="I126" i="14"/>
  <c r="I141" i="14"/>
  <c r="I137" i="14"/>
  <c r="I133" i="14"/>
  <c r="I129" i="14"/>
  <c r="I125" i="14"/>
  <c r="F24" i="12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26" i="14"/>
  <c r="C79" i="12"/>
  <c r="E79" i="12"/>
  <c r="B79" i="12"/>
  <c r="C24" i="12"/>
  <c r="D24" i="12"/>
  <c r="E24" i="12"/>
  <c r="B24" i="12"/>
  <c r="E78" i="12"/>
  <c r="D78" i="12"/>
  <c r="E77" i="12"/>
  <c r="D77" i="12"/>
  <c r="E76" i="12"/>
  <c r="D76" i="12"/>
  <c r="D79" i="12" s="1"/>
  <c r="H70" i="12"/>
  <c r="H71" i="12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74" i="14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F52" i="12"/>
  <c r="F53" i="12"/>
  <c r="F54" i="12"/>
  <c r="F55" i="12"/>
  <c r="F56" i="12"/>
  <c r="F57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D64" i="12"/>
  <c r="B65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F51" i="12"/>
  <c r="G51" i="12"/>
  <c r="E51" i="12"/>
  <c r="B51" i="12"/>
  <c r="H5" i="12"/>
  <c r="H6" i="12"/>
  <c r="H7" i="12"/>
  <c r="H4" i="12"/>
  <c r="I118" i="1"/>
  <c r="I119" i="1"/>
  <c r="I120" i="1"/>
  <c r="I121" i="1"/>
  <c r="I122" i="1"/>
  <c r="I123" i="1"/>
  <c r="I124" i="1"/>
  <c r="I125" i="1"/>
  <c r="I126" i="1"/>
  <c r="I127" i="1"/>
  <c r="H118" i="1"/>
  <c r="H119" i="1"/>
  <c r="H120" i="1"/>
  <c r="H121" i="1"/>
  <c r="H122" i="1"/>
  <c r="H123" i="1"/>
  <c r="H124" i="1"/>
  <c r="H125" i="1"/>
  <c r="H126" i="1"/>
  <c r="H127" i="1"/>
  <c r="I117" i="1"/>
  <c r="I128" i="1" s="1"/>
  <c r="H117" i="1"/>
  <c r="L103" i="1"/>
  <c r="L104" i="1"/>
  <c r="L105" i="1"/>
  <c r="L106" i="1"/>
  <c r="L107" i="1"/>
  <c r="L108" i="1"/>
  <c r="L109" i="1"/>
  <c r="L110" i="1"/>
  <c r="L111" i="1"/>
  <c r="L112" i="1"/>
  <c r="L102" i="1"/>
  <c r="L113" i="1" s="1"/>
  <c r="K103" i="1"/>
  <c r="K104" i="1"/>
  <c r="K105" i="1"/>
  <c r="K106" i="1"/>
  <c r="K107" i="1"/>
  <c r="K108" i="1"/>
  <c r="K109" i="1"/>
  <c r="K110" i="1"/>
  <c r="K111" i="1"/>
  <c r="K112" i="1"/>
  <c r="K102" i="1"/>
  <c r="J103" i="1"/>
  <c r="J104" i="1"/>
  <c r="J105" i="1"/>
  <c r="J106" i="1"/>
  <c r="J107" i="1"/>
  <c r="J108" i="1"/>
  <c r="J109" i="1"/>
  <c r="J110" i="1"/>
  <c r="J111" i="1"/>
  <c r="J112" i="1"/>
  <c r="J102" i="1"/>
  <c r="I103" i="1"/>
  <c r="I104" i="1"/>
  <c r="I105" i="1"/>
  <c r="I106" i="1"/>
  <c r="I107" i="1"/>
  <c r="I108" i="1"/>
  <c r="I109" i="1"/>
  <c r="I110" i="1"/>
  <c r="I111" i="1"/>
  <c r="I112" i="1"/>
  <c r="I102" i="1"/>
  <c r="P75" i="14"/>
  <c r="U75" i="14" s="1"/>
  <c r="P76" i="14"/>
  <c r="U76" i="14" s="1"/>
  <c r="P77" i="14"/>
  <c r="U77" i="14" s="1"/>
  <c r="P78" i="14"/>
  <c r="U78" i="14" s="1"/>
  <c r="P79" i="14"/>
  <c r="U79" i="14" s="1"/>
  <c r="P80" i="14"/>
  <c r="U80" i="14" s="1"/>
  <c r="P81" i="14"/>
  <c r="U81" i="14" s="1"/>
  <c r="P82" i="14"/>
  <c r="U82" i="14" s="1"/>
  <c r="P83" i="14"/>
  <c r="U83" i="14" s="1"/>
  <c r="P84" i="14"/>
  <c r="U84" i="14" s="1"/>
  <c r="P85" i="14"/>
  <c r="U85" i="14" s="1"/>
  <c r="P86" i="14"/>
  <c r="U86" i="14" s="1"/>
  <c r="P87" i="14"/>
  <c r="U87" i="14" s="1"/>
  <c r="P88" i="14"/>
  <c r="U88" i="14" s="1"/>
  <c r="P89" i="14"/>
  <c r="U89" i="14" s="1"/>
  <c r="P90" i="14"/>
  <c r="U90" i="14" s="1"/>
  <c r="P91" i="14"/>
  <c r="U91" i="14" s="1"/>
  <c r="P92" i="14"/>
  <c r="U92" i="14" s="1"/>
  <c r="P93" i="14"/>
  <c r="U93" i="14" s="1"/>
  <c r="O75" i="14"/>
  <c r="S75" i="14" s="1"/>
  <c r="O76" i="14"/>
  <c r="S76" i="14" s="1"/>
  <c r="O77" i="14"/>
  <c r="S77" i="14" s="1"/>
  <c r="O78" i="14"/>
  <c r="S78" i="14" s="1"/>
  <c r="O79" i="14"/>
  <c r="S79" i="14" s="1"/>
  <c r="O80" i="14"/>
  <c r="S80" i="14" s="1"/>
  <c r="O81" i="14"/>
  <c r="S81" i="14" s="1"/>
  <c r="O82" i="14"/>
  <c r="S82" i="14" s="1"/>
  <c r="O83" i="14"/>
  <c r="S83" i="14" s="1"/>
  <c r="O84" i="14"/>
  <c r="S84" i="14" s="1"/>
  <c r="O85" i="14"/>
  <c r="S85" i="14" s="1"/>
  <c r="O86" i="14"/>
  <c r="S86" i="14" s="1"/>
  <c r="O87" i="14"/>
  <c r="S87" i="14" s="1"/>
  <c r="O88" i="14"/>
  <c r="S88" i="14" s="1"/>
  <c r="O89" i="14"/>
  <c r="S89" i="14" s="1"/>
  <c r="O90" i="14"/>
  <c r="S90" i="14" s="1"/>
  <c r="O91" i="14"/>
  <c r="S91" i="14" s="1"/>
  <c r="O92" i="14"/>
  <c r="S92" i="14" s="1"/>
  <c r="O93" i="14"/>
  <c r="S93" i="14" s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B75" i="14"/>
  <c r="T75" i="14" s="1"/>
  <c r="B76" i="14"/>
  <c r="T76" i="14" s="1"/>
  <c r="B77" i="14"/>
  <c r="T77" i="14" s="1"/>
  <c r="B78" i="14"/>
  <c r="T78" i="14" s="1"/>
  <c r="B79" i="14"/>
  <c r="T79" i="14" s="1"/>
  <c r="B80" i="14"/>
  <c r="T80" i="14" s="1"/>
  <c r="B81" i="14"/>
  <c r="T81" i="14" s="1"/>
  <c r="B82" i="14"/>
  <c r="T82" i="14" s="1"/>
  <c r="B83" i="14"/>
  <c r="T83" i="14" s="1"/>
  <c r="B84" i="14"/>
  <c r="T84" i="14" s="1"/>
  <c r="B85" i="14"/>
  <c r="T85" i="14" s="1"/>
  <c r="B86" i="14"/>
  <c r="T86" i="14" s="1"/>
  <c r="B87" i="14"/>
  <c r="T87" i="14" s="1"/>
  <c r="B88" i="14"/>
  <c r="T88" i="14" s="1"/>
  <c r="B89" i="14"/>
  <c r="T89" i="14" s="1"/>
  <c r="B90" i="14"/>
  <c r="T90" i="14" s="1"/>
  <c r="B91" i="14"/>
  <c r="T91" i="14" s="1"/>
  <c r="B92" i="14"/>
  <c r="T92" i="14" s="1"/>
  <c r="B93" i="14"/>
  <c r="T93" i="14" s="1"/>
  <c r="P74" i="14"/>
  <c r="U74" i="14" s="1"/>
  <c r="O74" i="14"/>
  <c r="S74" i="14" s="1"/>
  <c r="N74" i="14"/>
  <c r="M74" i="14"/>
  <c r="L74" i="14"/>
  <c r="K74" i="14"/>
  <c r="J74" i="14"/>
  <c r="G74" i="14"/>
  <c r="F74" i="14"/>
  <c r="C74" i="14"/>
  <c r="T74" i="14"/>
  <c r="C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D38" i="14"/>
  <c r="D39" i="14"/>
  <c r="D40" i="14"/>
  <c r="D41" i="14"/>
  <c r="D42" i="14"/>
  <c r="D43" i="14"/>
  <c r="D44" i="14"/>
  <c r="D45" i="14"/>
  <c r="B38" i="14"/>
  <c r="B39" i="14"/>
  <c r="B40" i="14"/>
  <c r="B41" i="14"/>
  <c r="B42" i="14"/>
  <c r="B43" i="14"/>
  <c r="B44" i="14"/>
  <c r="B45" i="14"/>
  <c r="D27" i="14"/>
  <c r="D28" i="14"/>
  <c r="D29" i="14"/>
  <c r="D30" i="14"/>
  <c r="D31" i="14"/>
  <c r="D32" i="14"/>
  <c r="D33" i="14"/>
  <c r="D34" i="14"/>
  <c r="D35" i="14"/>
  <c r="D36" i="14"/>
  <c r="D37" i="14"/>
  <c r="D26" i="14"/>
  <c r="B27" i="14"/>
  <c r="B28" i="14"/>
  <c r="B29" i="14"/>
  <c r="B30" i="14"/>
  <c r="B31" i="14"/>
  <c r="B32" i="14"/>
  <c r="B33" i="14"/>
  <c r="B34" i="14"/>
  <c r="B35" i="14"/>
  <c r="B36" i="14"/>
  <c r="B37" i="14"/>
  <c r="B26" i="14"/>
  <c r="H128" i="1" l="1"/>
  <c r="I129" i="1"/>
  <c r="K113" i="1"/>
  <c r="K114" i="1"/>
  <c r="L114" i="1"/>
  <c r="H129" i="1"/>
  <c r="B66" i="12"/>
  <c r="I143" i="14"/>
  <c r="G26" i="14"/>
  <c r="U94" i="14"/>
  <c r="G27" i="14"/>
  <c r="G45" i="14"/>
  <c r="G41" i="14"/>
  <c r="T94" i="14"/>
  <c r="G31" i="14"/>
  <c r="G42" i="14"/>
  <c r="G30" i="14"/>
  <c r="G37" i="14"/>
  <c r="G33" i="14"/>
  <c r="G29" i="14"/>
  <c r="G44" i="14"/>
  <c r="G40" i="14"/>
  <c r="S94" i="14"/>
  <c r="G35" i="14"/>
  <c r="G38" i="14"/>
  <c r="G34" i="14"/>
  <c r="G36" i="14"/>
  <c r="G32" i="14"/>
  <c r="G28" i="14"/>
  <c r="G43" i="14"/>
  <c r="G39" i="14"/>
  <c r="F44" i="14"/>
  <c r="F40" i="14"/>
  <c r="F36" i="14"/>
  <c r="F32" i="14"/>
  <c r="F28" i="14"/>
  <c r="F43" i="14"/>
  <c r="F39" i="14"/>
  <c r="F35" i="14"/>
  <c r="F31" i="14"/>
  <c r="F27" i="14"/>
  <c r="F26" i="14"/>
  <c r="F42" i="14"/>
  <c r="F38" i="14"/>
  <c r="F34" i="14"/>
  <c r="F30" i="14"/>
  <c r="F45" i="14"/>
  <c r="F41" i="14"/>
  <c r="F37" i="14"/>
  <c r="F33" i="14"/>
  <c r="F29" i="1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8" i="4"/>
  <c r="C29" i="4"/>
  <c r="C30" i="4"/>
  <c r="E69" i="1"/>
  <c r="E70" i="1"/>
  <c r="E71" i="1"/>
  <c r="E68" i="1"/>
  <c r="D69" i="1"/>
  <c r="D70" i="1"/>
  <c r="D71" i="1"/>
  <c r="D68" i="1"/>
  <c r="E61" i="1"/>
  <c r="E62" i="1"/>
  <c r="E63" i="1"/>
  <c r="E60" i="1"/>
  <c r="D61" i="1"/>
  <c r="D62" i="1"/>
  <c r="D63" i="1"/>
  <c r="E23" i="1"/>
  <c r="D23" i="1"/>
  <c r="E64" i="1" l="1"/>
  <c r="E72" i="1"/>
  <c r="H36" i="14"/>
  <c r="D64" i="1"/>
  <c r="D72" i="1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27" i="4"/>
  <c r="D27" i="4"/>
  <c r="C29" i="2" l="1"/>
  <c r="D28" i="2"/>
  <c r="D29" i="2"/>
  <c r="D32" i="2"/>
  <c r="D27" i="2"/>
  <c r="G28" i="2"/>
  <c r="G29" i="2"/>
  <c r="G30" i="2"/>
  <c r="G31" i="2"/>
  <c r="G32" i="2"/>
  <c r="G27" i="2"/>
  <c r="I18" i="2"/>
  <c r="I19" i="2"/>
  <c r="I20" i="2"/>
  <c r="I21" i="2"/>
  <c r="I22" i="2"/>
  <c r="I17" i="2"/>
  <c r="B28" i="2"/>
  <c r="C28" i="2" s="1"/>
  <c r="B29" i="2"/>
  <c r="B30" i="2"/>
  <c r="D30" i="2" s="1"/>
  <c r="B31" i="2"/>
  <c r="C31" i="2" s="1"/>
  <c r="B32" i="2"/>
  <c r="C32" i="2" s="1"/>
  <c r="B27" i="2"/>
  <c r="C27" i="2" s="1"/>
  <c r="H31" i="2" l="1"/>
  <c r="I31" i="2"/>
  <c r="H30" i="2"/>
  <c r="I30" i="2"/>
  <c r="I27" i="2"/>
  <c r="H27" i="2"/>
  <c r="C30" i="2"/>
  <c r="I29" i="2"/>
  <c r="H29" i="2"/>
  <c r="D31" i="2"/>
  <c r="H32" i="2"/>
  <c r="I32" i="2"/>
  <c r="I28" i="2"/>
  <c r="H28" i="2"/>
  <c r="B28" i="4"/>
  <c r="F28" i="4" s="1"/>
  <c r="B29" i="4"/>
  <c r="F29" i="4" s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7" i="4"/>
  <c r="F27" i="4" s="1"/>
  <c r="F30" i="4" l="1"/>
  <c r="G30" i="4"/>
  <c r="G43" i="4"/>
  <c r="F43" i="4"/>
  <c r="F35" i="4"/>
  <c r="G35" i="4"/>
  <c r="F42" i="4"/>
  <c r="G42" i="4"/>
  <c r="F34" i="4"/>
  <c r="G34" i="4"/>
  <c r="F45" i="4"/>
  <c r="G45" i="4"/>
  <c r="F41" i="4"/>
  <c r="G41" i="4"/>
  <c r="F37" i="4"/>
  <c r="G37" i="4"/>
  <c r="F33" i="4"/>
  <c r="G33" i="4"/>
  <c r="G29" i="4"/>
  <c r="G27" i="4"/>
  <c r="G39" i="4"/>
  <c r="F39" i="4"/>
  <c r="G31" i="4"/>
  <c r="F31" i="4"/>
  <c r="F46" i="4"/>
  <c r="G46" i="4"/>
  <c r="F38" i="4"/>
  <c r="G38" i="4"/>
  <c r="G44" i="4"/>
  <c r="F44" i="4"/>
  <c r="G40" i="4"/>
  <c r="F40" i="4"/>
  <c r="G36" i="4"/>
  <c r="F36" i="4"/>
  <c r="G32" i="4"/>
  <c r="F32" i="4"/>
  <c r="G28" i="4"/>
  <c r="J23" i="1"/>
</calcChain>
</file>

<file path=xl/sharedStrings.xml><?xml version="1.0" encoding="utf-8"?>
<sst xmlns="http://schemas.openxmlformats.org/spreadsheetml/2006/main" count="892" uniqueCount="281">
  <si>
    <t>open/close</t>
  </si>
  <si>
    <t>mmap</t>
  </si>
  <si>
    <t>10 rounds, res in microseconds</t>
  </si>
  <si>
    <t>Baseline</t>
  </si>
  <si>
    <t>avg</t>
  </si>
  <si>
    <t>std. dev.</t>
  </si>
  <si>
    <t>svaKernel_mpx_dmap</t>
  </si>
  <si>
    <t xml:space="preserve">Native </t>
  </si>
  <si>
    <t>Std. Dev.</t>
  </si>
  <si>
    <t>null syscall</t>
  </si>
  <si>
    <t>page fault</t>
  </si>
  <si>
    <t>fork + exit</t>
  </si>
  <si>
    <t>fork + exec</t>
  </si>
  <si>
    <t>File Create</t>
  </si>
  <si>
    <t>0k</t>
  </si>
  <si>
    <t>1k</t>
  </si>
  <si>
    <t>4k</t>
  </si>
  <si>
    <t>10k</t>
  </si>
  <si>
    <t>File Delete</t>
  </si>
  <si>
    <t>File Size</t>
  </si>
  <si>
    <t>Overhead</t>
  </si>
  <si>
    <t>Virtual Ghost</t>
  </si>
  <si>
    <t>Test</t>
  </si>
  <si>
    <t>Native</t>
  </si>
  <si>
    <t>file.rd.</t>
  </si>
  <si>
    <t>mmap.rd.</t>
  </si>
  <si>
    <t>pipe.</t>
  </si>
  <si>
    <t>MMAP: Native</t>
  </si>
  <si>
    <t>File: Native</t>
  </si>
  <si>
    <t>File Size (KB)</t>
  </si>
  <si>
    <t>File Size(KB)</t>
  </si>
  <si>
    <t>20 iterations, in second</t>
  </si>
  <si>
    <t>average</t>
  </si>
  <si>
    <t>Postmark</t>
  </si>
  <si>
    <t>libc</t>
  </si>
  <si>
    <t>Libc compilation</t>
  </si>
  <si>
    <t>Bandwidth (bytes/second) (20 rounds)</t>
  </si>
  <si>
    <t>Size (KB)</t>
  </si>
  <si>
    <t>Bitmap</t>
  </si>
  <si>
    <t>0xff00_0x00fc_0x0003</t>
  </si>
  <si>
    <t>0xff00_0x00f0_0x000f</t>
  </si>
  <si>
    <t>0xffc0_0x003c_0x0003</t>
  </si>
  <si>
    <t>0xffc0_0x0038_0x0007</t>
  </si>
  <si>
    <t>0xfff0_0x000c_0x0003</t>
  </si>
  <si>
    <t>0xffff_0xffff_0xffff</t>
  </si>
  <si>
    <t># of ways</t>
  </si>
  <si>
    <t>8_6_2</t>
  </si>
  <si>
    <t>8_4_4</t>
  </si>
  <si>
    <t>10_4_2</t>
  </si>
  <si>
    <t>10_3_3</t>
  </si>
  <si>
    <t>12_2_2</t>
  </si>
  <si>
    <t>16_16_16</t>
  </si>
  <si>
    <t>Max Overhead</t>
  </si>
  <si>
    <t>Min Overhead</t>
  </si>
  <si>
    <t>std dev Max</t>
  </si>
  <si>
    <t>std dev min</t>
  </si>
  <si>
    <t>svaKernel_arith_wp</t>
  </si>
  <si>
    <t>Optimized Virtual Ghost</t>
  </si>
  <si>
    <t>Virtual Ghost Overhead</t>
  </si>
  <si>
    <t>Optimized Virtual Ghost Overhead</t>
  </si>
  <si>
    <t>MMAP: Optimized VG</t>
  </si>
  <si>
    <t>File: Optimized VG</t>
  </si>
  <si>
    <t>MMAP: VG</t>
  </si>
  <si>
    <t>File: VG</t>
  </si>
  <si>
    <t>Applications</t>
  </si>
  <si>
    <t>Pipe</t>
  </si>
  <si>
    <t>baseline_4KB_dmap_test</t>
  </si>
  <si>
    <t>svaKernel_mpx_dmap_test</t>
  </si>
  <si>
    <t>baseline</t>
  </si>
  <si>
    <t>malloc</t>
  </si>
  <si>
    <t>first iteration</t>
  </si>
  <si>
    <t>other iteration</t>
  </si>
  <si>
    <t>malloc a 4MB array. Randomly iterrates it (2001 iterations)</t>
  </si>
  <si>
    <t>Total</t>
  </si>
  <si>
    <t>cycles</t>
  </si>
  <si>
    <t>Malloc</t>
  </si>
  <si>
    <t>Optimized VG</t>
  </si>
  <si>
    <t>First Iteration</t>
  </si>
  <si>
    <t>Other Iteration</t>
  </si>
  <si>
    <t>Optimized VG + PG defense</t>
  </si>
  <si>
    <t>svaKernel_mpx_dmap_pg_def</t>
  </si>
  <si>
    <t>svaKernel_mpx_dmap_prev</t>
  </si>
  <si>
    <t>svaKernel_mpx_dmap_pg_def_prev</t>
  </si>
  <si>
    <t>std. dev</t>
  </si>
  <si>
    <t>1_13_2</t>
  </si>
  <si>
    <t>1_8_7</t>
  </si>
  <si>
    <t>4_10_2</t>
  </si>
  <si>
    <t>4_6_6</t>
  </si>
  <si>
    <t>14_1_1</t>
  </si>
  <si>
    <t>No Partition</t>
  </si>
  <si>
    <t>Second Iteration</t>
  </si>
  <si>
    <t>LLC Partition</t>
  </si>
  <si>
    <t>Std. Dev</t>
  </si>
  <si>
    <t>Vg MMAP</t>
  </si>
  <si>
    <t>Opt vg MMAP</t>
  </si>
  <si>
    <t>Vg File</t>
  </si>
  <si>
    <t>Opt Vg File</t>
  </si>
  <si>
    <t>VG overhead</t>
  </si>
  <si>
    <t>Opt Vg Overhead</t>
  </si>
  <si>
    <t>VG</t>
  </si>
  <si>
    <t>Optimized</t>
  </si>
  <si>
    <t xml:space="preserve">VG + PG </t>
  </si>
  <si>
    <t>Overall</t>
  </si>
  <si>
    <t>2_12_2</t>
  </si>
  <si>
    <t>2_7_7</t>
  </si>
  <si>
    <t>6_8_2</t>
  </si>
  <si>
    <t>6_5_5</t>
  </si>
  <si>
    <t>optmized VG/vg</t>
  </si>
  <si>
    <t>optimized VG+ PG + 12_2_2</t>
  </si>
  <si>
    <t xml:space="preserve">Optimized </t>
  </si>
  <si>
    <t>VG + defenses</t>
  </si>
  <si>
    <t>Input Buffer size allocated</t>
  </si>
  <si>
    <t>0x1000</t>
  </si>
  <si>
    <t>0x8000</t>
  </si>
  <si>
    <t>0x8001</t>
  </si>
  <si>
    <t>0x8002</t>
  </si>
  <si>
    <t>0x10000</t>
  </si>
  <si>
    <t>0x18000</t>
  </si>
  <si>
    <t>0x28000</t>
  </si>
  <si>
    <t>0x48000</t>
  </si>
  <si>
    <t>0x88000</t>
  </si>
  <si>
    <t>0x108000</t>
  </si>
  <si>
    <t>0x108001</t>
  </si>
  <si>
    <t>0x108002</t>
  </si>
  <si>
    <t>0x108003</t>
  </si>
  <si>
    <t>0x108004</t>
  </si>
  <si>
    <t>0x108005</t>
  </si>
  <si>
    <t>0x108006</t>
  </si>
  <si>
    <t>0x108007</t>
  </si>
  <si>
    <t>0x108008</t>
  </si>
  <si>
    <t>0x108009</t>
  </si>
  <si>
    <t>Input Buffer size allocated (KB)</t>
  </si>
  <si>
    <t>1 to 2</t>
  </si>
  <si>
    <t>4 to 16</t>
  </si>
  <si>
    <t>1024 to 524,288</t>
  </si>
  <si>
    <t>svaKernel_mpx_dmap_llc_part</t>
  </si>
  <si>
    <t>Optimized VG + LLC Partitioning</t>
  </si>
  <si>
    <t>Optmized VG</t>
  </si>
  <si>
    <t>+ LLC Partition</t>
  </si>
  <si>
    <t>Optmized VG +</t>
  </si>
  <si>
    <t>both defenses</t>
  </si>
  <si>
    <t>Optmized VG + LLC Partitioning</t>
  </si>
  <si>
    <t>Optimized VG + PG</t>
  </si>
  <si>
    <t>svaKernel_mpx_dmap_llc_part_pg_def</t>
  </si>
  <si>
    <t>Optimized VG + LLC Part</t>
  </si>
  <si>
    <t>Optmized VG + both defenses</t>
  </si>
  <si>
    <t>Optmized VG + PG</t>
  </si>
  <si>
    <t>Optimized VG + both defenses</t>
  </si>
  <si>
    <t>PG/Opt VG</t>
  </si>
  <si>
    <t>Opt VG/ LLC PART</t>
  </si>
  <si>
    <t>Opt VG/both</t>
  </si>
  <si>
    <t>svaKernel_mpx_dmap_pg_def_llc_part</t>
  </si>
  <si>
    <t>std.dev</t>
  </si>
  <si>
    <t>bzip2 compress a 512MB file</t>
  </si>
  <si>
    <t>avg.</t>
  </si>
  <si>
    <t>randomly access an array of 8MB</t>
  </si>
  <si>
    <t>Encrypt</t>
  </si>
  <si>
    <t>Decrypt</t>
  </si>
  <si>
    <t>Verify</t>
  </si>
  <si>
    <t>Sign</t>
  </si>
  <si>
    <t>Optimized VG (ms)</t>
  </si>
  <si>
    <t>PG</t>
  </si>
  <si>
    <t>PG Overhead (x)</t>
  </si>
  <si>
    <t>LLC Partitioning Overhead (x)</t>
  </si>
  <si>
    <t>Both defenses overhead (x)</t>
  </si>
  <si>
    <t>Microbenchmark</t>
  </si>
  <si>
    <t>bzip2</t>
  </si>
  <si>
    <t>Both defenses Overhead (x)</t>
  </si>
  <si>
    <t>L1D</t>
  </si>
  <si>
    <t>L2</t>
  </si>
  <si>
    <t>L3</t>
  </si>
  <si>
    <t>DTLB LOAD</t>
  </si>
  <si>
    <t>DTLB STORE</t>
  </si>
  <si>
    <t>PG + LLC</t>
  </si>
  <si>
    <t>LLC</t>
  </si>
  <si>
    <t>Mitigated by</t>
  </si>
  <si>
    <t>Mitigated by Our defenses</t>
  </si>
  <si>
    <t>N</t>
  </si>
  <si>
    <t>Side channels</t>
  </si>
  <si>
    <t>Shared TLB and MMU caches</t>
  </si>
  <si>
    <t>Inferring flushed entries in TLB and MMU caches at context switch</t>
  </si>
  <si>
    <t>Tracking page table update (access and dirty bits)</t>
  </si>
  <si>
    <t>Y</t>
  </si>
  <si>
    <t>Tracking page faults</t>
  </si>
  <si>
    <t>-</t>
  </si>
  <si>
    <t>Cache timing side-channels on referenced PTEs in CPU caches</t>
  </si>
  <si>
    <t>Cache timing side-channels on L1/L2 caches</t>
  </si>
  <si>
    <t>Cache timing side-channels on LLC</t>
  </si>
  <si>
    <t>Page table side-channel defenses</t>
  </si>
  <si>
    <t>LLC partitioning defenses</t>
  </si>
  <si>
    <t>?</t>
  </si>
  <si>
    <t>Used by exisitng works</t>
  </si>
  <si>
    <t>DRAM timing Side-channels</t>
  </si>
  <si>
    <t>MEM</t>
  </si>
  <si>
    <t>PG + demand</t>
  </si>
  <si>
    <t>svaKernel_arith_wp_noghosting</t>
  </si>
  <si>
    <t>svaKernel_mpx_dmap_noghosting</t>
  </si>
  <si>
    <t>native</t>
  </si>
  <si>
    <t>VG Overhead (x)</t>
  </si>
  <si>
    <t>Optimized VG Overhead (x)</t>
  </si>
  <si>
    <t>std.dev.</t>
  </si>
  <si>
    <t>PG overhead (x)</t>
  </si>
  <si>
    <t xml:space="preserve"> LLC Partitioning overhead (x)</t>
  </si>
  <si>
    <t>bzip2 compress a 32MB file</t>
  </si>
  <si>
    <t>baseline_noghosting</t>
  </si>
  <si>
    <t>encrypt</t>
  </si>
  <si>
    <t>decrypt</t>
  </si>
  <si>
    <t>sign</t>
  </si>
  <si>
    <t>verify</t>
  </si>
  <si>
    <t>svakernel arith wp</t>
  </si>
  <si>
    <t>svaKernel mpx dmap</t>
  </si>
  <si>
    <t>Native (s)</t>
  </si>
  <si>
    <t>GnuPG Sign</t>
  </si>
  <si>
    <t>32MB</t>
  </si>
  <si>
    <t>2MB</t>
  </si>
  <si>
    <t>Std.dev</t>
  </si>
  <si>
    <t>gmem_test_random_ctx 4MB</t>
  </si>
  <si>
    <t>gnupg 2MB results (miliseconds)</t>
  </si>
  <si>
    <t>bzip2 compressing 2MB files (milliseconds)</t>
  </si>
  <si>
    <t>CPU_UNHALTED_CLK_CYCLES</t>
  </si>
  <si>
    <t>Native (ms)</t>
  </si>
  <si>
    <t>optmized VG</t>
  </si>
  <si>
    <t>optmized VG + pg def</t>
  </si>
  <si>
    <t>optimized VG + LLC part</t>
  </si>
  <si>
    <t>optimized VG + both defenses</t>
  </si>
  <si>
    <t>gmem_test_random 8MB</t>
  </si>
  <si>
    <t>overhead</t>
  </si>
  <si>
    <t>noghosting</t>
  </si>
  <si>
    <t>ghosting</t>
  </si>
  <si>
    <t>std.dev %</t>
  </si>
  <si>
    <t>Bandwidth overhead</t>
  </si>
  <si>
    <t>overhead normalized to native</t>
  </si>
  <si>
    <t>overhead normalized to optimized VG</t>
  </si>
  <si>
    <t>2.89s</t>
  </si>
  <si>
    <t>643.23us</t>
  </si>
  <si>
    <t>Opt-VG-PG</t>
  </si>
  <si>
    <t>Opt-VG-LLCPart</t>
  </si>
  <si>
    <t>Apparition</t>
  </si>
  <si>
    <t xml:space="preserve">Opt-VG </t>
  </si>
  <si>
    <t>Baseline (ms)</t>
  </si>
  <si>
    <t>Std.Dev.</t>
  </si>
  <si>
    <t>Server</t>
  </si>
  <si>
    <t>Client</t>
  </si>
  <si>
    <t>Bandwidth</t>
  </si>
  <si>
    <t>Ghosting</t>
  </si>
  <si>
    <t>svaKernel_arith_wp overhead</t>
  </si>
  <si>
    <t>svaKernel_mpx_dmap overhead</t>
  </si>
  <si>
    <t>unhalted clock cycles</t>
  </si>
  <si>
    <t>optmized VG overhead</t>
  </si>
  <si>
    <t>Optmized VG + PG overhead</t>
  </si>
  <si>
    <t>Optmized VG + LLC Partitioning Overhead</t>
  </si>
  <si>
    <t>Optimized VG + both defenses overhead</t>
  </si>
  <si>
    <t>Noghosting</t>
  </si>
  <si>
    <t>PG - OPT VG</t>
  </si>
  <si>
    <t>LLC - OPT VG</t>
  </si>
  <si>
    <t>Apparition - OPT VG</t>
  </si>
  <si>
    <t>CPU Time</t>
  </si>
  <si>
    <t>sigInstall</t>
  </si>
  <si>
    <t>sigCatch</t>
  </si>
  <si>
    <t>readSyscall</t>
  </si>
  <si>
    <t>writeSyscall</t>
  </si>
  <si>
    <t>statSyscall</t>
  </si>
  <si>
    <t>shellSyscall</t>
  </si>
  <si>
    <t>fcntlSyscall</t>
  </si>
  <si>
    <t>ctx</t>
  </si>
  <si>
    <t>pipeSyscall</t>
  </si>
  <si>
    <t>pipeBandwidth</t>
  </si>
  <si>
    <t>signal handler install</t>
  </si>
  <si>
    <t>signal handler catch</t>
  </si>
  <si>
    <t>read</t>
  </si>
  <si>
    <t>write</t>
  </si>
  <si>
    <t>stat</t>
  </si>
  <si>
    <t>fork + shell</t>
  </si>
  <si>
    <t>context switch</t>
  </si>
  <si>
    <t>fcntl lock</t>
  </si>
  <si>
    <t>pipe latency</t>
  </si>
  <si>
    <t>pipe bandwidth</t>
  </si>
  <si>
    <t>Create</t>
  </si>
  <si>
    <t>Delete</t>
  </si>
  <si>
    <t>selectSyscall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</si>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</sst>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%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0" fontId="1" fillId="0" borderId="0" xfId="0" applyFont="1"/>
    <xf numFmtId="43" fontId="0" fillId="0" borderId="0" xfId="1" applyFont="1"/>
    <xf numFmtId="0" fontId="0" fillId="0" borderId="1" xfId="0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1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6" xfId="0" applyBorder="1"/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3" fontId="6" fillId="0" borderId="0" xfId="1" applyFont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4" xfId="0" applyFont="1" applyBorder="1"/>
    <xf numFmtId="164" fontId="6" fillId="0" borderId="0" xfId="1" applyNumberFormat="1" applyFont="1" applyBorder="1"/>
    <xf numFmtId="164" fontId="6" fillId="0" borderId="5" xfId="1" applyNumberFormat="1" applyFont="1" applyBorder="1"/>
    <xf numFmtId="0" fontId="6" fillId="0" borderId="6" xfId="0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0" fontId="6" fillId="0" borderId="0" xfId="0" applyFont="1" applyBorder="1"/>
    <xf numFmtId="0" fontId="6" fillId="0" borderId="3" xfId="0" applyFont="1" applyFill="1" applyBorder="1"/>
    <xf numFmtId="43" fontId="6" fillId="0" borderId="1" xfId="1" applyFont="1" applyBorder="1"/>
    <xf numFmtId="43" fontId="6" fillId="0" borderId="4" xfId="1" applyFont="1" applyBorder="1"/>
    <xf numFmtId="43" fontId="6" fillId="0" borderId="6" xfId="1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3" fontId="6" fillId="0" borderId="0" xfId="1" applyFont="1" applyBorder="1"/>
    <xf numFmtId="43" fontId="6" fillId="0" borderId="5" xfId="1" applyFont="1" applyBorder="1"/>
    <xf numFmtId="43" fontId="6" fillId="0" borderId="7" xfId="1" applyFont="1" applyBorder="1"/>
    <xf numFmtId="43" fontId="6" fillId="0" borderId="8" xfId="1" applyFont="1" applyBorder="1"/>
    <xf numFmtId="0" fontId="4" fillId="0" borderId="2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4" xfId="1" applyNumberFormat="1" applyFont="1" applyBorder="1"/>
    <xf numFmtId="43" fontId="0" fillId="0" borderId="0" xfId="1" applyFont="1" applyBorder="1"/>
    <xf numFmtId="43" fontId="0" fillId="0" borderId="5" xfId="1" applyFont="1" applyBorder="1"/>
    <xf numFmtId="165" fontId="0" fillId="0" borderId="6" xfId="1" applyNumberFormat="1" applyFont="1" applyBorder="1"/>
    <xf numFmtId="43" fontId="0" fillId="0" borderId="7" xfId="1" applyFont="1" applyBorder="1"/>
    <xf numFmtId="165" fontId="0" fillId="0" borderId="0" xfId="1" applyNumberFormat="1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Alignment="1">
      <alignment wrapText="1"/>
    </xf>
    <xf numFmtId="43" fontId="0" fillId="0" borderId="0" xfId="0" applyNumberFormat="1" applyBorder="1"/>
    <xf numFmtId="43" fontId="0" fillId="0" borderId="0" xfId="1" applyNumberFormat="1" applyFont="1"/>
    <xf numFmtId="0" fontId="0" fillId="0" borderId="3" xfId="0" applyFill="1" applyBorder="1"/>
    <xf numFmtId="43" fontId="0" fillId="0" borderId="7" xfId="0" applyNumberForma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164" fontId="0" fillId="0" borderId="0" xfId="1" applyNumberFormat="1" applyFont="1"/>
    <xf numFmtId="0" fontId="7" fillId="0" borderId="0" xfId="0" applyFont="1"/>
    <xf numFmtId="43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164" fontId="6" fillId="0" borderId="0" xfId="0" applyNumberFormat="1" applyFont="1"/>
    <xf numFmtId="164" fontId="0" fillId="0" borderId="0" xfId="0" applyNumberFormat="1" applyAlignment="1">
      <alignment wrapText="1"/>
    </xf>
    <xf numFmtId="165" fontId="8" fillId="0" borderId="0" xfId="1" applyNumberFormat="1" applyFont="1"/>
    <xf numFmtId="164" fontId="8" fillId="0" borderId="0" xfId="0" applyNumberFormat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164" fontId="6" fillId="0" borderId="0" xfId="1" applyNumberFormat="1" applyFont="1"/>
    <xf numFmtId="166" fontId="0" fillId="0" borderId="0" xfId="0" applyNumberFormat="1"/>
    <xf numFmtId="49" fontId="0" fillId="0" borderId="0" xfId="0" applyNumberFormat="1" applyBorder="1"/>
    <xf numFmtId="0" fontId="0" fillId="0" borderId="5" xfId="0" applyBorder="1"/>
    <xf numFmtId="0" fontId="4" fillId="0" borderId="0" xfId="0" applyFont="1" applyBorder="1"/>
    <xf numFmtId="0" fontId="4" fillId="0" borderId="9" xfId="0" applyFont="1" applyBorder="1"/>
    <xf numFmtId="0" fontId="4" fillId="0" borderId="9" xfId="0" applyFont="1" applyBorder="1" applyAlignment="1">
      <alignment wrapText="1"/>
    </xf>
    <xf numFmtId="0" fontId="6" fillId="0" borderId="9" xfId="0" applyFont="1" applyBorder="1"/>
    <xf numFmtId="164" fontId="6" fillId="0" borderId="9" xfId="1" applyNumberFormat="1" applyFont="1" applyBorder="1"/>
    <xf numFmtId="0" fontId="0" fillId="0" borderId="9" xfId="0" applyBorder="1"/>
    <xf numFmtId="0" fontId="0" fillId="0" borderId="0" xfId="0"/>
    <xf numFmtId="43" fontId="0" fillId="0" borderId="0" xfId="1" applyFont="1"/>
    <xf numFmtId="0" fontId="0" fillId="0" borderId="9" xfId="0" applyBorder="1" applyAlignment="1">
      <alignment wrapText="1"/>
    </xf>
    <xf numFmtId="164" fontId="0" fillId="0" borderId="9" xfId="1" applyNumberFormat="1" applyFont="1" applyBorder="1"/>
    <xf numFmtId="0" fontId="0" fillId="0" borderId="0" xfId="0" applyBorder="1" applyAlignment="1">
      <alignment wrapText="1"/>
    </xf>
    <xf numFmtId="164" fontId="0" fillId="0" borderId="4" xfId="1" applyNumberFormat="1" applyFont="1" applyBorder="1" applyAlignment="1">
      <alignment wrapText="1"/>
    </xf>
    <xf numFmtId="164" fontId="0" fillId="0" borderId="9" xfId="1" applyNumberFormat="1" applyFont="1" applyBorder="1" applyAlignment="1">
      <alignment wrapText="1"/>
    </xf>
    <xf numFmtId="43" fontId="0" fillId="0" borderId="9" xfId="1" applyFont="1" applyBorder="1"/>
    <xf numFmtId="0" fontId="0" fillId="0" borderId="9" xfId="0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43" fontId="0" fillId="0" borderId="9" xfId="0" applyNumberFormat="1" applyBorder="1" applyAlignment="1">
      <alignment horizontal="right"/>
    </xf>
    <xf numFmtId="167" fontId="0" fillId="0" borderId="0" xfId="2" applyNumberFormat="1" applyFont="1"/>
    <xf numFmtId="43" fontId="0" fillId="0" borderId="0" xfId="1" applyFont="1" applyBorder="1" applyAlignment="1"/>
    <xf numFmtId="0" fontId="10" fillId="0" borderId="0" xfId="3" applyFont="1"/>
    <xf numFmtId="164" fontId="0" fillId="0" borderId="0" xfId="1" applyNumberFormat="1" applyFont="1" applyFill="1" applyBorder="1"/>
    <xf numFmtId="0" fontId="0" fillId="0" borderId="9" xfId="0" applyBorder="1" applyAlignment="1">
      <alignment horizontal="center"/>
    </xf>
    <xf numFmtId="43" fontId="0" fillId="0" borderId="0" xfId="1" applyFont="1" applyAlignment="1">
      <alignment wrapText="1"/>
    </xf>
    <xf numFmtId="43" fontId="0" fillId="0" borderId="4" xfId="1" applyFont="1" applyBorder="1"/>
    <xf numFmtId="43" fontId="0" fillId="0" borderId="0" xfId="1" applyFont="1" applyFill="1" applyBorder="1"/>
    <xf numFmtId="43" fontId="0" fillId="0" borderId="0" xfId="1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9" fontId="0" fillId="0" borderId="0" xfId="2" applyFont="1"/>
    <xf numFmtId="43" fontId="0" fillId="0" borderId="9" xfId="1" applyNumberFormat="1" applyFont="1" applyBorder="1"/>
    <xf numFmtId="9" fontId="0" fillId="0" borderId="0" xfId="0" applyNumberFormat="1"/>
    <xf numFmtId="0" fontId="4" fillId="0" borderId="0" xfId="0" applyFont="1"/>
    <xf numFmtId="10" fontId="0" fillId="0" borderId="0" xfId="2" applyNumberFormat="1" applyFont="1"/>
    <xf numFmtId="43" fontId="0" fillId="0" borderId="9" xfId="0" applyNumberFormat="1" applyBorder="1"/>
    <xf numFmtId="43" fontId="0" fillId="0" borderId="0" xfId="1" applyNumberFormat="1" applyFont="1" applyBorder="1"/>
    <xf numFmtId="43" fontId="0" fillId="0" borderId="9" xfId="1" applyNumberFormat="1" applyFont="1" applyBorder="1" applyAlignment="1">
      <alignment wrapText="1"/>
    </xf>
    <xf numFmtId="43" fontId="0" fillId="0" borderId="9" xfId="1" applyFont="1" applyBorder="1" applyAlignment="1">
      <alignment wrapText="1"/>
    </xf>
    <xf numFmtId="0" fontId="4" fillId="0" borderId="10" xfId="0" applyFont="1" applyBorder="1" applyAlignment="1">
      <alignment wrapText="1"/>
    </xf>
    <xf numFmtId="43" fontId="0" fillId="0" borderId="10" xfId="0" applyNumberFormat="1" applyBorder="1" applyAlignment="1">
      <alignment wrapText="1"/>
    </xf>
    <xf numFmtId="0" fontId="2" fillId="0" borderId="9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5" xfId="0" applyFont="1" applyBorder="1"/>
    <xf numFmtId="43" fontId="0" fillId="0" borderId="6" xfId="1" applyFont="1" applyBorder="1"/>
    <xf numFmtId="0" fontId="0" fillId="0" borderId="13" xfId="0" applyBorder="1"/>
    <xf numFmtId="43" fontId="0" fillId="0" borderId="13" xfId="1" applyFont="1" applyBorder="1"/>
    <xf numFmtId="43" fontId="0" fillId="0" borderId="14" xfId="1" applyFont="1" applyBorder="1"/>
    <xf numFmtId="0" fontId="0" fillId="0" borderId="14" xfId="0" applyBorder="1"/>
    <xf numFmtId="0" fontId="1" fillId="0" borderId="10" xfId="0" applyFont="1" applyBorder="1"/>
    <xf numFmtId="0" fontId="0" fillId="0" borderId="12" xfId="0" applyBorder="1"/>
    <xf numFmtId="164" fontId="0" fillId="0" borderId="0" xfId="1" applyNumberFormat="1" applyFont="1" applyAlignment="1">
      <alignment wrapText="1"/>
    </xf>
    <xf numFmtId="0" fontId="11" fillId="0" borderId="0" xfId="0" applyFont="1"/>
    <xf numFmtId="166" fontId="0" fillId="0" borderId="0" xfId="1" applyNumberFormat="1" applyFont="1"/>
    <xf numFmtId="0" fontId="0" fillId="0" borderId="9" xfId="0" applyFont="1" applyBorder="1"/>
    <xf numFmtId="43" fontId="0" fillId="0" borderId="4" xfId="1" applyFont="1" applyBorder="1" applyAlignment="1">
      <alignment wrapText="1"/>
    </xf>
    <xf numFmtId="43" fontId="0" fillId="0" borderId="0" xfId="1" applyFont="1" applyBorder="1" applyAlignment="1">
      <alignment wrapText="1"/>
    </xf>
    <xf numFmtId="0" fontId="0" fillId="0" borderId="0" xfId="1" applyNumberFormat="1" applyFont="1"/>
    <xf numFmtId="165" fontId="0" fillId="0" borderId="9" xfId="1" applyNumberFormat="1" applyFont="1" applyBorder="1"/>
    <xf numFmtId="0" fontId="0" fillId="0" borderId="2" xfId="0" applyBorder="1" applyAlignment="1">
      <alignment horizontal="center"/>
    </xf>
    <xf numFmtId="0" fontId="12" fillId="0" borderId="0" xfId="0" applyFont="1"/>
    <xf numFmtId="165" fontId="0" fillId="0" borderId="13" xfId="1" applyNumberFormat="1" applyFont="1" applyBorder="1"/>
    <xf numFmtId="165" fontId="0" fillId="0" borderId="14" xfId="1" applyNumberFormat="1" applyFont="1" applyBorder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43" fontId="0" fillId="0" borderId="4" xfId="1" applyFont="1" applyBorder="1" applyAlignment="1">
      <alignment horizontal="center" wrapText="1"/>
    </xf>
    <xf numFmtId="43" fontId="0" fillId="0" borderId="0" xfId="1" applyFont="1" applyBorder="1" applyAlignment="1">
      <alignment horizontal="center" wrapText="1"/>
    </xf>
    <xf numFmtId="43" fontId="0" fillId="0" borderId="5" xfId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wrapText="1"/>
    </xf>
    <xf numFmtId="43" fontId="4" fillId="0" borderId="0" xfId="1" applyFont="1" applyBorder="1" applyAlignment="1">
      <alignment horizontal="center"/>
    </xf>
    <xf numFmtId="0" fontId="0" fillId="0" borderId="13" xfId="0" applyFont="1" applyFill="1" applyBorder="1"/>
    <xf numFmtId="164" fontId="6" fillId="0" borderId="1" xfId="1" applyNumberFormat="1" applyFont="1" applyBorder="1"/>
    <xf numFmtId="164" fontId="6" fillId="0" borderId="4" xfId="1" applyNumberFormat="1" applyFont="1" applyBorder="1"/>
    <xf numFmtId="164" fontId="6" fillId="0" borderId="6" xfId="1" applyNumberFormat="1" applyFont="1" applyBorder="1"/>
    <xf numFmtId="0" fontId="5" fillId="0" borderId="9" xfId="0" applyFont="1" applyBorder="1"/>
    <xf numFmtId="0" fontId="6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13" xfId="0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3.xml"/><Relationship Id="rId26" Type="http://schemas.openxmlformats.org/officeDocument/2006/relationships/worksheet" Target="worksheets/sheet9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6.xml"/><Relationship Id="rId34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17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5.xml"/><Relationship Id="rId20" Type="http://schemas.openxmlformats.org/officeDocument/2006/relationships/chartsheet" Target="chartsheets/sheet15.xml"/><Relationship Id="rId29" Type="http://schemas.openxmlformats.org/officeDocument/2006/relationships/chartsheet" Target="chart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16.xml"/><Relationship Id="rId32" Type="http://schemas.openxmlformats.org/officeDocument/2006/relationships/styles" Target="style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23" Type="http://schemas.openxmlformats.org/officeDocument/2006/relationships/worksheet" Target="worksheets/sheet8.xml"/><Relationship Id="rId28" Type="http://schemas.openxmlformats.org/officeDocument/2006/relationships/worksheet" Target="worksheets/sheet10.xml"/><Relationship Id="rId10" Type="http://schemas.openxmlformats.org/officeDocument/2006/relationships/worksheet" Target="worksheets/sheet4.xml"/><Relationship Id="rId19" Type="http://schemas.openxmlformats.org/officeDocument/2006/relationships/chartsheet" Target="chartsheets/sheet14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0.xml"/><Relationship Id="rId22" Type="http://schemas.openxmlformats.org/officeDocument/2006/relationships/worksheet" Target="worksheets/sheet7.xml"/><Relationship Id="rId27" Type="http://schemas.openxmlformats.org/officeDocument/2006/relationships/chartsheet" Target="chartsheets/sheet18.xml"/><Relationship Id="rId30" Type="http://schemas.openxmlformats.org/officeDocument/2006/relationships/chartsheet" Target="chartsheets/sheet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6150139074088"/>
          <c:y val="3.4757522009041551E-2"/>
          <c:w val="0.81201446846043901"/>
          <c:h val="0.61943921000296465"/>
        </c:manualLayout>
      </c:layout>
      <c:barChart>
        <c:barDir val="col"/>
        <c:grouping val="clustered"/>
        <c:varyColors val="0"/>
        <c:ser>
          <c:idx val="0"/>
          <c:order val="0"/>
          <c:tx>
            <c:v>VG-Create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Lmbench!$A$60:$A$63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Lmbench!$D$60:$D$63</c:f>
              <c:numCache>
                <c:formatCode>_(* #,##0.0_);_(* \(#,##0.0\);_(* "-"??_);_(@_)</c:formatCode>
                <c:ptCount val="4"/>
                <c:pt idx="0">
                  <c:v>2.2315483741097299</c:v>
                </c:pt>
                <c:pt idx="1">
                  <c:v>2.2831065665150345</c:v>
                </c:pt>
                <c:pt idx="2">
                  <c:v>2.2736244444795899</c:v>
                </c:pt>
                <c:pt idx="3">
                  <c:v>2.0759524005268619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4-432C-8D9C-6A49D69AA6D2}"/>
            </c:ext>
          </c:extLst>
        </c:ser>
        <c:ser>
          <c:idx val="1"/>
          <c:order val="1"/>
          <c:tx>
            <c:v>Opt-VG-create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Lmbench!$A$60:$A$63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Lmbench!$E$60:$E$63</c:f>
              <c:numCache>
                <c:formatCode>_(* #,##0.0_);_(* \(#,##0.0\);_(* "-"??_);_(@_)</c:formatCode>
                <c:ptCount val="4"/>
                <c:pt idx="0">
                  <c:v>1.6898706305550626</c:v>
                </c:pt>
                <c:pt idx="1">
                  <c:v>1.7404007278114595</c:v>
                </c:pt>
                <c:pt idx="2">
                  <c:v>1.7357523275736124</c:v>
                </c:pt>
                <c:pt idx="3">
                  <c:v>1.5988572999028665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4-432C-8D9C-6A49D69AA6D2}"/>
            </c:ext>
          </c:extLst>
        </c:ser>
        <c:ser>
          <c:idx val="2"/>
          <c:order val="2"/>
          <c:tx>
            <c:v>VG-delete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Lmbench!$A$60:$A$63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Lmbench!$D$68:$D$71</c:f>
              <c:numCache>
                <c:formatCode>_(* #,##0.0_);_(* \(#,##0.0\);_(* "-"??_);_(@_)</c:formatCode>
                <c:ptCount val="4"/>
                <c:pt idx="0">
                  <c:v>2.159855009025049</c:v>
                </c:pt>
                <c:pt idx="1">
                  <c:v>2.1615589016829051</c:v>
                </c:pt>
                <c:pt idx="2">
                  <c:v>2.164179044442001</c:v>
                </c:pt>
                <c:pt idx="3">
                  <c:v>2.060165406710444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4-432C-8D9C-6A49D69AA6D2}"/>
            </c:ext>
          </c:extLst>
        </c:ser>
        <c:ser>
          <c:idx val="3"/>
          <c:order val="3"/>
          <c:tx>
            <c:v>Opt-VG-delete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Lmbench!$A$60:$A$63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Lmbench!$E$68:$E$71</c:f>
              <c:numCache>
                <c:formatCode>_(* #,##0.0_);_(* \(#,##0.0\);_(* "-"??_);_(@_)</c:formatCode>
                <c:ptCount val="4"/>
                <c:pt idx="0">
                  <c:v>1.679178634902281</c:v>
                </c:pt>
                <c:pt idx="1">
                  <c:v>1.6809670864568864</c:v>
                </c:pt>
                <c:pt idx="2">
                  <c:v>1.6829961295596541</c:v>
                </c:pt>
                <c:pt idx="3">
                  <c:v>1.6053774213239962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4-432C-8D9C-6A49D69A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03895128"/>
        <c:axId val="703895456"/>
      </c:barChart>
      <c:catAx>
        <c:axId val="7038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</a:t>
                </a:r>
                <a:r>
                  <a:rPr lang="en-US" b="1" baseline="0"/>
                  <a:t> Size(KB)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5456"/>
        <c:crosses val="autoZero"/>
        <c:auto val="1"/>
        <c:lblAlgn val="ctr"/>
        <c:lblOffset val="100"/>
        <c:noMultiLvlLbl val="0"/>
      </c:catAx>
      <c:valAx>
        <c:axId val="7038954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creation/deletion</a:t>
                </a:r>
                <a:r>
                  <a:rPr lang="en-US" b="1" baseline="0"/>
                  <a:t> rate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46950844330164"/>
          <c:y val="5.8378036382513897E-2"/>
          <c:w val="0.80497206456952719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9219490780069"/>
          <c:y val="6.1370237811182692E-2"/>
          <c:w val="0.83287559972532521"/>
          <c:h val="0.52963588642328796"/>
        </c:manualLayout>
      </c:layout>
      <c:lineChart>
        <c:grouping val="standard"/>
        <c:varyColors val="0"/>
        <c:ser>
          <c:idx val="3"/>
          <c:order val="0"/>
          <c:tx>
            <c:v>Apparition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'ssh-client'!$E$146:$E$165</c:f>
              <c:numCache>
                <c:formatCode>_(* #,##0.00_);_(* \(#,##0.00\);_(* "-"??_);_(@_)</c:formatCode>
                <c:ptCount val="20"/>
                <c:pt idx="0">
                  <c:v>1.0068425109645722</c:v>
                </c:pt>
                <c:pt idx="1">
                  <c:v>0.99797966971586871</c:v>
                </c:pt>
                <c:pt idx="2">
                  <c:v>0.99624957540413406</c:v>
                </c:pt>
                <c:pt idx="3">
                  <c:v>1.0084148122941561</c:v>
                </c:pt>
                <c:pt idx="4">
                  <c:v>1.0016688180415085</c:v>
                </c:pt>
                <c:pt idx="5">
                  <c:v>0.99967933660648733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1.0026614047713349</c:v>
                </c:pt>
                <c:pt idx="10">
                  <c:v>1.0766542377746011</c:v>
                </c:pt>
                <c:pt idx="11">
                  <c:v>1.1312493090280644</c:v>
                </c:pt>
                <c:pt idx="12">
                  <c:v>1.1391676766293888</c:v>
                </c:pt>
                <c:pt idx="13">
                  <c:v>1.1454565688855658</c:v>
                </c:pt>
                <c:pt idx="14">
                  <c:v>1.1456904283568425</c:v>
                </c:pt>
                <c:pt idx="15">
                  <c:v>1.1466942630721286</c:v>
                </c:pt>
                <c:pt idx="16">
                  <c:v>1.1468791442059147</c:v>
                </c:pt>
                <c:pt idx="17">
                  <c:v>1.1444466815440022</c:v>
                </c:pt>
                <c:pt idx="18">
                  <c:v>1.1475670050168261</c:v>
                </c:pt>
                <c:pt idx="19">
                  <c:v>1.1463984089200878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5-4145-8C99-3484FA52E96C}"/>
            </c:ext>
          </c:extLst>
        </c:ser>
        <c:ser>
          <c:idx val="1"/>
          <c:order val="1"/>
          <c:tx>
            <c:v>Opt-VG-LLCPart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'ssh-client'!$D$146:$D$165</c:f>
              <c:numCache>
                <c:formatCode>_(* #,##0.00_);_(* \(#,##0.00\);_(* "-"??_);_(@_)</c:formatCode>
                <c:ptCount val="20"/>
                <c:pt idx="0">
                  <c:v>1.008421793683038</c:v>
                </c:pt>
                <c:pt idx="1">
                  <c:v>0.99731309145453217</c:v>
                </c:pt>
                <c:pt idx="2">
                  <c:v>0.99779952771990954</c:v>
                </c:pt>
                <c:pt idx="3">
                  <c:v>1.0105439855057505</c:v>
                </c:pt>
                <c:pt idx="4">
                  <c:v>1.0041581541068489</c:v>
                </c:pt>
                <c:pt idx="5">
                  <c:v>1.0065699654880709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1.0297531228535857</c:v>
                </c:pt>
                <c:pt idx="10">
                  <c:v>1.1112235598132487</c:v>
                </c:pt>
                <c:pt idx="11">
                  <c:v>1.1496197606817256</c:v>
                </c:pt>
                <c:pt idx="12">
                  <c:v>1.1549265211058954</c:v>
                </c:pt>
                <c:pt idx="13">
                  <c:v>1.1539836779478521</c:v>
                </c:pt>
                <c:pt idx="14">
                  <c:v>1.1505929166272342</c:v>
                </c:pt>
                <c:pt idx="15">
                  <c:v>1.1492391366678478</c:v>
                </c:pt>
                <c:pt idx="16">
                  <c:v>1.1492794852198498</c:v>
                </c:pt>
                <c:pt idx="17">
                  <c:v>1.146140896161804</c:v>
                </c:pt>
                <c:pt idx="18">
                  <c:v>1.1479445833577375</c:v>
                </c:pt>
                <c:pt idx="19">
                  <c:v>1.1478754524905628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5-4145-8C99-3484FA52E96C}"/>
            </c:ext>
          </c:extLst>
        </c:ser>
        <c:ser>
          <c:idx val="0"/>
          <c:order val="2"/>
          <c:tx>
            <c:v>Opt-VG</c:v>
          </c:tx>
          <c:spPr>
            <a:ln w="381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11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'ssh-client'!$B$146:$B$165</c:f>
              <c:numCache>
                <c:formatCode>_(* #,##0.00_);_(* \(#,##0.00\);_(* "-"??_);_(@_)</c:formatCode>
                <c:ptCount val="20"/>
                <c:pt idx="0">
                  <c:v>1.0074532922137596</c:v>
                </c:pt>
                <c:pt idx="1">
                  <c:v>1</c:v>
                </c:pt>
                <c:pt idx="2">
                  <c:v>1</c:v>
                </c:pt>
                <c:pt idx="3">
                  <c:v>1.0050126612858987</c:v>
                </c:pt>
                <c:pt idx="4">
                  <c:v>0.99767781860541149</c:v>
                </c:pt>
                <c:pt idx="5">
                  <c:v>1.0035882003430936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1.0378455261219548</c:v>
                </c:pt>
                <c:pt idx="11">
                  <c:v>1.0701970441797437</c:v>
                </c:pt>
                <c:pt idx="12">
                  <c:v>1.061518334299838</c:v>
                </c:pt>
                <c:pt idx="13">
                  <c:v>1.0518054812718336</c:v>
                </c:pt>
                <c:pt idx="14">
                  <c:v>1.0447643400543474</c:v>
                </c:pt>
                <c:pt idx="15">
                  <c:v>1.042544837668635</c:v>
                </c:pt>
                <c:pt idx="16">
                  <c:v>1.0413966990940027</c:v>
                </c:pt>
                <c:pt idx="17">
                  <c:v>1.0384735792089261</c:v>
                </c:pt>
                <c:pt idx="18">
                  <c:v>1.041966059036596</c:v>
                </c:pt>
                <c:pt idx="19">
                  <c:v>1.0427971878449362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145-8C99-3484FA52E96C}"/>
            </c:ext>
          </c:extLst>
        </c:ser>
        <c:ser>
          <c:idx val="2"/>
          <c:order val="3"/>
          <c:tx>
            <c:v>Opt-VG-PG</c:v>
          </c:tx>
          <c:spPr>
            <a:ln w="3810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2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'ssh-client'!$C$146:$C$165</c:f>
              <c:numCache>
                <c:formatCode>_(* #,##0.00_);_(* \(#,##0.00\);_(* "-"??_);_(@_)</c:formatCode>
                <c:ptCount val="20"/>
                <c:pt idx="0">
                  <c:v>1.0020418128216348</c:v>
                </c:pt>
                <c:pt idx="1">
                  <c:v>0.99567162001503928</c:v>
                </c:pt>
                <c:pt idx="2">
                  <c:v>1</c:v>
                </c:pt>
                <c:pt idx="3">
                  <c:v>1.0014025441178007</c:v>
                </c:pt>
                <c:pt idx="4">
                  <c:v>1</c:v>
                </c:pt>
                <c:pt idx="5">
                  <c:v>1.0004834610946471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1.0078592528835499</c:v>
                </c:pt>
                <c:pt idx="11">
                  <c:v>1.0505158531666938</c:v>
                </c:pt>
                <c:pt idx="12">
                  <c:v>1.0510843446286742</c:v>
                </c:pt>
                <c:pt idx="13">
                  <c:v>1.0460566313384854</c:v>
                </c:pt>
                <c:pt idx="14">
                  <c:v>1.0415898734500517</c:v>
                </c:pt>
                <c:pt idx="15">
                  <c:v>1.0403505677271596</c:v>
                </c:pt>
                <c:pt idx="16">
                  <c:v>1.0406580786960478</c:v>
                </c:pt>
                <c:pt idx="17">
                  <c:v>1.0387399985762702</c:v>
                </c:pt>
                <c:pt idx="18">
                  <c:v>1.0410187137617111</c:v>
                </c:pt>
                <c:pt idx="19">
                  <c:v>1.0421284698163003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5-4145-8C99-3484FA52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35440"/>
        <c:axId val="1017335768"/>
      </c:lineChart>
      <c:catAx>
        <c:axId val="10173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</a:t>
                </a:r>
                <a:r>
                  <a:rPr lang="en-US" b="1" baseline="0"/>
                  <a:t> Size (KB)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743949689293469"/>
              <c:y val="0.73653527399984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5768"/>
        <c:crosses val="autoZero"/>
        <c:auto val="1"/>
        <c:lblAlgn val="ctr"/>
        <c:lblOffset val="100"/>
        <c:noMultiLvlLbl val="0"/>
      </c:catAx>
      <c:valAx>
        <c:axId val="1017335768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  <a:r>
                  <a:rPr lang="en-US" b="1" baseline="0"/>
                  <a:t>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35269936693849"/>
          <c:y val="6.0531067134733885E-2"/>
          <c:w val="0.29874787871215991"/>
          <c:h val="0.21043219597550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57824279481427665"/>
        </c:manualLayout>
      </c:layout>
      <c:lineChart>
        <c:grouping val="standard"/>
        <c:varyColors val="0"/>
        <c:ser>
          <c:idx val="3"/>
          <c:order val="0"/>
          <c:tx>
            <c:v>Apparition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'ssh-client'!$A$198:$A$217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'ssh-client'!$J$198:$J$217</c:f>
              <c:numCache>
                <c:formatCode>_(* #,##0.00_);_(* \(#,##0.00\);_(* "-"??_);_(@_)</c:formatCode>
                <c:ptCount val="20"/>
                <c:pt idx="0">
                  <c:v>1.3339998242474276</c:v>
                </c:pt>
                <c:pt idx="1">
                  <c:v>1.3238514977936002</c:v>
                </c:pt>
                <c:pt idx="2">
                  <c:v>1.3103211770898353</c:v>
                </c:pt>
                <c:pt idx="3">
                  <c:v>1.2743718235406563</c:v>
                </c:pt>
                <c:pt idx="4">
                  <c:v>1.2328581778661383</c:v>
                </c:pt>
                <c:pt idx="5">
                  <c:v>1.2</c:v>
                </c:pt>
                <c:pt idx="6">
                  <c:v>1.2002819324895069</c:v>
                </c:pt>
                <c:pt idx="7">
                  <c:v>1.2</c:v>
                </c:pt>
                <c:pt idx="8">
                  <c:v>1.2</c:v>
                </c:pt>
                <c:pt idx="9">
                  <c:v>1.2025376486532497</c:v>
                </c:pt>
                <c:pt idx="10">
                  <c:v>1.2011465684942386</c:v>
                </c:pt>
                <c:pt idx="11">
                  <c:v>1.1903487357842453</c:v>
                </c:pt>
                <c:pt idx="12">
                  <c:v>1.18103793783723</c:v>
                </c:pt>
                <c:pt idx="13">
                  <c:v>1.1656158439375379</c:v>
                </c:pt>
                <c:pt idx="14">
                  <c:v>1.1658694506105038</c:v>
                </c:pt>
                <c:pt idx="15">
                  <c:v>1.1609733910699214</c:v>
                </c:pt>
                <c:pt idx="16">
                  <c:v>1.1604208253213331</c:v>
                </c:pt>
                <c:pt idx="17">
                  <c:v>1.1594604469328984</c:v>
                </c:pt>
                <c:pt idx="18">
                  <c:v>1.1581441600758422</c:v>
                </c:pt>
                <c:pt idx="19">
                  <c:v>1.1578985852782973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C-4C82-936B-7DCFE1F9150F}"/>
            </c:ext>
          </c:extLst>
        </c:ser>
        <c:ser>
          <c:idx val="2"/>
          <c:order val="1"/>
          <c:tx>
            <c:v>Opt-VG-LLCPart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'ssh-client'!$A$198:$A$217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'ssh-client'!$H$198:$H$217</c:f>
              <c:numCache>
                <c:formatCode>_(* #,##0.00_);_(* \(#,##0.00\);_(* "-"??_);_(@_)</c:formatCode>
                <c:ptCount val="20"/>
                <c:pt idx="0">
                  <c:v>1.2660934129124717</c:v>
                </c:pt>
                <c:pt idx="1">
                  <c:v>1.2368096079220805</c:v>
                </c:pt>
                <c:pt idx="2">
                  <c:v>1.24</c:v>
                </c:pt>
                <c:pt idx="3">
                  <c:v>1.2078912413615117</c:v>
                </c:pt>
                <c:pt idx="4">
                  <c:v>1.1834967524216429</c:v>
                </c:pt>
                <c:pt idx="5">
                  <c:v>1.1198291435555219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1.1825007379619517</c:v>
                </c:pt>
                <c:pt idx="9">
                  <c:v>1.1764639302951962</c:v>
                </c:pt>
                <c:pt idx="10">
                  <c:v>1.1964793850425783</c:v>
                </c:pt>
                <c:pt idx="11">
                  <c:v>1.1883510372165287</c:v>
                </c:pt>
                <c:pt idx="12">
                  <c:v>1.17771565379551</c:v>
                </c:pt>
                <c:pt idx="13">
                  <c:v>1.1676901695357986</c:v>
                </c:pt>
                <c:pt idx="14">
                  <c:v>1.1676658223973762</c:v>
                </c:pt>
                <c:pt idx="15">
                  <c:v>1.1632919733832396</c:v>
                </c:pt>
                <c:pt idx="16">
                  <c:v>1.1629709673240163</c:v>
                </c:pt>
                <c:pt idx="17">
                  <c:v>1.1614747666997474</c:v>
                </c:pt>
                <c:pt idx="18">
                  <c:v>1.1602894958396004</c:v>
                </c:pt>
                <c:pt idx="19">
                  <c:v>1.1602802902263498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C-4C82-936B-7DCFE1F9150F}"/>
            </c:ext>
          </c:extLst>
        </c:ser>
        <c:ser>
          <c:idx val="1"/>
          <c:order val="2"/>
          <c:tx>
            <c:v>Opt-VG-PG</c:v>
          </c:tx>
          <c:spPr>
            <a:ln w="381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plus"/>
            <c:size val="11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'ssh-client'!$A$198:$A$217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'ssh-client'!$F$198:$F$217</c:f>
              <c:numCache>
                <c:formatCode>_(* #,##0.00_);_(* \(#,##0.00\);_(* "-"??_);_(@_)</c:formatCode>
                <c:ptCount val="20"/>
                <c:pt idx="0">
                  <c:v>1.2470115300765139</c:v>
                </c:pt>
                <c:pt idx="1">
                  <c:v>1.2408530870504477</c:v>
                </c:pt>
                <c:pt idx="2">
                  <c:v>1.2315411344927352</c:v>
                </c:pt>
                <c:pt idx="3">
                  <c:v>1.2011371779959201</c:v>
                </c:pt>
                <c:pt idx="4">
                  <c:v>1.1576173057780179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1.1203395807559571</c:v>
                </c:pt>
                <c:pt idx="8">
                  <c:v>1.149172672927008</c:v>
                </c:pt>
                <c:pt idx="9">
                  <c:v>1.1423522342287702</c:v>
                </c:pt>
                <c:pt idx="10">
                  <c:v>1.1149894371275957</c:v>
                </c:pt>
                <c:pt idx="11">
                  <c:v>1.1168110017846147</c:v>
                </c:pt>
                <c:pt idx="12">
                  <c:v>1.0937982943155475</c:v>
                </c:pt>
                <c:pt idx="13">
                  <c:v>1.0756777773323829</c:v>
                </c:pt>
                <c:pt idx="14">
                  <c:v>1.0672542766665163</c:v>
                </c:pt>
                <c:pt idx="15">
                  <c:v>1.0594998510669502</c:v>
                </c:pt>
                <c:pt idx="16">
                  <c:v>1.0573593840399536</c:v>
                </c:pt>
                <c:pt idx="17">
                  <c:v>1.0555310933533437</c:v>
                </c:pt>
                <c:pt idx="18">
                  <c:v>1.0546592163250199</c:v>
                </c:pt>
                <c:pt idx="19">
                  <c:v>1.0546873840746374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C82-936B-7DCFE1F9150F}"/>
            </c:ext>
          </c:extLst>
        </c:ser>
        <c:ser>
          <c:idx val="0"/>
          <c:order val="3"/>
          <c:tx>
            <c:v>Opt-VG</c:v>
          </c:tx>
          <c:spPr>
            <a:ln w="3810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4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'ssh-client'!$A$198:$A$217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'ssh-client'!$D$198:$D$217</c:f>
              <c:numCache>
                <c:formatCode>_(* #,##0.00_);_(* \(#,##0.00\);_(* "-"??_);_(@_)</c:formatCode>
                <c:ptCount val="20"/>
                <c:pt idx="0">
                  <c:v>1.1641101905921769</c:v>
                </c:pt>
                <c:pt idx="1">
                  <c:v>1.1447155928246726</c:v>
                </c:pt>
                <c:pt idx="2">
                  <c:v>1.1338778464912627</c:v>
                </c:pt>
                <c:pt idx="3">
                  <c:v>1.1143264649462994</c:v>
                </c:pt>
                <c:pt idx="4">
                  <c:v>1.0896259386135192</c:v>
                </c:pt>
                <c:pt idx="5">
                  <c:v>1.08</c:v>
                </c:pt>
                <c:pt idx="6">
                  <c:v>1.0841794434178114</c:v>
                </c:pt>
                <c:pt idx="7">
                  <c:v>1.08</c:v>
                </c:pt>
                <c:pt idx="8">
                  <c:v>1.0930451750669632</c:v>
                </c:pt>
                <c:pt idx="9">
                  <c:v>1.1050950848031615</c:v>
                </c:pt>
                <c:pt idx="10">
                  <c:v>1.1051580212471539</c:v>
                </c:pt>
                <c:pt idx="11">
                  <c:v>1.1027122703675463</c:v>
                </c:pt>
                <c:pt idx="12">
                  <c:v>1.0867182818718231</c:v>
                </c:pt>
                <c:pt idx="13">
                  <c:v>1.0707833413006818</c:v>
                </c:pt>
                <c:pt idx="14">
                  <c:v>1.0638473248993214</c:v>
                </c:pt>
                <c:pt idx="15">
                  <c:v>1.0571212415147591</c:v>
                </c:pt>
                <c:pt idx="16">
                  <c:v>1.0553041253452633</c:v>
                </c:pt>
                <c:pt idx="17">
                  <c:v>1.0543406198102181</c:v>
                </c:pt>
                <c:pt idx="18">
                  <c:v>1.0535849333867329</c:v>
                </c:pt>
                <c:pt idx="19">
                  <c:v>1.0538313142801352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C82-936B-7DCFE1F9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91408"/>
        <c:axId val="749288456"/>
      </c:lineChart>
      <c:catAx>
        <c:axId val="7492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8624396315503282"/>
              <c:y val="0.73218886741389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88456"/>
        <c:crosses val="autoZero"/>
        <c:auto val="1"/>
        <c:lblAlgn val="ctr"/>
        <c:lblOffset val="100"/>
        <c:noMultiLvlLbl val="0"/>
      </c:catAx>
      <c:valAx>
        <c:axId val="749288456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CPU</a:t>
                </a:r>
                <a:r>
                  <a:rPr lang="en-US" b="1" baseline="0"/>
                  <a:t> Time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18955465244058"/>
          <c:y val="3.6159051667648517E-2"/>
          <c:w val="0.26965033938371125"/>
          <c:h val="0.2346542681444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9103222231924"/>
          <c:y val="3.4768377076401652E-2"/>
          <c:w val="0.77868013302779637"/>
          <c:h val="0.41995222937789844"/>
        </c:manualLayout>
      </c:layout>
      <c:lineChart>
        <c:grouping val="standard"/>
        <c:varyColors val="0"/>
        <c:ser>
          <c:idx val="0"/>
          <c:order val="0"/>
          <c:tx>
            <c:strRef>
              <c:f>gnupg!$D$2</c:f>
              <c:strCache>
                <c:ptCount val="1"/>
                <c:pt idx="0">
                  <c:v> Optimized VG + both defenses 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gnupg!$B$8:$B$14</c:f>
              <c:numCache>
                <c:formatCode>_(* #,##0.00_);_(* \(#,##0.00\);_(* "-"??_);_(@_)</c:formatCode>
                <c:ptCount val="7"/>
                <c:pt idx="0">
                  <c:v>1.63077934641</c:v>
                </c:pt>
                <c:pt idx="1">
                  <c:v>1.6378170806100001</c:v>
                </c:pt>
                <c:pt idx="2">
                  <c:v>1.6397596731999999</c:v>
                </c:pt>
                <c:pt idx="3">
                  <c:v>1.6476728540300001</c:v>
                </c:pt>
                <c:pt idx="4">
                  <c:v>1.64048117647</c:v>
                </c:pt>
                <c:pt idx="5">
                  <c:v>1.6213568845299999</c:v>
                </c:pt>
                <c:pt idx="6">
                  <c:v>1.63688215686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7-4303-984D-D97E8A4955D3}"/>
            </c:ext>
          </c:extLst>
        </c:ser>
        <c:ser>
          <c:idx val="1"/>
          <c:order val="1"/>
          <c:tx>
            <c:strRef>
              <c:f>gnupg!$F$2</c:f>
              <c:strCache>
                <c:ptCount val="1"/>
                <c:pt idx="0">
                  <c:v>Optmized VG + PG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gnupg!$D$8:$D$14</c:f>
              <c:numCache>
                <c:formatCode>_(* #,##0.00_);_(* \(#,##0.00\);_(* "-"??_);_(@_)</c:formatCode>
                <c:ptCount val="7"/>
                <c:pt idx="0">
                  <c:v>20.201178802499999</c:v>
                </c:pt>
                <c:pt idx="1">
                  <c:v>21.286196501500001</c:v>
                </c:pt>
                <c:pt idx="2">
                  <c:v>23.542282290999999</c:v>
                </c:pt>
                <c:pt idx="3">
                  <c:v>28.834396924699998</c:v>
                </c:pt>
                <c:pt idx="4">
                  <c:v>38.935116274499997</c:v>
                </c:pt>
                <c:pt idx="5">
                  <c:v>58.690420350899998</c:v>
                </c:pt>
                <c:pt idx="6">
                  <c:v>98.061344396300001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7-4303-984D-D97E8A4955D3}"/>
            </c:ext>
          </c:extLst>
        </c:ser>
        <c:ser>
          <c:idx val="2"/>
          <c:order val="2"/>
          <c:tx>
            <c:strRef>
              <c:f>gnupg!$H$2</c:f>
              <c:strCache>
                <c:ptCount val="1"/>
                <c:pt idx="0">
                  <c:v>Optmized VG + LLC Partitioning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tar"/>
            <c:size val="8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gnupg!$F$8:$F$14</c:f>
              <c:numCache>
                <c:formatCode>_(* #,##0.00_);_(* \(#,##0.00\);_(* "-"??_);_(@_)</c:formatCode>
                <c:ptCount val="7"/>
                <c:pt idx="0">
                  <c:v>18.374935180600001</c:v>
                </c:pt>
                <c:pt idx="1">
                  <c:v>19.6103157248</c:v>
                </c:pt>
                <c:pt idx="2">
                  <c:v>22.1308072755</c:v>
                </c:pt>
                <c:pt idx="3">
                  <c:v>27.172686922299999</c:v>
                </c:pt>
                <c:pt idx="4">
                  <c:v>37.094622992799998</c:v>
                </c:pt>
                <c:pt idx="5">
                  <c:v>56.693809287900002</c:v>
                </c:pt>
                <c:pt idx="6">
                  <c:v>95.656247316800005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7-4303-984D-D97E8A4955D3}"/>
            </c:ext>
          </c:extLst>
        </c:ser>
        <c:ser>
          <c:idx val="3"/>
          <c:order val="3"/>
          <c:tx>
            <c:strRef>
              <c:f>gnupg!$J$2</c:f>
              <c:strCache>
                <c:ptCount val="1"/>
                <c:pt idx="0">
                  <c:v>Optimized VG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diamond"/>
            <c:size val="9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gnupg!$H$8:$H$14</c:f>
              <c:numCache>
                <c:formatCode>_(* #,##0.00_);_(* \(#,##0.00\);_(* "-"??_);_(@_)</c:formatCode>
                <c:ptCount val="7"/>
                <c:pt idx="0">
                  <c:v>6.8180772652200003</c:v>
                </c:pt>
                <c:pt idx="1">
                  <c:v>8.0643407247900001</c:v>
                </c:pt>
                <c:pt idx="2">
                  <c:v>10.6121842931</c:v>
                </c:pt>
                <c:pt idx="3">
                  <c:v>15.7296922794</c:v>
                </c:pt>
                <c:pt idx="4">
                  <c:v>25.740738560899999</c:v>
                </c:pt>
                <c:pt idx="5">
                  <c:v>45.674028978300001</c:v>
                </c:pt>
                <c:pt idx="6">
                  <c:v>85.3948101342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7-4303-984D-D97E8A49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15888"/>
        <c:axId val="544616872"/>
      </c:lineChart>
      <c:catAx>
        <c:axId val="54461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6872"/>
        <c:crosses val="autoZero"/>
        <c:auto val="1"/>
        <c:lblAlgn val="ctr"/>
        <c:lblOffset val="100"/>
        <c:noMultiLvlLbl val="0"/>
      </c:catAx>
      <c:valAx>
        <c:axId val="5446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4792637354157"/>
          <c:y val="4.6625915427257192E-2"/>
          <c:w val="0.388237793353784"/>
          <c:h val="0.21183644201937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3593777961478"/>
          <c:y val="3.4768377076401652E-2"/>
          <c:w val="0.81803516031343404"/>
          <c:h val="0.46406297207218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gnupg!$J$3:$J$14</c:f>
              <c:numCache>
                <c:formatCode>_(* #,##0.00_);_(* \(#,##0.00\);_(* "-"??_);_(@_)</c:formatCode>
                <c:ptCount val="12"/>
                <c:pt idx="0">
                  <c:v>3.0129956407599998</c:v>
                </c:pt>
                <c:pt idx="1">
                  <c:v>3.0176519814199998</c:v>
                </c:pt>
                <c:pt idx="2">
                  <c:v>3.06445705882</c:v>
                </c:pt>
                <c:pt idx="3">
                  <c:v>3.16411414861</c:v>
                </c:pt>
                <c:pt idx="4">
                  <c:v>3.42331332983</c:v>
                </c:pt>
                <c:pt idx="5">
                  <c:v>4.0123406914300004</c:v>
                </c:pt>
                <c:pt idx="6">
                  <c:v>5.2409871413799998</c:v>
                </c:pt>
                <c:pt idx="7">
                  <c:v>7.7345619710999998</c:v>
                </c:pt>
                <c:pt idx="8">
                  <c:v>12.7015732405</c:v>
                </c:pt>
                <c:pt idx="9">
                  <c:v>22.633696800799999</c:v>
                </c:pt>
                <c:pt idx="10">
                  <c:v>42.384146377699999</c:v>
                </c:pt>
                <c:pt idx="11">
                  <c:v>81.866186119700004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gnupg!#REF!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061-4366-BB49-0970A4977FA8}"/>
            </c:ext>
          </c:extLst>
        </c:ser>
        <c:ser>
          <c:idx val="1"/>
          <c:order val="1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gnupg!$A$3:$A$14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gnupg!$L$3:$L$14</c:f>
              <c:numCache>
                <c:formatCode>_(* #,##0.00_);_(* \(#,##0.00\);_(* "-"??_);_(@_)</c:formatCode>
                <c:ptCount val="12"/>
                <c:pt idx="0">
                  <c:v>1.4184517211300001</c:v>
                </c:pt>
                <c:pt idx="1">
                  <c:v>1.42637581699</c:v>
                </c:pt>
                <c:pt idx="2">
                  <c:v>1.42412827887</c:v>
                </c:pt>
                <c:pt idx="3">
                  <c:v>1.42395091503</c:v>
                </c:pt>
                <c:pt idx="4">
                  <c:v>1.4139256427</c:v>
                </c:pt>
                <c:pt idx="5">
                  <c:v>1.4119419825699999</c:v>
                </c:pt>
                <c:pt idx="6">
                  <c:v>1.4062515904099999</c:v>
                </c:pt>
                <c:pt idx="7">
                  <c:v>1.4092479085</c:v>
                </c:pt>
                <c:pt idx="8">
                  <c:v>1.40718287582</c:v>
                </c:pt>
                <c:pt idx="9">
                  <c:v>1.4133424836599999</c:v>
                </c:pt>
                <c:pt idx="10">
                  <c:v>1.4050050544699999</c:v>
                </c:pt>
                <c:pt idx="11">
                  <c:v>1.4075945969500001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gnupg!#REF!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061-4366-BB49-0970A4977FA8}"/>
            </c:ext>
          </c:extLst>
        </c:ser>
        <c:ser>
          <c:idx val="2"/>
          <c:order val="2"/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tar"/>
            <c:size val="9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gnupg!$N$3:$N$14</c:f>
              <c:numCache>
                <c:formatCode>_(* #,##0.00_);_(* \(#,##0.00\);_(* "-"??_);_(@_)</c:formatCode>
                <c:ptCount val="12"/>
                <c:pt idx="0">
                  <c:v>27.0141604644</c:v>
                </c:pt>
                <c:pt idx="1">
                  <c:v>27.303996842099998</c:v>
                </c:pt>
                <c:pt idx="2">
                  <c:v>27.0429584004</c:v>
                </c:pt>
                <c:pt idx="3">
                  <c:v>27.356750061900001</c:v>
                </c:pt>
                <c:pt idx="4">
                  <c:v>27.440868926699999</c:v>
                </c:pt>
                <c:pt idx="5">
                  <c:v>28.1446293602</c:v>
                </c:pt>
                <c:pt idx="6">
                  <c:v>28.480736697600001</c:v>
                </c:pt>
                <c:pt idx="7">
                  <c:v>30.5862457482</c:v>
                </c:pt>
                <c:pt idx="8">
                  <c:v>33.370008049500001</c:v>
                </c:pt>
                <c:pt idx="9">
                  <c:v>39.613999752300003</c:v>
                </c:pt>
                <c:pt idx="10">
                  <c:v>51.880976222900003</c:v>
                </c:pt>
                <c:pt idx="11">
                  <c:v>76.360261516999998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gnupg!#REF!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061-4366-BB49-0970A4977FA8}"/>
            </c:ext>
          </c:extLst>
        </c:ser>
        <c:ser>
          <c:idx val="3"/>
          <c:order val="3"/>
          <c:spPr>
            <a:ln w="317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diamond"/>
            <c:size val="9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gnupg!$P$3:$P$14</c:f>
              <c:numCache>
                <c:formatCode>_(* #,##0.00_);_(* \(#,##0.00\);_(* "-"??_);_(@_)</c:formatCode>
                <c:ptCount val="12"/>
                <c:pt idx="0">
                  <c:v>25.690687541999999</c:v>
                </c:pt>
                <c:pt idx="1">
                  <c:v>25.358120928799998</c:v>
                </c:pt>
                <c:pt idx="2">
                  <c:v>25.732327874100001</c:v>
                </c:pt>
                <c:pt idx="3">
                  <c:v>25.617977905099998</c:v>
                </c:pt>
                <c:pt idx="4">
                  <c:v>25.6899886068</c:v>
                </c:pt>
                <c:pt idx="5">
                  <c:v>26.1613602786</c:v>
                </c:pt>
                <c:pt idx="6">
                  <c:v>27.124322084599999</c:v>
                </c:pt>
                <c:pt idx="7">
                  <c:v>28.4360135913</c:v>
                </c:pt>
                <c:pt idx="8">
                  <c:v>31.744705087700002</c:v>
                </c:pt>
                <c:pt idx="9">
                  <c:v>37.574628390100003</c:v>
                </c:pt>
                <c:pt idx="10">
                  <c:v>49.719783632599999</c:v>
                </c:pt>
                <c:pt idx="11">
                  <c:v>74.1304383282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gnupg!#REF!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061-4366-BB49-0970A497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77296"/>
        <c:axId val="867570736"/>
      </c:lineChart>
      <c:catAx>
        <c:axId val="867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70736"/>
        <c:crosses val="autoZero"/>
        <c:auto val="1"/>
        <c:lblAlgn val="ctr"/>
        <c:lblOffset val="100"/>
        <c:noMultiLvlLbl val="0"/>
      </c:catAx>
      <c:valAx>
        <c:axId val="867570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66808405501608"/>
          <c:y val="4.4264271803480193E-2"/>
          <c:w val="0.50234359756484748"/>
          <c:h val="0.2263213168565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07482413126607"/>
          <c:y val="3.479553612129644E-2"/>
          <c:w val="0.77878583143885294"/>
          <c:h val="0.43971413643803675"/>
        </c:manualLayout>
      </c:layout>
      <c:lineChart>
        <c:grouping val="standard"/>
        <c:varyColors val="0"/>
        <c:ser>
          <c:idx val="0"/>
          <c:order val="0"/>
          <c:tx>
            <c:strRef>
              <c:f>gnupg!$B$23</c:f>
              <c:strCache>
                <c:ptCount val="1"/>
                <c:pt idx="0">
                  <c:v> Baseline 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gnupg!$B$29:$B$35</c:f>
              <c:numCache>
                <c:formatCode>_(* #,##0.00_);_(* \(#,##0.00\);_(* "-"??_);_(@_)</c:formatCode>
                <c:ptCount val="7"/>
                <c:pt idx="0">
                  <c:v>1.6382738562100001</c:v>
                </c:pt>
                <c:pt idx="1">
                  <c:v>1.6324497821399999</c:v>
                </c:pt>
                <c:pt idx="2">
                  <c:v>1.6414820479300001</c:v>
                </c:pt>
                <c:pt idx="3">
                  <c:v>1.6483458823499999</c:v>
                </c:pt>
                <c:pt idx="4">
                  <c:v>1.63728862745</c:v>
                </c:pt>
                <c:pt idx="5">
                  <c:v>1.6298529847500001</c:v>
                </c:pt>
                <c:pt idx="6">
                  <c:v>1.6376933115500001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1-42F9-BA6D-2BF56F9736B8}"/>
            </c:ext>
          </c:extLst>
        </c:ser>
        <c:ser>
          <c:idx val="1"/>
          <c:order val="1"/>
          <c:tx>
            <c:strRef>
              <c:f>gnupg!$D$23</c:f>
              <c:strCache>
                <c:ptCount val="1"/>
                <c:pt idx="0">
                  <c:v> Optimized VG + both defenses 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gnupg!$D$29:$D$35</c:f>
              <c:numCache>
                <c:formatCode>_(* #,##0.00_);_(* \(#,##0.00\);_(* "-"??_);_(@_)</c:formatCode>
                <c:ptCount val="7"/>
                <c:pt idx="0">
                  <c:v>25.663205552099999</c:v>
                </c:pt>
                <c:pt idx="1">
                  <c:v>26.957590546999999</c:v>
                </c:pt>
                <c:pt idx="2">
                  <c:v>28.385531609899999</c:v>
                </c:pt>
                <c:pt idx="3">
                  <c:v>31.4429933746</c:v>
                </c:pt>
                <c:pt idx="4">
                  <c:v>37.3400279154</c:v>
                </c:pt>
                <c:pt idx="5">
                  <c:v>49.395569793600004</c:v>
                </c:pt>
                <c:pt idx="6">
                  <c:v>73.626877358100003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1-42F9-BA6D-2BF56F9736B8}"/>
            </c:ext>
          </c:extLst>
        </c:ser>
        <c:ser>
          <c:idx val="2"/>
          <c:order val="2"/>
          <c:tx>
            <c:strRef>
              <c:f>gnupg!$F$23</c:f>
              <c:strCache>
                <c:ptCount val="1"/>
                <c:pt idx="0">
                  <c:v> Optmized VG + PG 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gnupg!$F$29:$F$35</c:f>
              <c:numCache>
                <c:formatCode>_(* #,##0.00_);_(* \(#,##0.00\);_(* "-"??_);_(@_)</c:formatCode>
                <c:ptCount val="7"/>
                <c:pt idx="0">
                  <c:v>24.364128080499999</c:v>
                </c:pt>
                <c:pt idx="1">
                  <c:v>25.2516059236</c:v>
                </c:pt>
                <c:pt idx="2">
                  <c:v>26.741892249700001</c:v>
                </c:pt>
                <c:pt idx="3">
                  <c:v>29.7209004025</c:v>
                </c:pt>
                <c:pt idx="4">
                  <c:v>35.599290753399998</c:v>
                </c:pt>
                <c:pt idx="5">
                  <c:v>47.692484633600003</c:v>
                </c:pt>
                <c:pt idx="6">
                  <c:v>71.2302791125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1-42F9-BA6D-2BF56F9736B8}"/>
            </c:ext>
          </c:extLst>
        </c:ser>
        <c:ser>
          <c:idx val="3"/>
          <c:order val="3"/>
          <c:tx>
            <c:strRef>
              <c:f>gnupg!$H$23</c:f>
              <c:strCache>
                <c:ptCount val="1"/>
                <c:pt idx="0">
                  <c:v> Optmized VG + LLC Partitioning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diamond"/>
            <c:size val="9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gnupg!$A$8:$A$14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gnupg!$H$29:$H$35</c:f>
              <c:numCache>
                <c:formatCode>_(* #,##0.00_);_(* \(#,##0.00\);_(* "-"??_);_(@_)</c:formatCode>
                <c:ptCount val="7"/>
                <c:pt idx="0">
                  <c:v>12.8959065325</c:v>
                </c:pt>
                <c:pt idx="1">
                  <c:v>13.6496522188</c:v>
                </c:pt>
                <c:pt idx="2">
                  <c:v>15.174718008299999</c:v>
                </c:pt>
                <c:pt idx="3">
                  <c:v>18.2747783075</c:v>
                </c:pt>
                <c:pt idx="4">
                  <c:v>24.356765159999998</c:v>
                </c:pt>
                <c:pt idx="5">
                  <c:v>36.396635696600001</c:v>
                </c:pt>
                <c:pt idx="6">
                  <c:v>60.496623023700003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1-42F9-BA6D-2BF56F97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14576"/>
        <c:axId val="893712936"/>
      </c:lineChart>
      <c:catAx>
        <c:axId val="8937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2936"/>
        <c:crosses val="autoZero"/>
        <c:auto val="1"/>
        <c:lblAlgn val="ctr"/>
        <c:lblOffset val="100"/>
        <c:noMultiLvlLbl val="0"/>
      </c:catAx>
      <c:valAx>
        <c:axId val="89371293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25349239537599"/>
          <c:y val="3.6892266583115861E-2"/>
          <c:w val="0.38423520571766312"/>
          <c:h val="0.23667174212691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1002266358944"/>
          <c:y val="3.4768377076401652E-2"/>
          <c:w val="0.85516107542945941"/>
          <c:h val="0.44991920232320565"/>
        </c:manualLayout>
      </c:layout>
      <c:lineChart>
        <c:grouping val="standard"/>
        <c:varyColors val="0"/>
        <c:ser>
          <c:idx val="0"/>
          <c:order val="0"/>
          <c:tx>
            <c:strRef>
              <c:f>gnupg!$J$23</c:f>
              <c:strCache>
                <c:ptCount val="1"/>
                <c:pt idx="0">
                  <c:v> Optimized VG 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  <a:alpha val="99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gnupg!$A$29:$A$35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gnupg!$J$29:$J$35</c:f>
              <c:numCache>
                <c:formatCode>_(* #,##0.00_);_(* \(#,##0.00\);_(* "-"??_);_(@_)</c:formatCode>
                <c:ptCount val="7"/>
                <c:pt idx="0">
                  <c:v>10.1424613932</c:v>
                </c:pt>
                <c:pt idx="1">
                  <c:v>10.883321238400001</c:v>
                </c:pt>
                <c:pt idx="2">
                  <c:v>12.353629721400001</c:v>
                </c:pt>
                <c:pt idx="3">
                  <c:v>15.362465201199999</c:v>
                </c:pt>
                <c:pt idx="4">
                  <c:v>21.336036439600001</c:v>
                </c:pt>
                <c:pt idx="5">
                  <c:v>33.198609979399997</c:v>
                </c:pt>
                <c:pt idx="6">
                  <c:v>56.818778833800003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4BB-876D-8DFAFFDA92D9}"/>
            </c:ext>
          </c:extLst>
        </c:ser>
        <c:ser>
          <c:idx val="1"/>
          <c:order val="1"/>
          <c:tx>
            <c:strRef>
              <c:f>gnupg!$L$23</c:f>
              <c:strCache>
                <c:ptCount val="1"/>
                <c:pt idx="0">
                  <c:v> Baseline 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gnupg!$A$29:$A$35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gnupg!$L$29:$L$35</c:f>
              <c:numCache>
                <c:formatCode>_(* #,##0.00_);_(* \(#,##0.00\);_(* "-"??_);_(@_)</c:formatCode>
                <c:ptCount val="7"/>
                <c:pt idx="0">
                  <c:v>1.7181905985599999</c:v>
                </c:pt>
                <c:pt idx="1">
                  <c:v>1.4007923529399999</c:v>
                </c:pt>
                <c:pt idx="2">
                  <c:v>1.3961940740700001</c:v>
                </c:pt>
                <c:pt idx="3">
                  <c:v>1.4044756862700001</c:v>
                </c:pt>
                <c:pt idx="4">
                  <c:v>1.4007020914999999</c:v>
                </c:pt>
                <c:pt idx="5">
                  <c:v>1.3963290849700001</c:v>
                </c:pt>
                <c:pt idx="6">
                  <c:v>1.3979047930299999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4BB-876D-8DFAFFDA92D9}"/>
            </c:ext>
          </c:extLst>
        </c:ser>
        <c:ser>
          <c:idx val="2"/>
          <c:order val="2"/>
          <c:tx>
            <c:strRef>
              <c:f>gnupg!$N$23</c:f>
              <c:strCache>
                <c:ptCount val="1"/>
                <c:pt idx="0">
                  <c:v> Optimized VG + both defenses 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gnupg!$A$29:$A$35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gnupg!$N$29:$N$35</c:f>
              <c:numCache>
                <c:formatCode>_(* #,##0.00_);_(* \(#,##0.00\);_(* "-"??_);_(@_)</c:formatCode>
                <c:ptCount val="7"/>
                <c:pt idx="0">
                  <c:v>18.6873602993</c:v>
                </c:pt>
                <c:pt idx="1">
                  <c:v>18.877429256999999</c:v>
                </c:pt>
                <c:pt idx="2">
                  <c:v>19.7206060888</c:v>
                </c:pt>
                <c:pt idx="3">
                  <c:v>20.507384107299998</c:v>
                </c:pt>
                <c:pt idx="4">
                  <c:v>22.0884640867</c:v>
                </c:pt>
                <c:pt idx="5">
                  <c:v>25.174513168200001</c:v>
                </c:pt>
                <c:pt idx="6">
                  <c:v>31.584574974199999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8-44BB-876D-8DFAFFDA92D9}"/>
            </c:ext>
          </c:extLst>
        </c:ser>
        <c:ser>
          <c:idx val="3"/>
          <c:order val="3"/>
          <c:tx>
            <c:strRef>
              <c:f>gnupg!$P$23</c:f>
              <c:strCache>
                <c:ptCount val="1"/>
                <c:pt idx="0">
                  <c:v> Optmized VG + PG 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diamond"/>
            <c:size val="9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gnupg!$A$29:$A$35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gnupg!$P$29:$P$35</c:f>
              <c:numCache>
                <c:formatCode>_(* #,##0.00_);_(* \(#,##0.00\);_(* "-"??_);_(@_)</c:formatCode>
                <c:ptCount val="7"/>
                <c:pt idx="0">
                  <c:v>17.1635450361</c:v>
                </c:pt>
                <c:pt idx="1">
                  <c:v>17.494509803900002</c:v>
                </c:pt>
                <c:pt idx="2">
                  <c:v>17.660116542800001</c:v>
                </c:pt>
                <c:pt idx="3">
                  <c:v>18.701047234299999</c:v>
                </c:pt>
                <c:pt idx="4">
                  <c:v>20.266136754200001</c:v>
                </c:pt>
                <c:pt idx="5">
                  <c:v>23.512828792600001</c:v>
                </c:pt>
                <c:pt idx="6">
                  <c:v>30.1746809598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8-44BB-876D-8DFAFFDA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05416"/>
        <c:axId val="859006072"/>
      </c:lineChart>
      <c:catAx>
        <c:axId val="8590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06072"/>
        <c:crosses val="autoZero"/>
        <c:auto val="1"/>
        <c:lblAlgn val="ctr"/>
        <c:lblOffset val="100"/>
        <c:noMultiLvlLbl val="0"/>
      </c:catAx>
      <c:valAx>
        <c:axId val="859006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1.2928367479814552E-2"/>
              <c:y val="8.7593209272267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948257880214911E-2"/>
          <c:y val="5.6728608105096008E-2"/>
          <c:w val="0.4732810943177081"/>
          <c:h val="0.2037542878771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09080675682071"/>
          <c:y val="2.4665684398562846E-2"/>
          <c:w val="0.79244897228761402"/>
          <c:h val="0.531600347659906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postmark!$D$27:$D$32</c:f>
                <c:numCache>
                  <c:formatCode>General</c:formatCode>
                  <c:ptCount val="6"/>
                  <c:pt idx="0">
                    <c:v>0.23142751028848241</c:v>
                  </c:pt>
                  <c:pt idx="1">
                    <c:v>0.21278291259771542</c:v>
                  </c:pt>
                  <c:pt idx="2">
                    <c:v>0.24637541812240271</c:v>
                  </c:pt>
                  <c:pt idx="3">
                    <c:v>0.22751744768286963</c:v>
                  </c:pt>
                  <c:pt idx="4">
                    <c:v>0.23532502013958956</c:v>
                  </c:pt>
                  <c:pt idx="5">
                    <c:v>0.23614998436599599</c:v>
                  </c:pt>
                </c:numCache>
              </c:numRef>
            </c:plus>
            <c:minus>
              <c:numRef>
                <c:f>postmark!$C$27:$C$32</c:f>
                <c:numCache>
                  <c:formatCode>General</c:formatCode>
                  <c:ptCount val="6"/>
                  <c:pt idx="0">
                    <c:v>0.19982051235556497</c:v>
                  </c:pt>
                  <c:pt idx="1">
                    <c:v>0.1837222833308978</c:v>
                  </c:pt>
                  <c:pt idx="2">
                    <c:v>0.21272692351772271</c:v>
                  </c:pt>
                  <c:pt idx="3">
                    <c:v>0.1964444629298856</c:v>
                  </c:pt>
                  <c:pt idx="4">
                    <c:v>0.20318572340756269</c:v>
                  </c:pt>
                  <c:pt idx="5">
                    <c:v>0.20389801890860282</c:v>
                  </c:pt>
                </c:numCache>
              </c:numRef>
            </c:minus>
            <c:spPr>
              <a:noFill/>
              <a:ln w="31750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postmark!$A$27:$A$32</c:f>
              <c:strCache>
                <c:ptCount val="6"/>
                <c:pt idx="0">
                  <c:v>8_6_2</c:v>
                </c:pt>
                <c:pt idx="1">
                  <c:v>8_4_4</c:v>
                </c:pt>
                <c:pt idx="2">
                  <c:v>10_4_2</c:v>
                </c:pt>
                <c:pt idx="3">
                  <c:v>10_3_3</c:v>
                </c:pt>
                <c:pt idx="4">
                  <c:v>12_2_2</c:v>
                </c:pt>
                <c:pt idx="5">
                  <c:v>16_16_16</c:v>
                </c:pt>
              </c:strCache>
            </c:strRef>
          </c:cat>
          <c:val>
            <c:numRef>
              <c:f>postmark!$B$27:$B$32</c:f>
              <c:numCache>
                <c:formatCode>_(* #,##0.00_);_(* \(#,##0.00\);_(* "-"??_);_(@_)</c:formatCode>
                <c:ptCount val="6"/>
                <c:pt idx="0">
                  <c:v>1.9378881987577639</c:v>
                </c:pt>
                <c:pt idx="1">
                  <c:v>1.9565217391304346</c:v>
                </c:pt>
                <c:pt idx="2">
                  <c:v>1.9813664596273288</c:v>
                </c:pt>
                <c:pt idx="3">
                  <c:v>2.0683229813664594</c:v>
                </c:pt>
                <c:pt idx="4">
                  <c:v>2.1987577639751552</c:v>
                </c:pt>
                <c:pt idx="5">
                  <c:v>1.9006211180124222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9-4BA5-97F5-AE4D0488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1082608"/>
        <c:axId val="871082936"/>
      </c:barChart>
      <c:catAx>
        <c:axId val="8710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LLC ways for Application_Kernel_VirtualGhost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82936"/>
        <c:crosses val="autoZero"/>
        <c:auto val="1"/>
        <c:lblAlgn val="ctr"/>
        <c:lblOffset val="100"/>
        <c:noMultiLvlLbl val="0"/>
      </c:catAx>
      <c:valAx>
        <c:axId val="8710829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  <a:r>
                  <a:rPr lang="en-US" b="1" baseline="0"/>
                  <a:t> Normalized </a:t>
                </a:r>
              </a:p>
              <a:p>
                <a:pPr>
                  <a:defRPr/>
                </a:pPr>
                <a:r>
                  <a:rPr lang="en-US" b="1" baseline="0"/>
                  <a:t>to the Native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6642013422663823E-2"/>
              <c:y val="0.11553773451173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2533103503215"/>
          <c:y val="3.4768377076401652E-2"/>
          <c:w val="0.79704576705801666"/>
          <c:h val="0.48108688427071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postmark!$I$27:$I$32</c:f>
                <c:numCache>
                  <c:formatCode>General</c:formatCode>
                  <c:ptCount val="6"/>
                  <c:pt idx="0">
                    <c:v>1.4725207256194528E-2</c:v>
                  </c:pt>
                  <c:pt idx="1">
                    <c:v>8.8338647588188657E-3</c:v>
                  </c:pt>
                  <c:pt idx="2">
                    <c:v>1.029806753994289E-2</c:v>
                  </c:pt>
                  <c:pt idx="3">
                    <c:v>9.9030120564991275E-3</c:v>
                  </c:pt>
                  <c:pt idx="4">
                    <c:v>8.8149818938934033E-3</c:v>
                  </c:pt>
                  <c:pt idx="5">
                    <c:v>1.5078068126955113E-2</c:v>
                  </c:pt>
                </c:numCache>
              </c:numRef>
            </c:plus>
            <c:minus>
              <c:numRef>
                <c:f>postmark!$H$27:$H$32</c:f>
                <c:numCache>
                  <c:formatCode>General</c:formatCode>
                  <c:ptCount val="6"/>
                  <c:pt idx="0">
                    <c:v>1.4593927548115282E-2</c:v>
                  </c:pt>
                  <c:pt idx="1">
                    <c:v>8.7551081636434436E-3</c:v>
                  </c:pt>
                  <c:pt idx="2">
                    <c:v>1.0206257130968455E-2</c:v>
                  </c:pt>
                  <c:pt idx="3">
                    <c:v>9.8147236874959187E-3</c:v>
                  </c:pt>
                  <c:pt idx="4">
                    <c:v>8.7363936452105051E-3</c:v>
                  </c:pt>
                  <c:pt idx="5">
                    <c:v>1.4943642556729531E-2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postmark!$F$27:$F$32</c:f>
              <c:strCache>
                <c:ptCount val="6"/>
                <c:pt idx="0">
                  <c:v>8_6_2</c:v>
                </c:pt>
                <c:pt idx="1">
                  <c:v>8_4_4</c:v>
                </c:pt>
                <c:pt idx="2">
                  <c:v>10_4_2</c:v>
                </c:pt>
                <c:pt idx="3">
                  <c:v>10_3_3</c:v>
                </c:pt>
                <c:pt idx="4">
                  <c:v>12_2_2</c:v>
                </c:pt>
                <c:pt idx="5">
                  <c:v>16_16_16</c:v>
                </c:pt>
              </c:strCache>
            </c:strRef>
          </c:cat>
          <c:val>
            <c:numRef>
              <c:f>postmark!$G$27:$G$32</c:f>
              <c:numCache>
                <c:formatCode>_(* #,##0.00_);_(* \(#,##0.00\);_(* "-"??_);_(@_)</c:formatCode>
                <c:ptCount val="6"/>
                <c:pt idx="0">
                  <c:v>1.2698677774805969</c:v>
                </c:pt>
                <c:pt idx="1">
                  <c:v>1.2683236862507461</c:v>
                </c:pt>
                <c:pt idx="2">
                  <c:v>1.2714247547373134</c:v>
                </c:pt>
                <c:pt idx="3">
                  <c:v>1.2794081366716417</c:v>
                </c:pt>
                <c:pt idx="4">
                  <c:v>1.3026407277089551</c:v>
                </c:pt>
                <c:pt idx="5">
                  <c:v>1.2594830491597013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5-4BEF-A1A9-25707E0F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7375216"/>
        <c:axId val="297375544"/>
      </c:barChart>
      <c:catAx>
        <c:axId val="2973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# of LLC ways for Application_Kernel_VirtualGhost</a:t>
                </a:r>
                <a:endParaRPr lang="en-US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29573178686758717"/>
              <c:y val="0.6160976782421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75544"/>
        <c:crosses val="autoZero"/>
        <c:auto val="1"/>
        <c:lblAlgn val="ctr"/>
        <c:lblOffset val="100"/>
        <c:noMultiLvlLbl val="0"/>
      </c:catAx>
      <c:valAx>
        <c:axId val="297375544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Overhead Normalized </a:t>
                </a:r>
                <a:endParaRPr lang="en-US" b="1">
                  <a:effectLst/>
                </a:endParaRPr>
              </a:p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to the Native (x)</a:t>
                </a:r>
                <a:endParaRPr lang="en-US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3.0182982796222817E-2"/>
              <c:y val="0.1179774950190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8090047070533"/>
          <c:y val="3.4768377076401652E-2"/>
          <c:w val="0.8148901976223436"/>
          <c:h val="0.58914592154296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microbenchmark!$B$50</c:f>
              <c:strCache>
                <c:ptCount val="1"/>
                <c:pt idx="0">
                  <c:v>Malloc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microbenchmark!$C$51:$C$65</c15:sqref>
                    </c15:fullRef>
                  </c:ext>
                </c:extLst>
                <c:f>(microbenchmark!$C$53:$C$63,microbenchmark!$C$65)</c:f>
                <c:numCache>
                  <c:formatCode>General</c:formatCode>
                  <c:ptCount val="12"/>
                  <c:pt idx="0">
                    <c:v>0.2</c:v>
                  </c:pt>
                  <c:pt idx="1">
                    <c:v>0.2</c:v>
                  </c:pt>
                  <c:pt idx="2">
                    <c:v>0.32557827008272056</c:v>
                  </c:pt>
                  <c:pt idx="3">
                    <c:v>0.1830470340408088</c:v>
                  </c:pt>
                  <c:pt idx="4">
                    <c:v>0.3</c:v>
                  </c:pt>
                  <c:pt idx="5">
                    <c:v>0.30532209703676472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0.3774344644194853</c:v>
                  </c:pt>
                  <c:pt idx="10">
                    <c:v>0.14375753031139704</c:v>
                  </c:pt>
                  <c:pt idx="11">
                    <c:v>0.15144997965073531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microbenchmark!$C$51:$C$65</c15:sqref>
                    </c15:fullRef>
                  </c:ext>
                </c:extLst>
                <c:f>(microbenchmark!$C$53:$C$63,microbenchmark!$C$65)</c:f>
                <c:numCache>
                  <c:formatCode>General</c:formatCode>
                  <c:ptCount val="12"/>
                  <c:pt idx="0">
                    <c:v>0.2</c:v>
                  </c:pt>
                  <c:pt idx="1">
                    <c:v>0.2</c:v>
                  </c:pt>
                  <c:pt idx="2">
                    <c:v>0.32557827008272056</c:v>
                  </c:pt>
                  <c:pt idx="3">
                    <c:v>0.1830470340408088</c:v>
                  </c:pt>
                  <c:pt idx="4">
                    <c:v>0.3</c:v>
                  </c:pt>
                  <c:pt idx="5">
                    <c:v>0.30532209703676472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0.3774344644194853</c:v>
                  </c:pt>
                  <c:pt idx="10">
                    <c:v>0.14375753031139704</c:v>
                  </c:pt>
                  <c:pt idx="11">
                    <c:v>0.15144997965073531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microbenchmark!$A$51:$A$65</c15:sqref>
                  </c15:fullRef>
                </c:ext>
              </c:extLst>
              <c:f>(microbenchmark!$A$53:$A$63,microbenchmark!$A$65)</c:f>
              <c:strCache>
                <c:ptCount val="12"/>
                <c:pt idx="0">
                  <c:v>2_12_2</c:v>
                </c:pt>
                <c:pt idx="1">
                  <c:v>2_7_7</c:v>
                </c:pt>
                <c:pt idx="2">
                  <c:v>4_10_2</c:v>
                </c:pt>
                <c:pt idx="3">
                  <c:v>4_6_6</c:v>
                </c:pt>
                <c:pt idx="4">
                  <c:v>6_8_2</c:v>
                </c:pt>
                <c:pt idx="5">
                  <c:v>6_5_5</c:v>
                </c:pt>
                <c:pt idx="6">
                  <c:v>8_6_2</c:v>
                </c:pt>
                <c:pt idx="7">
                  <c:v>8_4_4</c:v>
                </c:pt>
                <c:pt idx="8">
                  <c:v>10_4_2</c:v>
                </c:pt>
                <c:pt idx="9">
                  <c:v>10_3_3</c:v>
                </c:pt>
                <c:pt idx="10">
                  <c:v>12_2_2</c:v>
                </c:pt>
                <c:pt idx="11">
                  <c:v>16_16_16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microbenchmark!$B$51:$B$65</c15:sqref>
                  </c15:fullRef>
                </c:ext>
              </c:extLst>
              <c:f>(microbenchmark!$B$53:$B$63,microbenchmark!$B$65)</c:f>
              <c:numCache>
                <c:formatCode>_(* #,##0.0_);_(* \(#,##0.0\);_(* "-"??_);_(@_)</c:formatCode>
                <c:ptCount val="12"/>
                <c:pt idx="0">
                  <c:v>1.1775735294117646</c:v>
                </c:pt>
                <c:pt idx="1">
                  <c:v>1.179889705882353</c:v>
                </c:pt>
                <c:pt idx="2">
                  <c:v>1.2041789215698528</c:v>
                </c:pt>
                <c:pt idx="3">
                  <c:v>1.2023597811213234</c:v>
                </c:pt>
                <c:pt idx="4">
                  <c:v>1.267720588235294</c:v>
                </c:pt>
                <c:pt idx="5">
                  <c:v>1.1370588235294117</c:v>
                </c:pt>
                <c:pt idx="6">
                  <c:v>1.2084374999999998</c:v>
                </c:pt>
                <c:pt idx="7">
                  <c:v>1.1794117647058822</c:v>
                </c:pt>
                <c:pt idx="8">
                  <c:v>1.1624080882352943</c:v>
                </c:pt>
                <c:pt idx="9">
                  <c:v>1.1289338235294117</c:v>
                </c:pt>
                <c:pt idx="10">
                  <c:v>1.1432904411764706</c:v>
                </c:pt>
                <c:pt idx="11">
                  <c:v>1.1557904411764706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63-8D5C-98188434464D}"/>
            </c:ext>
          </c:extLst>
        </c:ser>
        <c:ser>
          <c:idx val="1"/>
          <c:order val="1"/>
          <c:tx>
            <c:strRef>
              <c:f>microbenchmark!$D$50</c:f>
              <c:strCache>
                <c:ptCount val="1"/>
                <c:pt idx="0">
                  <c:v>First Iteration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microbenchmark!$E$51:$E$65</c15:sqref>
                    </c15:fullRef>
                  </c:ext>
                </c:extLst>
                <c:f>(microbenchmark!$E$53:$E$63,microbenchmark!$E$65)</c:f>
                <c:numCache>
                  <c:formatCode>General</c:formatCode>
                  <c:ptCount val="12"/>
                  <c:pt idx="0">
                    <c:v>2.6027366678395111E-2</c:v>
                  </c:pt>
                  <c:pt idx="1">
                    <c:v>3.2380252933432038E-2</c:v>
                  </c:pt>
                  <c:pt idx="2">
                    <c:v>3.2589697641851156E-2</c:v>
                  </c:pt>
                  <c:pt idx="3">
                    <c:v>3.6449480834666759E-2</c:v>
                  </c:pt>
                  <c:pt idx="4">
                    <c:v>4.0619234550469306E-2</c:v>
                  </c:pt>
                  <c:pt idx="5">
                    <c:v>9.2708979466890426E-2</c:v>
                  </c:pt>
                  <c:pt idx="6">
                    <c:v>3.9672577316255744E-2</c:v>
                  </c:pt>
                  <c:pt idx="7">
                    <c:v>3.715199504447865E-2</c:v>
                  </c:pt>
                  <c:pt idx="8">
                    <c:v>4.2619764009493334E-2</c:v>
                  </c:pt>
                  <c:pt idx="9">
                    <c:v>2.9027844693113192E-2</c:v>
                  </c:pt>
                  <c:pt idx="10">
                    <c:v>3.537075271329506E-2</c:v>
                  </c:pt>
                  <c:pt idx="11">
                    <c:v>3.1925673787478168E-2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microbenchmark!$E$51:$E$65</c15:sqref>
                    </c15:fullRef>
                  </c:ext>
                </c:extLst>
                <c:f>(microbenchmark!$E$53:$E$63,microbenchmark!$E$65)</c:f>
                <c:numCache>
                  <c:formatCode>General</c:formatCode>
                  <c:ptCount val="12"/>
                  <c:pt idx="0">
                    <c:v>2.6027366678395111E-2</c:v>
                  </c:pt>
                  <c:pt idx="1">
                    <c:v>3.2380252933432038E-2</c:v>
                  </c:pt>
                  <c:pt idx="2">
                    <c:v>3.2589697641851156E-2</c:v>
                  </c:pt>
                  <c:pt idx="3">
                    <c:v>3.6449480834666759E-2</c:v>
                  </c:pt>
                  <c:pt idx="4">
                    <c:v>4.0619234550469306E-2</c:v>
                  </c:pt>
                  <c:pt idx="5">
                    <c:v>9.2708979466890426E-2</c:v>
                  </c:pt>
                  <c:pt idx="6">
                    <c:v>3.9672577316255744E-2</c:v>
                  </c:pt>
                  <c:pt idx="7">
                    <c:v>3.715199504447865E-2</c:v>
                  </c:pt>
                  <c:pt idx="8">
                    <c:v>4.2619764009493334E-2</c:v>
                  </c:pt>
                  <c:pt idx="9">
                    <c:v>2.9027844693113192E-2</c:v>
                  </c:pt>
                  <c:pt idx="10">
                    <c:v>3.537075271329506E-2</c:v>
                  </c:pt>
                  <c:pt idx="11">
                    <c:v>3.1925673787478168E-2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2"/>
              <c:pt idx="0">
                <c:v>2_12_2</c:v>
              </c:pt>
              <c:pt idx="1">
                <c:v>2_7_7</c:v>
              </c:pt>
              <c:pt idx="2">
                <c:v>4_10_2</c:v>
              </c:pt>
              <c:pt idx="3">
                <c:v>4_6_6</c:v>
              </c:pt>
              <c:pt idx="4">
                <c:v>6_8_2</c:v>
              </c:pt>
              <c:pt idx="5">
                <c:v>6_5_5</c:v>
              </c:pt>
              <c:pt idx="6">
                <c:v>8_6_2</c:v>
              </c:pt>
              <c:pt idx="7">
                <c:v>8_4_4</c:v>
              </c:pt>
              <c:pt idx="8">
                <c:v>10_4_2</c:v>
              </c:pt>
              <c:pt idx="9">
                <c:v>10_3_3</c:v>
              </c:pt>
              <c:pt idx="10">
                <c:v>12_2_2</c:v>
              </c:pt>
              <c:pt idx="11">
                <c:v>16_16_16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microbenchmark!$D$51:$D$65</c15:sqref>
                  </c15:fullRef>
                </c:ext>
              </c:extLst>
              <c:f>(microbenchmark!$D$53:$D$63,microbenchmark!$D$65)</c:f>
              <c:numCache>
                <c:formatCode>_(* #,##0.0_);_(* \(#,##0.0\);_(* "-"??_);_(@_)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63-8D5C-98188434464D}"/>
            </c:ext>
          </c:extLst>
        </c:ser>
        <c:ser>
          <c:idx val="2"/>
          <c:order val="2"/>
          <c:tx>
            <c:strRef>
              <c:f>microbenchmark!$F$50</c:f>
              <c:strCache>
                <c:ptCount val="1"/>
                <c:pt idx="0">
                  <c:v>Other Iteration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microbenchmark!$G$51:$G$65</c15:sqref>
                    </c15:fullRef>
                  </c:ext>
                </c:extLst>
                <c:f>(microbenchmark!$G$53:$G$63,microbenchmark!$G$65)</c:f>
                <c:numCache>
                  <c:formatCode>General</c:formatCode>
                  <c:ptCount val="12"/>
                  <c:pt idx="0">
                    <c:v>2.9506655460876812E-2</c:v>
                  </c:pt>
                  <c:pt idx="1">
                    <c:v>0.10127582602802444</c:v>
                  </c:pt>
                  <c:pt idx="2">
                    <c:v>0.13096802552663708</c:v>
                  </c:pt>
                  <c:pt idx="3">
                    <c:v>7.3962395513873486E-2</c:v>
                  </c:pt>
                  <c:pt idx="4">
                    <c:v>2.5254613104051055E-2</c:v>
                  </c:pt>
                  <c:pt idx="5">
                    <c:v>2.618735532172586E-2</c:v>
                  </c:pt>
                  <c:pt idx="6">
                    <c:v>4.0861110949778024E-3</c:v>
                  </c:pt>
                  <c:pt idx="7">
                    <c:v>2.1641662988207546E-4</c:v>
                  </c:pt>
                  <c:pt idx="8">
                    <c:v>1.5153414217397338E-4</c:v>
                  </c:pt>
                  <c:pt idx="9">
                    <c:v>1.1317127969547725E-4</c:v>
                  </c:pt>
                  <c:pt idx="10">
                    <c:v>1.5827140939095449E-4</c:v>
                  </c:pt>
                  <c:pt idx="11">
                    <c:v>1.218166409117647E-4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microbenchmark!$G$51:$G$65</c15:sqref>
                    </c15:fullRef>
                  </c:ext>
                </c:extLst>
                <c:f>(microbenchmark!$G$53:$G$63,microbenchmark!$G$65)</c:f>
                <c:numCache>
                  <c:formatCode>General</c:formatCode>
                  <c:ptCount val="12"/>
                  <c:pt idx="0">
                    <c:v>2.9506655460876812E-2</c:v>
                  </c:pt>
                  <c:pt idx="1">
                    <c:v>0.10127582602802444</c:v>
                  </c:pt>
                  <c:pt idx="2">
                    <c:v>0.13096802552663708</c:v>
                  </c:pt>
                  <c:pt idx="3">
                    <c:v>7.3962395513873486E-2</c:v>
                  </c:pt>
                  <c:pt idx="4">
                    <c:v>2.5254613104051055E-2</c:v>
                  </c:pt>
                  <c:pt idx="5">
                    <c:v>2.618735532172586E-2</c:v>
                  </c:pt>
                  <c:pt idx="6">
                    <c:v>4.0861110949778024E-3</c:v>
                  </c:pt>
                  <c:pt idx="7">
                    <c:v>2.1641662988207546E-4</c:v>
                  </c:pt>
                  <c:pt idx="8">
                    <c:v>1.5153414217397338E-4</c:v>
                  </c:pt>
                  <c:pt idx="9">
                    <c:v>1.1317127969547725E-4</c:v>
                  </c:pt>
                  <c:pt idx="10">
                    <c:v>1.5827140939095449E-4</c:v>
                  </c:pt>
                  <c:pt idx="11">
                    <c:v>1.218166409117647E-4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2"/>
              <c:pt idx="0">
                <c:v>2_12_2</c:v>
              </c:pt>
              <c:pt idx="1">
                <c:v>2_7_7</c:v>
              </c:pt>
              <c:pt idx="2">
                <c:v>4_10_2</c:v>
              </c:pt>
              <c:pt idx="3">
                <c:v>4_6_6</c:v>
              </c:pt>
              <c:pt idx="4">
                <c:v>6_8_2</c:v>
              </c:pt>
              <c:pt idx="5">
                <c:v>6_5_5</c:v>
              </c:pt>
              <c:pt idx="6">
                <c:v>8_6_2</c:v>
              </c:pt>
              <c:pt idx="7">
                <c:v>8_4_4</c:v>
              </c:pt>
              <c:pt idx="8">
                <c:v>10_4_2</c:v>
              </c:pt>
              <c:pt idx="9">
                <c:v>10_3_3</c:v>
              </c:pt>
              <c:pt idx="10">
                <c:v>12_2_2</c:v>
              </c:pt>
              <c:pt idx="11">
                <c:v>16_16_16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microbenchmark!$F$51:$F$65</c15:sqref>
                  </c15:fullRef>
                </c:ext>
              </c:extLst>
              <c:f>(microbenchmark!$F$53:$F$63,microbenchmark!$F$65)</c:f>
              <c:numCache>
                <c:formatCode>_(* #,##0.0_);_(* \(#,##0.0\);_(* "-"??_);_(@_)</c:formatCode>
                <c:ptCount val="12"/>
                <c:pt idx="0">
                  <c:v>2.5334601137624864</c:v>
                </c:pt>
                <c:pt idx="1">
                  <c:v>1.3929468645948948</c:v>
                </c:pt>
                <c:pt idx="2">
                  <c:v>2.5383184193534958</c:v>
                </c:pt>
                <c:pt idx="3">
                  <c:v>1.1204513395962818</c:v>
                </c:pt>
                <c:pt idx="4">
                  <c:v>1.9174113485016651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63-8D5C-98188434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17096"/>
        <c:axId val="342848824"/>
      </c:barChart>
      <c:catAx>
        <c:axId val="80971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LLC</a:t>
                </a:r>
                <a:r>
                  <a:rPr lang="en-US" b="1" baseline="0"/>
                  <a:t> Partitions </a:t>
                </a:r>
                <a:r>
                  <a:rPr lang="en-US" baseline="0"/>
                  <a:t>(# of ways assigned to Application_Kernel_VG)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48824"/>
        <c:crosses val="autoZero"/>
        <c:auto val="1"/>
        <c:lblAlgn val="ctr"/>
        <c:lblOffset val="100"/>
        <c:noMultiLvlLbl val="0"/>
      </c:catAx>
      <c:valAx>
        <c:axId val="3428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  <a:r>
                  <a:rPr lang="en-US" b="1" baseline="0"/>
                  <a:t> Normalized to</a:t>
                </a:r>
              </a:p>
              <a:p>
                <a:pPr>
                  <a:defRPr/>
                </a:pPr>
                <a:r>
                  <a:rPr lang="en-US" b="1" baseline="0"/>
                  <a:t>Optimized VG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196374287505469E-2"/>
              <c:y val="0.11587136201638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59897453896391"/>
          <c:y val="5.2022344292447974E-2"/>
          <c:w val="0.26888461196540542"/>
          <c:h val="0.16602924244282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4067485080477"/>
          <c:y val="3.4768377076401652E-2"/>
          <c:w val="0.86703042324224411"/>
          <c:h val="0.532678392472269"/>
        </c:manualLayout>
      </c:layout>
      <c:lineChart>
        <c:grouping val="standard"/>
        <c:varyColors val="0"/>
        <c:ser>
          <c:idx val="0"/>
          <c:order val="0"/>
          <c:tx>
            <c:strRef>
              <c:f>'ssh-client'!$B$25</c:f>
              <c:strCache>
                <c:ptCount val="1"/>
                <c:pt idx="0">
                  <c:v>Optimized VG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'ssh-client'!$A$26:$A$45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'ssh-client'!$B$26:$B$45</c:f>
              <c:numCache>
                <c:formatCode>_(* #,##0.0_);_(* \(#,##0.0\);_(* "-"??_);_(@_)</c:formatCode>
                <c:ptCount val="20"/>
                <c:pt idx="0">
                  <c:v>0.9052347612380981</c:v>
                </c:pt>
                <c:pt idx="1">
                  <c:v>1.1669222784042359</c:v>
                </c:pt>
                <c:pt idx="2">
                  <c:v>1.6340673637390137</c:v>
                </c:pt>
                <c:pt idx="3">
                  <c:v>2.6140859413146971</c:v>
                </c:pt>
                <c:pt idx="4">
                  <c:v>4.5157388210296627</c:v>
                </c:pt>
                <c:pt idx="5">
                  <c:v>7.8024734592437746</c:v>
                </c:pt>
                <c:pt idx="6">
                  <c:v>13.761831860542298</c:v>
                </c:pt>
                <c:pt idx="7">
                  <c:v>23.033663091659545</c:v>
                </c:pt>
                <c:pt idx="8">
                  <c:v>35.178811855316162</c:v>
                </c:pt>
                <c:pt idx="9">
                  <c:v>45.935448956489566</c:v>
                </c:pt>
                <c:pt idx="10">
                  <c:v>52.302439813613894</c:v>
                </c:pt>
                <c:pt idx="11">
                  <c:v>68.638326315879823</c:v>
                </c:pt>
                <c:pt idx="12">
                  <c:v>81.975064463615411</c:v>
                </c:pt>
                <c:pt idx="13">
                  <c:v>91.00907688617707</c:v>
                </c:pt>
                <c:pt idx="14">
                  <c:v>96.316449561119086</c:v>
                </c:pt>
                <c:pt idx="15">
                  <c:v>98.998273954391479</c:v>
                </c:pt>
                <c:pt idx="16">
                  <c:v>100.5277806520462</c:v>
                </c:pt>
                <c:pt idx="17">
                  <c:v>101.01688522338867</c:v>
                </c:pt>
                <c:pt idx="18">
                  <c:v>101.46007416725159</c:v>
                </c:pt>
                <c:pt idx="19">
                  <c:v>101.67803161144256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1-48F8-9EBF-D3DADDC44CED}"/>
            </c:ext>
          </c:extLst>
        </c:ser>
        <c:ser>
          <c:idx val="1"/>
          <c:order val="1"/>
          <c:tx>
            <c:strRef>
              <c:f>'ssh-client'!$D$25</c:f>
              <c:strCache>
                <c:ptCount val="1"/>
                <c:pt idx="0">
                  <c:v>Optimized VG + PG defense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'ssh-client'!$A$26:$A$45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'ssh-client'!$D$26:$D$45</c:f>
              <c:numCache>
                <c:formatCode>_(* #,##0.0_);_(* \(#,##0.0\);_(* "-"??_);_(@_)</c:formatCode>
                <c:ptCount val="20"/>
                <c:pt idx="0">
                  <c:v>0.9102039384841919</c:v>
                </c:pt>
                <c:pt idx="1">
                  <c:v>1.1729604768753052</c:v>
                </c:pt>
                <c:pt idx="2">
                  <c:v>1.6848614168167115</c:v>
                </c:pt>
                <c:pt idx="3">
                  <c:v>2.7051999378204346</c:v>
                </c:pt>
                <c:pt idx="4">
                  <c:v>4.6859032106399532</c:v>
                </c:pt>
                <c:pt idx="5">
                  <c:v>8.0572760105133057</c:v>
                </c:pt>
                <c:pt idx="6">
                  <c:v>14.500765910148621</c:v>
                </c:pt>
                <c:pt idx="7">
                  <c:v>24.904060373306276</c:v>
                </c:pt>
                <c:pt idx="8">
                  <c:v>39.521294903755191</c:v>
                </c:pt>
                <c:pt idx="9">
                  <c:v>56.109509582519529</c:v>
                </c:pt>
                <c:pt idx="10">
                  <c:v>71.170302610397343</c:v>
                </c:pt>
                <c:pt idx="11">
                  <c:v>82.301850137710574</c:v>
                </c:pt>
                <c:pt idx="12">
                  <c:v>90.090291991233826</c:v>
                </c:pt>
                <c:pt idx="13">
                  <c:v>93.866087632179259</c:v>
                </c:pt>
                <c:pt idx="14">
                  <c:v>98.754362444877628</c:v>
                </c:pt>
                <c:pt idx="15">
                  <c:v>100.41941536426545</c:v>
                </c:pt>
                <c:pt idx="16">
                  <c:v>101.1619961977005</c:v>
                </c:pt>
                <c:pt idx="17">
                  <c:v>101.38105999469757</c:v>
                </c:pt>
                <c:pt idx="18">
                  <c:v>101.87262516021728</c:v>
                </c:pt>
                <c:pt idx="19">
                  <c:v>101.83533563613892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1-48F8-9EBF-D3DADDC4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71136"/>
        <c:axId val="800073432"/>
      </c:lineChart>
      <c:catAx>
        <c:axId val="8000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</a:t>
                </a:r>
                <a:r>
                  <a:rPr lang="en-US" b="1" baseline="0"/>
                  <a:t> Size (KB)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3432"/>
        <c:crosses val="autoZero"/>
        <c:auto val="1"/>
        <c:lblAlgn val="ctr"/>
        <c:lblOffset val="100"/>
        <c:noMultiLvlLbl val="0"/>
      </c:catAx>
      <c:valAx>
        <c:axId val="8000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  <a:r>
                  <a:rPr lang="en-US" b="1" baseline="0"/>
                  <a:t> (MB/s)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57767099580094"/>
          <c:y val="3.5858036007905873E-2"/>
          <c:w val="0.67593630180558262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274881127118"/>
          <c:y val="3.4768377076401652E-2"/>
          <c:w val="0.72739101073200207"/>
          <c:h val="0.54776063807452857"/>
        </c:manualLayout>
      </c:layout>
      <c:lineChart>
        <c:grouping val="standard"/>
        <c:varyColors val="0"/>
        <c:ser>
          <c:idx val="0"/>
          <c:order val="0"/>
          <c:tx>
            <c:v>Bandwidth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9"/>
            <c:marker>
              <c:symbol val="triangle"/>
              <c:size val="11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A-4E6E-B020-6A73539D0CDD}"/>
              </c:ext>
            </c:extLst>
          </c:dPt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sshd!$B$27:$B$46</c:f>
              <c:numCache>
                <c:formatCode>_(* #,##0.00_);_(* \(#,##0.00\);_(* "-"??_);_(@_)</c:formatCode>
                <c:ptCount val="20"/>
                <c:pt idx="0">
                  <c:v>0.59748077869415284</c:v>
                </c:pt>
                <c:pt idx="1">
                  <c:v>0.80125524997711184</c:v>
                </c:pt>
                <c:pt idx="2">
                  <c:v>1.1960482072830201</c:v>
                </c:pt>
                <c:pt idx="3">
                  <c:v>1.8621410942077636</c:v>
                </c:pt>
                <c:pt idx="4">
                  <c:v>3.457233819961548</c:v>
                </c:pt>
                <c:pt idx="5">
                  <c:v>6.1343946743011477</c:v>
                </c:pt>
                <c:pt idx="6">
                  <c:v>11.425990147590637</c:v>
                </c:pt>
                <c:pt idx="7">
                  <c:v>19.626580004692077</c:v>
                </c:pt>
                <c:pt idx="8">
                  <c:v>33.858065571784977</c:v>
                </c:pt>
                <c:pt idx="9">
                  <c:v>51.395626320838929</c:v>
                </c:pt>
                <c:pt idx="10">
                  <c:v>67.233310370445253</c:v>
                </c:pt>
                <c:pt idx="11">
                  <c:v>83.765269956588739</c:v>
                </c:pt>
                <c:pt idx="12">
                  <c:v>95.405085134506223</c:v>
                </c:pt>
                <c:pt idx="13">
                  <c:v>103.1459065580368</c:v>
                </c:pt>
                <c:pt idx="14">
                  <c:v>107.14893679141998</c:v>
                </c:pt>
                <c:pt idx="15">
                  <c:v>109.51081926822663</c:v>
                </c:pt>
                <c:pt idx="16">
                  <c:v>110.67124361038208</c:v>
                </c:pt>
                <c:pt idx="17">
                  <c:v>111.03413489341736</c:v>
                </c:pt>
                <c:pt idx="18">
                  <c:v>111.30840427875519</c:v>
                </c:pt>
                <c:pt idx="19">
                  <c:v>111.5831869506836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E6E-B020-6A73539D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753904"/>
        <c:axId val="1045746688"/>
      </c:lineChart>
      <c:lineChart>
        <c:grouping val="standard"/>
        <c:varyColors val="0"/>
        <c:ser>
          <c:idx val="1"/>
          <c:order val="1"/>
          <c:tx>
            <c:v>CPU Time</c:v>
          </c:tx>
          <c:spPr>
            <a:ln w="349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19"/>
            <c:marker>
              <c:symbol val="circle"/>
              <c:size val="9"/>
              <c:spPr>
                <a:solidFill>
                  <a:schemeClr val="bg2">
                    <a:lumMod val="50000"/>
                  </a:schemeClr>
                </a:solidFill>
                <a:ln w="3175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54-41F6-8322-9678959645EC}"/>
              </c:ext>
            </c:extLst>
          </c:dPt>
          <c:val>
            <c:numRef>
              <c:f>sshd!$B$75:$B$94</c:f>
              <c:numCache>
                <c:formatCode>_(* #,##0.00_);_(* \(#,##0.00\);_(* "-"??_);_(@_)</c:formatCode>
                <c:ptCount val="20"/>
                <c:pt idx="0">
                  <c:v>20.642171286764707</c:v>
                </c:pt>
                <c:pt idx="1">
                  <c:v>20.568213455882351</c:v>
                </c:pt>
                <c:pt idx="2">
                  <c:v>20.418602220588234</c:v>
                </c:pt>
                <c:pt idx="3">
                  <c:v>20.954509345588239</c:v>
                </c:pt>
                <c:pt idx="4">
                  <c:v>21.628080617647058</c:v>
                </c:pt>
                <c:pt idx="5">
                  <c:v>21.992344419117646</c:v>
                </c:pt>
                <c:pt idx="6">
                  <c:v>21.907718676470587</c:v>
                </c:pt>
                <c:pt idx="7">
                  <c:v>22.125919095588234</c:v>
                </c:pt>
                <c:pt idx="8">
                  <c:v>23.925283580882351</c:v>
                </c:pt>
                <c:pt idx="9">
                  <c:v>26.480540705882355</c:v>
                </c:pt>
                <c:pt idx="10">
                  <c:v>32.157377926470588</c:v>
                </c:pt>
                <c:pt idx="11">
                  <c:v>42.916412066176477</c:v>
                </c:pt>
                <c:pt idx="12">
                  <c:v>60.636830536764705</c:v>
                </c:pt>
                <c:pt idx="13">
                  <c:v>99.211765257352951</c:v>
                </c:pt>
                <c:pt idx="14">
                  <c:v>175.66940560294117</c:v>
                </c:pt>
                <c:pt idx="15">
                  <c:v>329.3537885205883</c:v>
                </c:pt>
                <c:pt idx="16">
                  <c:v>636.20167560882351</c:v>
                </c:pt>
                <c:pt idx="17">
                  <c:v>1250.4257424058824</c:v>
                </c:pt>
                <c:pt idx="18">
                  <c:v>2477.2428363294121</c:v>
                </c:pt>
                <c:pt idx="19">
                  <c:v>4933.6513213235294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4-41F6-8322-96789596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26704"/>
        <c:axId val="746732936"/>
      </c:lineChart>
      <c:catAx>
        <c:axId val="1045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39454451461533108"/>
              <c:y val="0.7260675927916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46688"/>
        <c:crosses val="autoZero"/>
        <c:auto val="1"/>
        <c:lblAlgn val="ctr"/>
        <c:lblOffset val="100"/>
        <c:noMultiLvlLbl val="0"/>
      </c:catAx>
      <c:valAx>
        <c:axId val="10457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53904"/>
        <c:crosses val="autoZero"/>
        <c:crossBetween val="between"/>
        <c:majorUnit val="10"/>
      </c:valAx>
      <c:valAx>
        <c:axId val="746732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CPU Time </a:t>
                </a:r>
                <a:r>
                  <a:rPr lang="en-US" b="1" baseline="0"/>
                  <a:t>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26704"/>
        <c:crosses val="max"/>
        <c:crossBetween val="between"/>
      </c:valAx>
      <c:catAx>
        <c:axId val="74672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037991188092101E-2"/>
          <c:y val="3.203105150426605E-2"/>
          <c:w val="0.29855875177615365"/>
          <c:h val="0.1057251500457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2"/>
          <c:order val="2"/>
          <c:tx>
            <c:strRef>
              <c:f>'ssh-client'!$D$73</c:f>
              <c:strCache>
                <c:ptCount val="1"/>
                <c:pt idx="0">
                  <c:v>2_12_2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'ssh-client'!$D$74:$D$93</c:f>
              <c:numCache>
                <c:formatCode>_(* #,##0.00_);_(* \(#,##0.00\);_(* "-"??_);_(@_)</c:formatCode>
                <c:ptCount val="20"/>
                <c:pt idx="0">
                  <c:v>0.86601407051086421</c:v>
                </c:pt>
                <c:pt idx="1">
                  <c:v>1.1173597478866577</c:v>
                </c:pt>
                <c:pt idx="2">
                  <c:v>1.5592907762527466</c:v>
                </c:pt>
                <c:pt idx="3">
                  <c:v>2.499686665534973</c:v>
                </c:pt>
                <c:pt idx="4">
                  <c:v>4.3040287065505982</c:v>
                </c:pt>
                <c:pt idx="5">
                  <c:v>7.3717703294754031</c:v>
                </c:pt>
                <c:pt idx="6">
                  <c:v>12.976568446159362</c:v>
                </c:pt>
                <c:pt idx="7">
                  <c:v>21.330975208282471</c:v>
                </c:pt>
                <c:pt idx="8">
                  <c:v>32.61268768310547</c:v>
                </c:pt>
                <c:pt idx="9">
                  <c:v>44.813502140045166</c:v>
                </c:pt>
                <c:pt idx="10">
                  <c:v>49.749882006645201</c:v>
                </c:pt>
                <c:pt idx="11">
                  <c:v>64.647483587265015</c:v>
                </c:pt>
                <c:pt idx="12">
                  <c:v>76.94420519828796</c:v>
                </c:pt>
                <c:pt idx="13">
                  <c:v>84.841521697044371</c:v>
                </c:pt>
                <c:pt idx="14">
                  <c:v>89.644374198913567</c:v>
                </c:pt>
                <c:pt idx="15">
                  <c:v>92.130347084999087</c:v>
                </c:pt>
                <c:pt idx="16">
                  <c:v>93.427450604438775</c:v>
                </c:pt>
                <c:pt idx="17">
                  <c:v>93.980463814735415</c:v>
                </c:pt>
                <c:pt idx="18">
                  <c:v>94.410314865112298</c:v>
                </c:pt>
                <c:pt idx="19">
                  <c:v>94.621791753768917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31-4BEB-99A3-6C98AA4A93C5}"/>
            </c:ext>
          </c:extLst>
        </c:ser>
        <c:ser>
          <c:idx val="13"/>
          <c:order val="3"/>
          <c:tx>
            <c:strRef>
              <c:f>'ssh-client'!$E$73</c:f>
              <c:strCache>
                <c:ptCount val="1"/>
                <c:pt idx="0">
                  <c:v>2_7_7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'ssh-client'!$E$74:$E$93</c:f>
              <c:numCache>
                <c:formatCode>_(* #,##0.00_);_(* \(#,##0.00\);_(* "-"??_);_(@_)</c:formatCode>
                <c:ptCount val="20"/>
                <c:pt idx="0">
                  <c:v>0.86495860099792476</c:v>
                </c:pt>
                <c:pt idx="1">
                  <c:v>1.1143115520477296</c:v>
                </c:pt>
                <c:pt idx="2">
                  <c:v>1.5572117185592651</c:v>
                </c:pt>
                <c:pt idx="3">
                  <c:v>2.493832564353943</c:v>
                </c:pt>
                <c:pt idx="4">
                  <c:v>4.2918415689468388</c:v>
                </c:pt>
                <c:pt idx="5">
                  <c:v>7.3589057731628422</c:v>
                </c:pt>
                <c:pt idx="6">
                  <c:v>12.957549381256104</c:v>
                </c:pt>
                <c:pt idx="7">
                  <c:v>21.347004137039185</c:v>
                </c:pt>
                <c:pt idx="8">
                  <c:v>32.62865978240967</c:v>
                </c:pt>
                <c:pt idx="9">
                  <c:v>44.856985297203067</c:v>
                </c:pt>
                <c:pt idx="10">
                  <c:v>50.670233149528507</c:v>
                </c:pt>
                <c:pt idx="11">
                  <c:v>64.84010560512543</c:v>
                </c:pt>
                <c:pt idx="12">
                  <c:v>76.947570595741269</c:v>
                </c:pt>
                <c:pt idx="13">
                  <c:v>84.902940092086794</c:v>
                </c:pt>
                <c:pt idx="14">
                  <c:v>89.530320892333989</c:v>
                </c:pt>
                <c:pt idx="15">
                  <c:v>92.169327712059015</c:v>
                </c:pt>
                <c:pt idx="16">
                  <c:v>93.40209651947022</c:v>
                </c:pt>
                <c:pt idx="17">
                  <c:v>94.07251044750214</c:v>
                </c:pt>
                <c:pt idx="18">
                  <c:v>94.407192187309263</c:v>
                </c:pt>
                <c:pt idx="19">
                  <c:v>94.568567643165593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31-4BEB-99A3-6C98AA4A93C5}"/>
            </c:ext>
          </c:extLst>
        </c:ser>
        <c:ser>
          <c:idx val="2"/>
          <c:order val="4"/>
          <c:tx>
            <c:strRef>
              <c:f>'ssh-client'!$F$73</c:f>
              <c:strCache>
                <c:ptCount val="1"/>
                <c:pt idx="0">
                  <c:v>4_10_2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'ssh-client'!$F$74:$F$93</c:f>
              <c:numCache>
                <c:formatCode>_(* #,##0.00_);_(* \(#,##0.00\);_(* "-"??_);_(@_)</c:formatCode>
                <c:ptCount val="20"/>
                <c:pt idx="0">
                  <c:v>0.86550668716430668</c:v>
                </c:pt>
                <c:pt idx="1">
                  <c:v>1.1156328868865968</c:v>
                </c:pt>
                <c:pt idx="2">
                  <c:v>1.5575198316574097</c:v>
                </c:pt>
                <c:pt idx="3">
                  <c:v>2.4952240276336668</c:v>
                </c:pt>
                <c:pt idx="4">
                  <c:v>4.3097052812576297</c:v>
                </c:pt>
                <c:pt idx="5">
                  <c:v>7.4754022169113163</c:v>
                </c:pt>
                <c:pt idx="6">
                  <c:v>13.188102197647094</c:v>
                </c:pt>
                <c:pt idx="7">
                  <c:v>21.959635725021361</c:v>
                </c:pt>
                <c:pt idx="8">
                  <c:v>33.401147689819339</c:v>
                </c:pt>
                <c:pt idx="9">
                  <c:v>45.263558936119082</c:v>
                </c:pt>
                <c:pt idx="10">
                  <c:v>49.608440747261049</c:v>
                </c:pt>
                <c:pt idx="11">
                  <c:v>64.781568465232851</c:v>
                </c:pt>
                <c:pt idx="12">
                  <c:v>76.830923690795899</c:v>
                </c:pt>
                <c:pt idx="13">
                  <c:v>84.955465130805976</c:v>
                </c:pt>
                <c:pt idx="14">
                  <c:v>89.591820626258851</c:v>
                </c:pt>
                <c:pt idx="15">
                  <c:v>92.193245601654056</c:v>
                </c:pt>
                <c:pt idx="16">
                  <c:v>93.499318070411675</c:v>
                </c:pt>
                <c:pt idx="17">
                  <c:v>94.149977693557744</c:v>
                </c:pt>
                <c:pt idx="18">
                  <c:v>94.528601346015932</c:v>
                </c:pt>
                <c:pt idx="19">
                  <c:v>94.70647061347961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1-4BEB-99A3-6C98AA4A93C5}"/>
            </c:ext>
          </c:extLst>
        </c:ser>
        <c:ser>
          <c:idx val="3"/>
          <c:order val="5"/>
          <c:tx>
            <c:strRef>
              <c:f>'ssh-client'!$G$73</c:f>
              <c:strCache>
                <c:ptCount val="1"/>
                <c:pt idx="0">
                  <c:v>4_6_6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'ssh-client'!$G$74:$G$93</c:f>
              <c:numCache>
                <c:formatCode>_(* #,##0.00_);_(* \(#,##0.00\);_(* "-"??_);_(@_)</c:formatCode>
                <c:ptCount val="20"/>
                <c:pt idx="0">
                  <c:v>0.86486222743988039</c:v>
                </c:pt>
                <c:pt idx="1">
                  <c:v>1.1157190990447998</c:v>
                </c:pt>
                <c:pt idx="2">
                  <c:v>1.5585283708572388</c:v>
                </c:pt>
                <c:pt idx="3">
                  <c:v>2.5009160184860231</c:v>
                </c:pt>
                <c:pt idx="4">
                  <c:v>4.311122064590454</c:v>
                </c:pt>
                <c:pt idx="5">
                  <c:v>7.4837257051467896</c:v>
                </c:pt>
                <c:pt idx="6">
                  <c:v>13.182992334365844</c:v>
                </c:pt>
                <c:pt idx="7">
                  <c:v>21.953067669868471</c:v>
                </c:pt>
                <c:pt idx="8">
                  <c:v>33.41899965763092</c:v>
                </c:pt>
                <c:pt idx="9">
                  <c:v>45.298756346702575</c:v>
                </c:pt>
                <c:pt idx="10">
                  <c:v>50.08967843055725</c:v>
                </c:pt>
                <c:pt idx="11">
                  <c:v>64.87509864330292</c:v>
                </c:pt>
                <c:pt idx="12">
                  <c:v>77.004066157341001</c:v>
                </c:pt>
                <c:pt idx="13">
                  <c:v>84.840760612487799</c:v>
                </c:pt>
                <c:pt idx="14">
                  <c:v>89.602058615684513</c:v>
                </c:pt>
                <c:pt idx="15">
                  <c:v>92.047291121482843</c:v>
                </c:pt>
                <c:pt idx="16">
                  <c:v>93.366411209106445</c:v>
                </c:pt>
                <c:pt idx="17">
                  <c:v>94.027452564239496</c:v>
                </c:pt>
                <c:pt idx="18">
                  <c:v>94.404623098373406</c:v>
                </c:pt>
                <c:pt idx="19">
                  <c:v>94.57443954467773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31-4BEB-99A3-6C98AA4A93C5}"/>
            </c:ext>
          </c:extLst>
        </c:ser>
        <c:ser>
          <c:idx val="14"/>
          <c:order val="6"/>
          <c:tx>
            <c:strRef>
              <c:f>'ssh-client'!$H$73</c:f>
              <c:strCache>
                <c:ptCount val="1"/>
                <c:pt idx="0">
                  <c:v>6_8_2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'ssh-client'!$H$74:$H$93</c:f>
              <c:numCache>
                <c:formatCode>_(* #,##0.00_);_(* \(#,##0.00\);_(* "-"??_);_(@_)</c:formatCode>
                <c:ptCount val="20"/>
                <c:pt idx="0">
                  <c:v>0.86435500144958499</c:v>
                </c:pt>
                <c:pt idx="1">
                  <c:v>1.113690004348755</c:v>
                </c:pt>
                <c:pt idx="2">
                  <c:v>1.5552855587005616</c:v>
                </c:pt>
                <c:pt idx="3">
                  <c:v>2.4947737216949464</c:v>
                </c:pt>
                <c:pt idx="4">
                  <c:v>4.3066547441482541</c:v>
                </c:pt>
                <c:pt idx="5">
                  <c:v>7.4778456354141234</c:v>
                </c:pt>
                <c:pt idx="6">
                  <c:v>13.19005717754364</c:v>
                </c:pt>
                <c:pt idx="7">
                  <c:v>21.933479704856872</c:v>
                </c:pt>
                <c:pt idx="8">
                  <c:v>33.344527902603147</c:v>
                </c:pt>
                <c:pt idx="9">
                  <c:v>45.19874740123749</c:v>
                </c:pt>
                <c:pt idx="10">
                  <c:v>49.919684033393857</c:v>
                </c:pt>
                <c:pt idx="11">
                  <c:v>65.002665610313414</c:v>
                </c:pt>
                <c:pt idx="12">
                  <c:v>77.158406047821046</c:v>
                </c:pt>
                <c:pt idx="13">
                  <c:v>85.000358548164371</c:v>
                </c:pt>
                <c:pt idx="14">
                  <c:v>89.588578109741206</c:v>
                </c:pt>
                <c:pt idx="15">
                  <c:v>92.174093132019038</c:v>
                </c:pt>
                <c:pt idx="16">
                  <c:v>93.453020420074466</c:v>
                </c:pt>
                <c:pt idx="17">
                  <c:v>94.143891410827635</c:v>
                </c:pt>
                <c:pt idx="18">
                  <c:v>94.478153033256532</c:v>
                </c:pt>
                <c:pt idx="19">
                  <c:v>94.714331030845642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31-4BEB-99A3-6C98AA4A93C5}"/>
            </c:ext>
          </c:extLst>
        </c:ser>
        <c:ser>
          <c:idx val="15"/>
          <c:order val="7"/>
          <c:tx>
            <c:strRef>
              <c:f>'ssh-client'!$I$73</c:f>
              <c:strCache>
                <c:ptCount val="1"/>
                <c:pt idx="0">
                  <c:v>6_5_5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'ssh-client'!$I$74:$I$93</c:f>
              <c:numCache>
                <c:formatCode>_(* #,##0.00_);_(* \(#,##0.00\);_(* "-"??_);_(@_)</c:formatCode>
                <c:ptCount val="20"/>
                <c:pt idx="0">
                  <c:v>0.86541613101959225</c:v>
                </c:pt>
                <c:pt idx="1">
                  <c:v>1.1155760097503662</c:v>
                </c:pt>
                <c:pt idx="2">
                  <c:v>1.5598451375961304</c:v>
                </c:pt>
                <c:pt idx="3">
                  <c:v>2.4981679487228394</c:v>
                </c:pt>
                <c:pt idx="4">
                  <c:v>4.3080244827270509</c:v>
                </c:pt>
                <c:pt idx="5">
                  <c:v>7.4940667629241942</c:v>
                </c:pt>
                <c:pt idx="6">
                  <c:v>13.185492939949036</c:v>
                </c:pt>
                <c:pt idx="7">
                  <c:v>21.952620368003846</c:v>
                </c:pt>
                <c:pt idx="8">
                  <c:v>33.376453752517698</c:v>
                </c:pt>
                <c:pt idx="9">
                  <c:v>45.339498786926271</c:v>
                </c:pt>
                <c:pt idx="10">
                  <c:v>49.981170473098757</c:v>
                </c:pt>
                <c:pt idx="11">
                  <c:v>65.075340571403501</c:v>
                </c:pt>
                <c:pt idx="12">
                  <c:v>76.959141244888301</c:v>
                </c:pt>
                <c:pt idx="13">
                  <c:v>84.762281436920162</c:v>
                </c:pt>
                <c:pt idx="14">
                  <c:v>89.311555233001712</c:v>
                </c:pt>
                <c:pt idx="15">
                  <c:v>91.884924793243414</c:v>
                </c:pt>
                <c:pt idx="16">
                  <c:v>93.104434709548954</c:v>
                </c:pt>
                <c:pt idx="17">
                  <c:v>93.872658209800719</c:v>
                </c:pt>
                <c:pt idx="18">
                  <c:v>94.201018490791327</c:v>
                </c:pt>
                <c:pt idx="19">
                  <c:v>94.441745634078984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31-4BEB-99A3-6C98AA4A93C5}"/>
            </c:ext>
          </c:extLst>
        </c:ser>
        <c:ser>
          <c:idx val="4"/>
          <c:order val="8"/>
          <c:tx>
            <c:strRef>
              <c:f>'ssh-client'!$J$73</c:f>
              <c:strCache>
                <c:ptCount val="1"/>
                <c:pt idx="0">
                  <c:v>8_6_2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'ssh-client'!$J$74:$J$93</c:f>
              <c:numCache>
                <c:formatCode>_(* #,##0.00_);_(* \(#,##0.00\);_(* "-"??_);_(@_)</c:formatCode>
                <c:ptCount val="20"/>
                <c:pt idx="0">
                  <c:v>0.86418866634368896</c:v>
                </c:pt>
                <c:pt idx="1">
                  <c:v>1.1138016176223755</c:v>
                </c:pt>
                <c:pt idx="2">
                  <c:v>1.5552301120758056</c:v>
                </c:pt>
                <c:pt idx="3">
                  <c:v>2.4934977102279663</c:v>
                </c:pt>
                <c:pt idx="4">
                  <c:v>4.300488820075989</c:v>
                </c:pt>
                <c:pt idx="5">
                  <c:v>7.4809533452987669</c:v>
                </c:pt>
                <c:pt idx="6">
                  <c:v>13.170684304237366</c:v>
                </c:pt>
                <c:pt idx="7">
                  <c:v>21.932943277359009</c:v>
                </c:pt>
                <c:pt idx="8">
                  <c:v>33.395163364410401</c:v>
                </c:pt>
                <c:pt idx="9">
                  <c:v>45.287922935485838</c:v>
                </c:pt>
                <c:pt idx="10">
                  <c:v>49.974652438163758</c:v>
                </c:pt>
                <c:pt idx="11">
                  <c:v>64.981931715011598</c:v>
                </c:pt>
                <c:pt idx="12">
                  <c:v>76.984253845214837</c:v>
                </c:pt>
                <c:pt idx="13">
                  <c:v>84.882042036056518</c:v>
                </c:pt>
                <c:pt idx="14">
                  <c:v>89.626762347221373</c:v>
                </c:pt>
                <c:pt idx="15">
                  <c:v>92.082697186470028</c:v>
                </c:pt>
                <c:pt idx="16">
                  <c:v>93.340535340309145</c:v>
                </c:pt>
                <c:pt idx="17">
                  <c:v>94.033321123123173</c:v>
                </c:pt>
                <c:pt idx="18">
                  <c:v>94.424898896217343</c:v>
                </c:pt>
                <c:pt idx="19">
                  <c:v>94.599628548622135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1-4BEB-99A3-6C98AA4A93C5}"/>
            </c:ext>
          </c:extLst>
        </c:ser>
        <c:ser>
          <c:idx val="5"/>
          <c:order val="9"/>
          <c:tx>
            <c:strRef>
              <c:f>'ssh-client'!$K$73</c:f>
              <c:strCache>
                <c:ptCount val="1"/>
                <c:pt idx="0">
                  <c:v>8_4_4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'ssh-client'!$K$74:$K$93</c:f>
              <c:numCache>
                <c:formatCode>_(* #,##0.00_);_(* \(#,##0.00\);_(* "-"??_);_(@_)</c:formatCode>
                <c:ptCount val="20"/>
                <c:pt idx="0">
                  <c:v>0.86438074111938479</c:v>
                </c:pt>
                <c:pt idx="1">
                  <c:v>1.1143650674819947</c:v>
                </c:pt>
                <c:pt idx="2">
                  <c:v>1.5578147554397583</c:v>
                </c:pt>
                <c:pt idx="3">
                  <c:v>2.4919899797439573</c:v>
                </c:pt>
                <c:pt idx="4">
                  <c:v>4.3008390092849735</c:v>
                </c:pt>
                <c:pt idx="5">
                  <c:v>7.468373622894287</c:v>
                </c:pt>
                <c:pt idx="6">
                  <c:v>13.178622970581054</c:v>
                </c:pt>
                <c:pt idx="7">
                  <c:v>21.948307642936708</c:v>
                </c:pt>
                <c:pt idx="8">
                  <c:v>33.431454124450681</c:v>
                </c:pt>
                <c:pt idx="9">
                  <c:v>45.25500424861908</c:v>
                </c:pt>
                <c:pt idx="10">
                  <c:v>49.659070906639101</c:v>
                </c:pt>
                <c:pt idx="11">
                  <c:v>64.778812999725346</c:v>
                </c:pt>
                <c:pt idx="12">
                  <c:v>76.798123679161066</c:v>
                </c:pt>
                <c:pt idx="13">
                  <c:v>84.757190723419185</c:v>
                </c:pt>
                <c:pt idx="14">
                  <c:v>89.30090167522431</c:v>
                </c:pt>
                <c:pt idx="15">
                  <c:v>91.741027665138247</c:v>
                </c:pt>
                <c:pt idx="16">
                  <c:v>92.993318805694585</c:v>
                </c:pt>
                <c:pt idx="17">
                  <c:v>93.633332910537717</c:v>
                </c:pt>
                <c:pt idx="18">
                  <c:v>94.038214836120602</c:v>
                </c:pt>
                <c:pt idx="19">
                  <c:v>94.211142392158507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1-4BEB-99A3-6C98AA4A93C5}"/>
            </c:ext>
          </c:extLst>
        </c:ser>
        <c:ser>
          <c:idx val="6"/>
          <c:order val="10"/>
          <c:tx>
            <c:strRef>
              <c:f>'ssh-client'!$L$73</c:f>
              <c:strCache>
                <c:ptCount val="1"/>
                <c:pt idx="0">
                  <c:v>10_4_2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'ssh-client'!$L$74:$L$93</c:f>
              <c:numCache>
                <c:formatCode>_(* #,##0.00_);_(* \(#,##0.00\);_(* "-"??_);_(@_)</c:formatCode>
                <c:ptCount val="20"/>
                <c:pt idx="0">
                  <c:v>0.86386009693145749</c:v>
                </c:pt>
                <c:pt idx="1">
                  <c:v>1.1129611778259276</c:v>
                </c:pt>
                <c:pt idx="2">
                  <c:v>1.5565336751937866</c:v>
                </c:pt>
                <c:pt idx="3">
                  <c:v>2.4923004341125488</c:v>
                </c:pt>
                <c:pt idx="4">
                  <c:v>4.3078618240356441</c:v>
                </c:pt>
                <c:pt idx="5">
                  <c:v>7.4720635128021238</c:v>
                </c:pt>
                <c:pt idx="6">
                  <c:v>13.166044077873231</c:v>
                </c:pt>
                <c:pt idx="7">
                  <c:v>21.918584775924682</c:v>
                </c:pt>
                <c:pt idx="8">
                  <c:v>33.380346269607543</c:v>
                </c:pt>
                <c:pt idx="9">
                  <c:v>45.315029234886168</c:v>
                </c:pt>
                <c:pt idx="10">
                  <c:v>49.626383085250858</c:v>
                </c:pt>
                <c:pt idx="11">
                  <c:v>64.666746091842654</c:v>
                </c:pt>
                <c:pt idx="12">
                  <c:v>76.712439770698552</c:v>
                </c:pt>
                <c:pt idx="13">
                  <c:v>84.583790216445919</c:v>
                </c:pt>
                <c:pt idx="14">
                  <c:v>89.26202551841736</c:v>
                </c:pt>
                <c:pt idx="15">
                  <c:v>91.745916199684146</c:v>
                </c:pt>
                <c:pt idx="16">
                  <c:v>92.933917999267578</c:v>
                </c:pt>
                <c:pt idx="17">
                  <c:v>93.653267545700075</c:v>
                </c:pt>
                <c:pt idx="18">
                  <c:v>93.984824290275569</c:v>
                </c:pt>
                <c:pt idx="19">
                  <c:v>94.17435952663422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1-4BEB-99A3-6C98AA4A93C5}"/>
            </c:ext>
          </c:extLst>
        </c:ser>
        <c:ser>
          <c:idx val="7"/>
          <c:order val="11"/>
          <c:tx>
            <c:strRef>
              <c:f>'ssh-client'!$M$73</c:f>
              <c:strCache>
                <c:ptCount val="1"/>
                <c:pt idx="0">
                  <c:v>10_3_3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'ssh-client'!$M$74:$M$93</c:f>
              <c:numCache>
                <c:formatCode>_(* #,##0.00_);_(* \(#,##0.00\);_(* "-"??_);_(@_)</c:formatCode>
                <c:ptCount val="20"/>
                <c:pt idx="0">
                  <c:v>0.86500554084777836</c:v>
                </c:pt>
                <c:pt idx="1">
                  <c:v>1.1147235965728759</c:v>
                </c:pt>
                <c:pt idx="2">
                  <c:v>1.5578475189208985</c:v>
                </c:pt>
                <c:pt idx="3">
                  <c:v>2.4946339464187623</c:v>
                </c:pt>
                <c:pt idx="4">
                  <c:v>4.3004622268676762</c:v>
                </c:pt>
                <c:pt idx="5">
                  <c:v>7.4808841133117676</c:v>
                </c:pt>
                <c:pt idx="6">
                  <c:v>13.16338390827179</c:v>
                </c:pt>
                <c:pt idx="7">
                  <c:v>21.954147810935975</c:v>
                </c:pt>
                <c:pt idx="8">
                  <c:v>33.378592514991759</c:v>
                </c:pt>
                <c:pt idx="9">
                  <c:v>45.284297752380368</c:v>
                </c:pt>
                <c:pt idx="10">
                  <c:v>49.934124059677124</c:v>
                </c:pt>
                <c:pt idx="11">
                  <c:v>64.91985137939453</c:v>
                </c:pt>
                <c:pt idx="12">
                  <c:v>76.736705818176276</c:v>
                </c:pt>
                <c:pt idx="13">
                  <c:v>84.374823675155639</c:v>
                </c:pt>
                <c:pt idx="14">
                  <c:v>88.893457083702089</c:v>
                </c:pt>
                <c:pt idx="15">
                  <c:v>91.376513638496405</c:v>
                </c:pt>
                <c:pt idx="16">
                  <c:v>92.560004119873042</c:v>
                </c:pt>
                <c:pt idx="17">
                  <c:v>93.268390345573422</c:v>
                </c:pt>
                <c:pt idx="18">
                  <c:v>93.639478349685675</c:v>
                </c:pt>
                <c:pt idx="19">
                  <c:v>93.802397265434266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31-4BEB-99A3-6C98AA4A93C5}"/>
            </c:ext>
          </c:extLst>
        </c:ser>
        <c:ser>
          <c:idx val="8"/>
          <c:order val="12"/>
          <c:tx>
            <c:strRef>
              <c:f>'ssh-client'!$N$73</c:f>
              <c:strCache>
                <c:ptCount val="1"/>
                <c:pt idx="0">
                  <c:v>12_2_2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'ssh-client'!$N$74:$N$93</c:f>
              <c:numCache>
                <c:formatCode>_(* #,##0.00_);_(* \(#,##0.00\);_(* "-"??_);_(@_)</c:formatCode>
                <c:ptCount val="20"/>
                <c:pt idx="0">
                  <c:v>0.86339938163757324</c:v>
                </c:pt>
                <c:pt idx="1">
                  <c:v>1.1132710123062133</c:v>
                </c:pt>
                <c:pt idx="2">
                  <c:v>1.5552218532562256</c:v>
                </c:pt>
                <c:pt idx="3">
                  <c:v>2.4925198078155519</c:v>
                </c:pt>
                <c:pt idx="4">
                  <c:v>4.2978775405883791</c:v>
                </c:pt>
                <c:pt idx="5">
                  <c:v>7.4729841041564944</c:v>
                </c:pt>
                <c:pt idx="6">
                  <c:v>13.145797352790833</c:v>
                </c:pt>
                <c:pt idx="7">
                  <c:v>21.925276761054992</c:v>
                </c:pt>
                <c:pt idx="8">
                  <c:v>33.197413668632507</c:v>
                </c:pt>
                <c:pt idx="9">
                  <c:v>45.164065279960631</c:v>
                </c:pt>
                <c:pt idx="10">
                  <c:v>49.500781950950625</c:v>
                </c:pt>
                <c:pt idx="11">
                  <c:v>64.250830469131472</c:v>
                </c:pt>
                <c:pt idx="12">
                  <c:v>75.918960123062135</c:v>
                </c:pt>
                <c:pt idx="13">
                  <c:v>83.408372812271125</c:v>
                </c:pt>
                <c:pt idx="14">
                  <c:v>87.926861863136295</c:v>
                </c:pt>
                <c:pt idx="15">
                  <c:v>90.406102647781367</c:v>
                </c:pt>
                <c:pt idx="16">
                  <c:v>91.668744468688971</c:v>
                </c:pt>
                <c:pt idx="17">
                  <c:v>92.260691399574284</c:v>
                </c:pt>
                <c:pt idx="18">
                  <c:v>92.757919263839725</c:v>
                </c:pt>
                <c:pt idx="19">
                  <c:v>93.001050887107851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31-4BEB-99A3-6C98AA4A93C5}"/>
            </c:ext>
          </c:extLst>
        </c:ser>
        <c:ser>
          <c:idx val="10"/>
          <c:order val="14"/>
          <c:tx>
            <c:strRef>
              <c:f>'ssh-client'!$P$73</c:f>
              <c:strCache>
                <c:ptCount val="1"/>
                <c:pt idx="0">
                  <c:v>16_16_16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'ssh-client'!$P$74:$P$93</c:f>
              <c:numCache>
                <c:formatCode>_(* #,##0.00_);_(* \(#,##0.00\);_(* "-"??_);_(@_)</c:formatCode>
                <c:ptCount val="20"/>
                <c:pt idx="0">
                  <c:v>0.86354362964630127</c:v>
                </c:pt>
                <c:pt idx="1">
                  <c:v>1.113867712020874</c:v>
                </c:pt>
                <c:pt idx="2">
                  <c:v>1.5581076860427856</c:v>
                </c:pt>
                <c:pt idx="3">
                  <c:v>2.4920736217498778</c:v>
                </c:pt>
                <c:pt idx="4">
                  <c:v>4.2941839408874509</c:v>
                </c:pt>
                <c:pt idx="5">
                  <c:v>7.4747177791595458</c:v>
                </c:pt>
                <c:pt idx="6">
                  <c:v>13.159327731132507</c:v>
                </c:pt>
                <c:pt idx="7">
                  <c:v>21.933261561393739</c:v>
                </c:pt>
                <c:pt idx="8">
                  <c:v>33.39730534553528</c:v>
                </c:pt>
                <c:pt idx="9">
                  <c:v>45.306956810951235</c:v>
                </c:pt>
                <c:pt idx="10">
                  <c:v>49.809530234336854</c:v>
                </c:pt>
                <c:pt idx="11">
                  <c:v>65.021337308883673</c:v>
                </c:pt>
                <c:pt idx="12">
                  <c:v>77.055890126228334</c:v>
                </c:pt>
                <c:pt idx="13">
                  <c:v>85.060908474922186</c:v>
                </c:pt>
                <c:pt idx="14">
                  <c:v>89.630592083930964</c:v>
                </c:pt>
                <c:pt idx="15">
                  <c:v>92.17951990127564</c:v>
                </c:pt>
                <c:pt idx="16">
                  <c:v>93.398974957466123</c:v>
                </c:pt>
                <c:pt idx="17">
                  <c:v>94.107206859588629</c:v>
                </c:pt>
                <c:pt idx="18">
                  <c:v>94.570749368667606</c:v>
                </c:pt>
                <c:pt idx="19">
                  <c:v>94.659649782180793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31-4BEB-99A3-6C98AA4A93C5}"/>
            </c:ext>
          </c:extLst>
        </c:ser>
        <c:ser>
          <c:idx val="11"/>
          <c:order val="15"/>
          <c:tx>
            <c:strRef>
              <c:f>'ssh-client'!$Q$73</c:f>
              <c:strCache>
                <c:ptCount val="1"/>
                <c:pt idx="0">
                  <c:v>No Partition</c:v>
                </c:pt>
              </c:strCache>
            </c:strRef>
          </c:tx>
          <c:spPr>
            <a:ln w="317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'ssh-client'!$A$74:$A$93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'ssh-client'!$Q$74:$Q$93</c:f>
              <c:numCache>
                <c:formatCode>_(* #,##0.00_);_(* \(#,##0.00\);_(* "-"??_);_(@_)</c:formatCode>
                <c:ptCount val="20"/>
                <c:pt idx="0">
                  <c:v>0.9052347612380981</c:v>
                </c:pt>
                <c:pt idx="1">
                  <c:v>1.1669222784042359</c:v>
                </c:pt>
                <c:pt idx="2">
                  <c:v>1.6340673637390137</c:v>
                </c:pt>
                <c:pt idx="3">
                  <c:v>2.6140859413146971</c:v>
                </c:pt>
                <c:pt idx="4">
                  <c:v>4.5157388210296627</c:v>
                </c:pt>
                <c:pt idx="5">
                  <c:v>7.8024734592437746</c:v>
                </c:pt>
                <c:pt idx="6">
                  <c:v>13.761831860542298</c:v>
                </c:pt>
                <c:pt idx="7">
                  <c:v>23.033663091659545</c:v>
                </c:pt>
                <c:pt idx="8">
                  <c:v>35.178811855316162</c:v>
                </c:pt>
                <c:pt idx="9">
                  <c:v>45.935448956489566</c:v>
                </c:pt>
                <c:pt idx="10">
                  <c:v>52.302439813613894</c:v>
                </c:pt>
                <c:pt idx="11">
                  <c:v>68.638326315879823</c:v>
                </c:pt>
                <c:pt idx="12">
                  <c:v>81.975064463615411</c:v>
                </c:pt>
                <c:pt idx="13">
                  <c:v>91.00907688617707</c:v>
                </c:pt>
                <c:pt idx="14">
                  <c:v>96.316449561119086</c:v>
                </c:pt>
                <c:pt idx="15">
                  <c:v>98.998273954391479</c:v>
                </c:pt>
                <c:pt idx="16">
                  <c:v>100.5277806520462</c:v>
                </c:pt>
                <c:pt idx="17">
                  <c:v>101.01688522338867</c:v>
                </c:pt>
                <c:pt idx="18">
                  <c:v>101.46007416725159</c:v>
                </c:pt>
                <c:pt idx="19">
                  <c:v>101.67803161144256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31-4BEB-99A3-6C98AA4A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87576"/>
        <c:axId val="79638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'ssh-client'!$B$73</c15:sqref>
                        </c15:formulaRef>
                      </c:ext>
                    </c:extLst>
                    <c:strCache>
                      <c:ptCount val="1"/>
                      <c:pt idx="0">
                        <c:v>1_13_2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x"/>
                  <c:size val="7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'ssh-client'!$A$74:$A$93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'ssh-client'!$B$74:$B$93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0.85512065410614013</c:v>
                      </c:pt>
                      <c:pt idx="1">
                        <c:v>1.0982829332351685</c:v>
                      </c:pt>
                      <c:pt idx="2">
                        <c:v>1.5148181152343749</c:v>
                      </c:pt>
                      <c:pt idx="3">
                        <c:v>2.3771703433990479</c:v>
                      </c:pt>
                      <c:pt idx="4">
                        <c:v>3.9029474544525145</c:v>
                      </c:pt>
                      <c:pt idx="5">
                        <c:v>6.403519248962402</c:v>
                      </c:pt>
                      <c:pt idx="6">
                        <c:v>9.9680347728729242</c:v>
                      </c:pt>
                      <c:pt idx="7">
                        <c:v>14.481441593170166</c:v>
                      </c:pt>
                      <c:pt idx="8">
                        <c:v>18.54090926170349</c:v>
                      </c:pt>
                      <c:pt idx="9">
                        <c:v>20.461359310150147</c:v>
                      </c:pt>
                      <c:pt idx="10">
                        <c:v>23.096000385284423</c:v>
                      </c:pt>
                      <c:pt idx="11">
                        <c:v>25.506855792999268</c:v>
                      </c:pt>
                      <c:pt idx="12">
                        <c:v>27.694743881225588</c:v>
                      </c:pt>
                      <c:pt idx="13">
                        <c:v>28.109914932250977</c:v>
                      </c:pt>
                      <c:pt idx="14">
                        <c:v>28.735793075561524</c:v>
                      </c:pt>
                      <c:pt idx="15">
                        <c:v>30.03894292831421</c:v>
                      </c:pt>
                      <c:pt idx="16">
                        <c:v>31.189063715934754</c:v>
                      </c:pt>
                      <c:pt idx="17">
                        <c:v>33.72147330284119</c:v>
                      </c:pt>
                      <c:pt idx="18">
                        <c:v>47.177917122840881</c:v>
                      </c:pt>
                      <c:pt idx="19">
                        <c:v>44.488019070625306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31-4BEB-99A3-6C98AA4A93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'ssh-client'!$C$73</c15:sqref>
                        </c15:formulaRef>
                      </c:ext>
                    </c:extLst>
                    <c:strCache>
                      <c:ptCount val="1"/>
                      <c:pt idx="0">
                        <c:v>1_8_7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'ssh-client'!$A$74:$A$93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'ssh-client'!$C$74:$C$93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0.86310854911804202</c:v>
                      </c:pt>
                      <c:pt idx="1">
                        <c:v>1.1081364202499389</c:v>
                      </c:pt>
                      <c:pt idx="2">
                        <c:v>1.550448694229126</c:v>
                      </c:pt>
                      <c:pt idx="3">
                        <c:v>2.4889021635055544</c:v>
                      </c:pt>
                      <c:pt idx="4">
                        <c:v>4.2975035095214844</c:v>
                      </c:pt>
                      <c:pt idx="5">
                        <c:v>7.3859602832794193</c:v>
                      </c:pt>
                      <c:pt idx="6">
                        <c:v>13.143737287521363</c:v>
                      </c:pt>
                      <c:pt idx="7">
                        <c:v>21.861843118667604</c:v>
                      </c:pt>
                      <c:pt idx="8">
                        <c:v>32.575372285842896</c:v>
                      </c:pt>
                      <c:pt idx="9">
                        <c:v>45.070500888824462</c:v>
                      </c:pt>
                      <c:pt idx="10">
                        <c:v>49.72924579143524</c:v>
                      </c:pt>
                      <c:pt idx="11">
                        <c:v>64.761760740280153</c:v>
                      </c:pt>
                      <c:pt idx="12">
                        <c:v>73.57233623981476</c:v>
                      </c:pt>
                      <c:pt idx="13">
                        <c:v>82.209653377532959</c:v>
                      </c:pt>
                      <c:pt idx="14">
                        <c:v>89.119848299026486</c:v>
                      </c:pt>
                      <c:pt idx="15">
                        <c:v>91.701652660369874</c:v>
                      </c:pt>
                      <c:pt idx="16">
                        <c:v>93.002647991180424</c:v>
                      </c:pt>
                      <c:pt idx="17">
                        <c:v>93.406517672538754</c:v>
                      </c:pt>
                      <c:pt idx="18">
                        <c:v>93.990608906745905</c:v>
                      </c:pt>
                      <c:pt idx="19">
                        <c:v>91.46561109066009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31-4BEB-99A3-6C98AA4A93C5}"/>
                  </c:ext>
                </c:extLst>
              </c15:ser>
            </c15:filteredLineSeries>
            <c15:filteredLine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'ssh-client'!$O$73</c15:sqref>
                        </c15:formulaRef>
                      </c:ext>
                    </c:extLst>
                    <c:strCache>
                      <c:ptCount val="1"/>
                      <c:pt idx="0">
                        <c:v>14_1_1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'ssh-client'!$A$74:$A$93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'ssh-client'!$O$74:$O$93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0.86130553722381586</c:v>
                      </c:pt>
                      <c:pt idx="1">
                        <c:v>1.0816071033477783</c:v>
                      </c:pt>
                      <c:pt idx="2">
                        <c:v>1.5488443565368653</c:v>
                      </c:pt>
                      <c:pt idx="3">
                        <c:v>2.4799364423751831</c:v>
                      </c:pt>
                      <c:pt idx="4">
                        <c:v>4.2697683048248294</c:v>
                      </c:pt>
                      <c:pt idx="5">
                        <c:v>7.4239889001846313</c:v>
                      </c:pt>
                      <c:pt idx="6">
                        <c:v>12.994861912727355</c:v>
                      </c:pt>
                      <c:pt idx="7">
                        <c:v>21.421800332069395</c:v>
                      </c:pt>
                      <c:pt idx="8">
                        <c:v>32.068166680335999</c:v>
                      </c:pt>
                      <c:pt idx="9">
                        <c:v>42.898462424278257</c:v>
                      </c:pt>
                      <c:pt idx="10">
                        <c:v>46.150210680961607</c:v>
                      </c:pt>
                      <c:pt idx="11">
                        <c:v>59.688200521469113</c:v>
                      </c:pt>
                      <c:pt idx="12">
                        <c:v>70.504622759819028</c:v>
                      </c:pt>
                      <c:pt idx="13">
                        <c:v>77.646269283294671</c:v>
                      </c:pt>
                      <c:pt idx="14">
                        <c:v>82.162926721572873</c:v>
                      </c:pt>
                      <c:pt idx="15">
                        <c:v>84.664235644340522</c:v>
                      </c:pt>
                      <c:pt idx="16">
                        <c:v>86.368627157211307</c:v>
                      </c:pt>
                      <c:pt idx="17">
                        <c:v>87.451554870605463</c:v>
                      </c:pt>
                      <c:pt idx="18">
                        <c:v>88.541772694587706</c:v>
                      </c:pt>
                      <c:pt idx="19">
                        <c:v>89.220860238075261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31-4BEB-99A3-6C98AA4A93C5}"/>
                  </c:ext>
                </c:extLst>
              </c15:ser>
            </c15:filteredLineSeries>
          </c:ext>
        </c:extLst>
      </c:lineChart>
      <c:catAx>
        <c:axId val="79638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7725524651127343"/>
              <c:y val="0.63948055931688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7904"/>
        <c:crosses val="autoZero"/>
        <c:auto val="1"/>
        <c:lblAlgn val="ctr"/>
        <c:lblOffset val="100"/>
        <c:noMultiLvlLbl val="0"/>
      </c:catAx>
      <c:valAx>
        <c:axId val="796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  <a:r>
                  <a:rPr lang="en-US" b="1" baseline="0"/>
                  <a:t> (MB/s)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006271452767254E-2"/>
          <c:y val="0.70093531842494095"/>
          <c:w val="0.93544767805003082"/>
          <c:h val="0.18591452358326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274881127118"/>
          <c:y val="3.4768377076401652E-2"/>
          <c:w val="0.72739101073200207"/>
          <c:h val="0.54776063807452857"/>
        </c:manualLayout>
      </c:layout>
      <c:lineChart>
        <c:grouping val="standard"/>
        <c:varyColors val="0"/>
        <c:ser>
          <c:idx val="0"/>
          <c:order val="0"/>
          <c:tx>
            <c:v>Bandwidth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9"/>
            <c:marker>
              <c:symbol val="triangle"/>
              <c:size val="11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8-4EC1-A617-C154D4BD94B9}"/>
              </c:ext>
            </c:extLst>
          </c:dPt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sshd!$B$27:$B$46</c:f>
              <c:numCache>
                <c:formatCode>_(* #,##0.00_);_(* \(#,##0.00\);_(* "-"??_);_(@_)</c:formatCode>
                <c:ptCount val="20"/>
                <c:pt idx="0">
                  <c:v>0.59748077869415284</c:v>
                </c:pt>
                <c:pt idx="1">
                  <c:v>0.80125524997711184</c:v>
                </c:pt>
                <c:pt idx="2">
                  <c:v>1.1960482072830201</c:v>
                </c:pt>
                <c:pt idx="3">
                  <c:v>1.8621410942077636</c:v>
                </c:pt>
                <c:pt idx="4">
                  <c:v>3.457233819961548</c:v>
                </c:pt>
                <c:pt idx="5">
                  <c:v>6.1343946743011477</c:v>
                </c:pt>
                <c:pt idx="6">
                  <c:v>11.425990147590637</c:v>
                </c:pt>
                <c:pt idx="7">
                  <c:v>19.626580004692077</c:v>
                </c:pt>
                <c:pt idx="8">
                  <c:v>33.858065571784977</c:v>
                </c:pt>
                <c:pt idx="9">
                  <c:v>51.395626320838929</c:v>
                </c:pt>
                <c:pt idx="10">
                  <c:v>67.233310370445253</c:v>
                </c:pt>
                <c:pt idx="11">
                  <c:v>83.765269956588739</c:v>
                </c:pt>
                <c:pt idx="12">
                  <c:v>95.405085134506223</c:v>
                </c:pt>
                <c:pt idx="13">
                  <c:v>103.1459065580368</c:v>
                </c:pt>
                <c:pt idx="14">
                  <c:v>107.14893679141998</c:v>
                </c:pt>
                <c:pt idx="15">
                  <c:v>109.51081926822663</c:v>
                </c:pt>
                <c:pt idx="16">
                  <c:v>110.67124361038208</c:v>
                </c:pt>
                <c:pt idx="17">
                  <c:v>111.03413489341736</c:v>
                </c:pt>
                <c:pt idx="18">
                  <c:v>111.30840427875519</c:v>
                </c:pt>
                <c:pt idx="19">
                  <c:v>111.5831869506836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8-4EC1-A617-C154D4BD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753904"/>
        <c:axId val="1045746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CPU Time</c:v>
                </c:tx>
                <c:spPr>
                  <a:ln w="34925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dPt>
                  <c:idx val="19"/>
                  <c:marker>
                    <c:symbol val="circle"/>
                    <c:size val="9"/>
                    <c:spPr>
                      <a:solidFill>
                        <a:schemeClr val="bg2">
                          <a:lumMod val="50000"/>
                        </a:schemeClr>
                      </a:solidFill>
                      <a:ln w="31750">
                        <a:solidFill>
                          <a:schemeClr val="bg2">
                            <a:lumMod val="75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3-4018-4EC1-A617-C154D4BD94B9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sshd!$B$75:$B$94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20.642171286764707</c:v>
                      </c:pt>
                      <c:pt idx="1">
                        <c:v>20.568213455882351</c:v>
                      </c:pt>
                      <c:pt idx="2">
                        <c:v>20.418602220588234</c:v>
                      </c:pt>
                      <c:pt idx="3">
                        <c:v>20.954509345588239</c:v>
                      </c:pt>
                      <c:pt idx="4">
                        <c:v>21.628080617647058</c:v>
                      </c:pt>
                      <c:pt idx="5">
                        <c:v>21.992344419117646</c:v>
                      </c:pt>
                      <c:pt idx="6">
                        <c:v>21.907718676470587</c:v>
                      </c:pt>
                      <c:pt idx="7">
                        <c:v>22.125919095588234</c:v>
                      </c:pt>
                      <c:pt idx="8">
                        <c:v>23.925283580882351</c:v>
                      </c:pt>
                      <c:pt idx="9">
                        <c:v>26.480540705882355</c:v>
                      </c:pt>
                      <c:pt idx="10">
                        <c:v>32.157377926470588</c:v>
                      </c:pt>
                      <c:pt idx="11">
                        <c:v>42.916412066176477</c:v>
                      </c:pt>
                      <c:pt idx="12">
                        <c:v>60.636830536764705</c:v>
                      </c:pt>
                      <c:pt idx="13">
                        <c:v>99.211765257352951</c:v>
                      </c:pt>
                      <c:pt idx="14">
                        <c:v>175.66940560294117</c:v>
                      </c:pt>
                      <c:pt idx="15">
                        <c:v>329.3537885205883</c:v>
                      </c:pt>
                      <c:pt idx="16">
                        <c:v>636.20167560882351</c:v>
                      </c:pt>
                      <c:pt idx="17">
                        <c:v>1250.4257424058824</c:v>
                      </c:pt>
                      <c:pt idx="18">
                        <c:v>2477.2428363294121</c:v>
                      </c:pt>
                      <c:pt idx="19">
                        <c:v>4933.6513213235294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18-4EC1-A617-C154D4BD94B9}"/>
                  </c:ext>
                </c:extLst>
              </c15:ser>
            </c15:filteredLineSeries>
          </c:ext>
        </c:extLst>
      </c:lineChart>
      <c:catAx>
        <c:axId val="1045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39454451461533108"/>
              <c:y val="0.72606759279169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46688"/>
        <c:crosses val="autoZero"/>
        <c:auto val="1"/>
        <c:lblAlgn val="ctr"/>
        <c:lblOffset val="100"/>
        <c:noMultiLvlLbl val="0"/>
      </c:catAx>
      <c:valAx>
        <c:axId val="10457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53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354127445859"/>
          <c:y val="3.4757522009041551E-2"/>
          <c:w val="0.84780242857672139"/>
          <c:h val="0.49738588952918011"/>
        </c:manualLayout>
      </c:layout>
      <c:lineChart>
        <c:grouping val="standard"/>
        <c:varyColors val="0"/>
        <c:ser>
          <c:idx val="0"/>
          <c:order val="0"/>
          <c:tx>
            <c:v>VG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sshd!$G$27:$G$46</c:f>
              <c:numCache>
                <c:formatCode>_(* #,##0.0_);_(* \(#,##0.0\);_(* "-"??_);_(@_)</c:formatCode>
                <c:ptCount val="20"/>
                <c:pt idx="0">
                  <c:v>1.5341281021099342</c:v>
                </c:pt>
                <c:pt idx="1">
                  <c:v>1.5404242523604412</c:v>
                </c:pt>
                <c:pt idx="2">
                  <c:v>1.5119116159852164</c:v>
                </c:pt>
                <c:pt idx="3">
                  <c:v>1.4529117703850565</c:v>
                </c:pt>
                <c:pt idx="4">
                  <c:v>1.5302665812465348</c:v>
                </c:pt>
                <c:pt idx="5">
                  <c:v>1.4914792985052212</c:v>
                </c:pt>
                <c:pt idx="6">
                  <c:v>1.4806787652269513</c:v>
                </c:pt>
                <c:pt idx="7">
                  <c:v>1.3979211259287949</c:v>
                </c:pt>
                <c:pt idx="8">
                  <c:v>1.3681029642406899</c:v>
                </c:pt>
                <c:pt idx="9">
                  <c:v>1.26279551439452</c:v>
                </c:pt>
                <c:pt idx="10">
                  <c:v>1.1284696906836125</c:v>
                </c:pt>
                <c:pt idx="11">
                  <c:v>1.0880145234065961</c:v>
                </c:pt>
                <c:pt idx="12">
                  <c:v>1.0458733185254383</c:v>
                </c:pt>
                <c:pt idx="13">
                  <c:v>1.0261121898290466</c:v>
                </c:pt>
                <c:pt idx="14">
                  <c:v>1.0118081536997388</c:v>
                </c:pt>
                <c:pt idx="15">
                  <c:v>1.0067524407269119</c:v>
                </c:pt>
                <c:pt idx="16">
                  <c:v>1.0073746627380726</c:v>
                </c:pt>
                <c:pt idx="17">
                  <c:v>1.0019134541693275</c:v>
                </c:pt>
                <c:pt idx="18">
                  <c:v>0.99984773469863364</c:v>
                </c:pt>
                <c:pt idx="19">
                  <c:v>1.001147187862135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7-418C-AD25-52CAD313A459}"/>
            </c:ext>
          </c:extLst>
        </c:ser>
        <c:ser>
          <c:idx val="1"/>
          <c:order val="1"/>
          <c:tx>
            <c:v>Opt-VG</c:v>
          </c:tx>
          <c:spPr>
            <a:ln w="349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sshd!$F$27:$F$46</c:f>
              <c:numCache>
                <c:formatCode>_(* #,##0.0_);_(* \(#,##0.0\);_(* "-"??_);_(@_)</c:formatCode>
                <c:ptCount val="20"/>
                <c:pt idx="0">
                  <c:v>1.279080779825148</c:v>
                </c:pt>
                <c:pt idx="1">
                  <c:v>1.2858092636046112</c:v>
                </c:pt>
                <c:pt idx="2">
                  <c:v>1.276123302792106</c:v>
                </c:pt>
                <c:pt idx="3">
                  <c:v>1.22253534172725</c:v>
                </c:pt>
                <c:pt idx="4">
                  <c:v>1.3027901316288946</c:v>
                </c:pt>
                <c:pt idx="5">
                  <c:v>1.2717263731218613</c:v>
                </c:pt>
                <c:pt idx="6">
                  <c:v>1.2663087950104643</c:v>
                </c:pt>
                <c:pt idx="7">
                  <c:v>1.2141309466598607</c:v>
                </c:pt>
                <c:pt idx="8">
                  <c:v>1.1991890109062606</c:v>
                </c:pt>
                <c:pt idx="9">
                  <c:v>1.136135136029933</c:v>
                </c:pt>
                <c:pt idx="10">
                  <c:v>1.0471155308644631</c:v>
                </c:pt>
                <c:pt idx="11">
                  <c:v>1.0295858668806805</c:v>
                </c:pt>
                <c:pt idx="12">
                  <c:v>1.0129845891890903</c:v>
                </c:pt>
                <c:pt idx="13">
                  <c:v>1.0094353577857968</c:v>
                </c:pt>
                <c:pt idx="14">
                  <c:v>1.0038342890241307</c:v>
                </c:pt>
                <c:pt idx="15">
                  <c:v>1.0099988520705026</c:v>
                </c:pt>
                <c:pt idx="16">
                  <c:v>1.0010909015687481</c:v>
                </c:pt>
                <c:pt idx="17">
                  <c:v>1.0008414260682965</c:v>
                </c:pt>
                <c:pt idx="18">
                  <c:v>1.0003309231113824</c:v>
                </c:pt>
                <c:pt idx="19">
                  <c:v>1.0008192412001338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7-418C-AD25-52CAD313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28000"/>
        <c:axId val="741930952"/>
      </c:lineChart>
      <c:catAx>
        <c:axId val="7419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7441848171653861"/>
              <c:y val="0.6736115440747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0952"/>
        <c:crosses val="autoZero"/>
        <c:auto val="1"/>
        <c:lblAlgn val="ctr"/>
        <c:lblOffset val="100"/>
        <c:noMultiLvlLbl val="0"/>
      </c:catAx>
      <c:valAx>
        <c:axId val="741930952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Bandwidth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2148015134197"/>
          <c:y val="7.2517390291973668E-2"/>
          <c:w val="0.25592402292359251"/>
          <c:h val="7.5081559737736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354127445859"/>
          <c:y val="3.4757522009041551E-2"/>
          <c:w val="0.84780242857672139"/>
          <c:h val="0.49738588952918011"/>
        </c:manualLayout>
      </c:layout>
      <c:lineChart>
        <c:grouping val="standard"/>
        <c:varyColors val="0"/>
        <c:ser>
          <c:idx val="0"/>
          <c:order val="0"/>
          <c:tx>
            <c:v>VG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sshd!$G$27:$G$46</c:f>
              <c:numCache>
                <c:formatCode>_(* #,##0.0_);_(* \(#,##0.0\);_(* "-"??_);_(@_)</c:formatCode>
                <c:ptCount val="20"/>
                <c:pt idx="0">
                  <c:v>1.5341281021099342</c:v>
                </c:pt>
                <c:pt idx="1">
                  <c:v>1.5404242523604412</c:v>
                </c:pt>
                <c:pt idx="2">
                  <c:v>1.5119116159852164</c:v>
                </c:pt>
                <c:pt idx="3">
                  <c:v>1.4529117703850565</c:v>
                </c:pt>
                <c:pt idx="4">
                  <c:v>1.5302665812465348</c:v>
                </c:pt>
                <c:pt idx="5">
                  <c:v>1.4914792985052212</c:v>
                </c:pt>
                <c:pt idx="6">
                  <c:v>1.4806787652269513</c:v>
                </c:pt>
                <c:pt idx="7">
                  <c:v>1.3979211259287949</c:v>
                </c:pt>
                <c:pt idx="8">
                  <c:v>1.3681029642406899</c:v>
                </c:pt>
                <c:pt idx="9">
                  <c:v>1.26279551439452</c:v>
                </c:pt>
                <c:pt idx="10">
                  <c:v>1.1284696906836125</c:v>
                </c:pt>
                <c:pt idx="11">
                  <c:v>1.0880145234065961</c:v>
                </c:pt>
                <c:pt idx="12">
                  <c:v>1.0458733185254383</c:v>
                </c:pt>
                <c:pt idx="13">
                  <c:v>1.0261121898290466</c:v>
                </c:pt>
                <c:pt idx="14">
                  <c:v>1.0118081536997388</c:v>
                </c:pt>
                <c:pt idx="15">
                  <c:v>1.0067524407269119</c:v>
                </c:pt>
                <c:pt idx="16">
                  <c:v>1.0073746627380726</c:v>
                </c:pt>
                <c:pt idx="17">
                  <c:v>1.0019134541693275</c:v>
                </c:pt>
                <c:pt idx="18">
                  <c:v>0.99984773469863364</c:v>
                </c:pt>
                <c:pt idx="19">
                  <c:v>1.001147187862135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4409-8781-A3FFAF015405}"/>
            </c:ext>
          </c:extLst>
        </c:ser>
        <c:ser>
          <c:idx val="1"/>
          <c:order val="1"/>
          <c:tx>
            <c:v>Opt-VG</c:v>
          </c:tx>
          <c:spPr>
            <a:ln w="349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sshd!$A$27:$A$46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sshd!$F$27:$F$46</c:f>
              <c:numCache>
                <c:formatCode>_(* #,##0.0_);_(* \(#,##0.0\);_(* "-"??_);_(@_)</c:formatCode>
                <c:ptCount val="20"/>
                <c:pt idx="0">
                  <c:v>1.279080779825148</c:v>
                </c:pt>
                <c:pt idx="1">
                  <c:v>1.2858092636046112</c:v>
                </c:pt>
                <c:pt idx="2">
                  <c:v>1.276123302792106</c:v>
                </c:pt>
                <c:pt idx="3">
                  <c:v>1.22253534172725</c:v>
                </c:pt>
                <c:pt idx="4">
                  <c:v>1.3027901316288946</c:v>
                </c:pt>
                <c:pt idx="5">
                  <c:v>1.2717263731218613</c:v>
                </c:pt>
                <c:pt idx="6">
                  <c:v>1.2663087950104643</c:v>
                </c:pt>
                <c:pt idx="7">
                  <c:v>1.2141309466598607</c:v>
                </c:pt>
                <c:pt idx="8">
                  <c:v>1.1991890109062606</c:v>
                </c:pt>
                <c:pt idx="9">
                  <c:v>1.136135136029933</c:v>
                </c:pt>
                <c:pt idx="10">
                  <c:v>1.0471155308644631</c:v>
                </c:pt>
                <c:pt idx="11">
                  <c:v>1.0295858668806805</c:v>
                </c:pt>
                <c:pt idx="12">
                  <c:v>1.0129845891890903</c:v>
                </c:pt>
                <c:pt idx="13">
                  <c:v>1.0094353577857968</c:v>
                </c:pt>
                <c:pt idx="14">
                  <c:v>1.0038342890241307</c:v>
                </c:pt>
                <c:pt idx="15">
                  <c:v>1.0099988520705026</c:v>
                </c:pt>
                <c:pt idx="16">
                  <c:v>1.0010909015687481</c:v>
                </c:pt>
                <c:pt idx="17">
                  <c:v>1.0008414260682965</c:v>
                </c:pt>
                <c:pt idx="18">
                  <c:v>1.0003309231113824</c:v>
                </c:pt>
                <c:pt idx="19">
                  <c:v>1.0008192412001338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4409-8781-A3FFAF01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28000"/>
        <c:axId val="741930952"/>
      </c:lineChart>
      <c:catAx>
        <c:axId val="7419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7441848171653861"/>
              <c:y val="0.6736115440747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0952"/>
        <c:crosses val="autoZero"/>
        <c:auto val="1"/>
        <c:lblAlgn val="ctr"/>
        <c:lblOffset val="100"/>
        <c:noMultiLvlLbl val="0"/>
      </c:catAx>
      <c:valAx>
        <c:axId val="741930952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Bandwidth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2148015134197"/>
          <c:y val="7.2517390291973668E-2"/>
          <c:w val="0.25592402292359251"/>
          <c:h val="7.5081559737736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sshd!$A$75:$A$94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sshd!$B$75:$B$94</c:f>
              <c:numCache>
                <c:formatCode>_(* #,##0.00_);_(* \(#,##0.00\);_(* "-"??_);_(@_)</c:formatCode>
                <c:ptCount val="20"/>
                <c:pt idx="0">
                  <c:v>20.642171286764707</c:v>
                </c:pt>
                <c:pt idx="1">
                  <c:v>20.568213455882351</c:v>
                </c:pt>
                <c:pt idx="2">
                  <c:v>20.418602220588234</c:v>
                </c:pt>
                <c:pt idx="3">
                  <c:v>20.954509345588239</c:v>
                </c:pt>
                <c:pt idx="4">
                  <c:v>21.628080617647058</c:v>
                </c:pt>
                <c:pt idx="5">
                  <c:v>21.992344419117646</c:v>
                </c:pt>
                <c:pt idx="6">
                  <c:v>21.907718676470587</c:v>
                </c:pt>
                <c:pt idx="7">
                  <c:v>22.125919095588234</c:v>
                </c:pt>
                <c:pt idx="8">
                  <c:v>23.925283580882351</c:v>
                </c:pt>
                <c:pt idx="9">
                  <c:v>26.480540705882355</c:v>
                </c:pt>
                <c:pt idx="10">
                  <c:v>32.157377926470588</c:v>
                </c:pt>
                <c:pt idx="11">
                  <c:v>42.916412066176477</c:v>
                </c:pt>
                <c:pt idx="12">
                  <c:v>60.636830536764705</c:v>
                </c:pt>
                <c:pt idx="13">
                  <c:v>99.211765257352951</c:v>
                </c:pt>
                <c:pt idx="14">
                  <c:v>175.66940560294117</c:v>
                </c:pt>
                <c:pt idx="15">
                  <c:v>329.3537885205883</c:v>
                </c:pt>
                <c:pt idx="16">
                  <c:v>636.20167560882351</c:v>
                </c:pt>
                <c:pt idx="17">
                  <c:v>1250.4257424058824</c:v>
                </c:pt>
                <c:pt idx="18">
                  <c:v>2477.2428363294121</c:v>
                </c:pt>
                <c:pt idx="19">
                  <c:v>4933.6513213235294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E4A-8D93-CEF94635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370944"/>
        <c:axId val="1006361760"/>
      </c:lineChart>
      <c:catAx>
        <c:axId val="100637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1760"/>
        <c:crosses val="autoZero"/>
        <c:auto val="1"/>
        <c:lblAlgn val="ctr"/>
        <c:lblOffset val="100"/>
        <c:noMultiLvlLbl val="0"/>
      </c:catAx>
      <c:valAx>
        <c:axId val="10063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5569472957793"/>
          <c:y val="3.4768377076401652E-2"/>
          <c:w val="0.83412258286196084"/>
          <c:h val="0.51135481931911198"/>
        </c:manualLayout>
      </c:layout>
      <c:lineChart>
        <c:grouping val="standard"/>
        <c:varyColors val="0"/>
        <c:ser>
          <c:idx val="0"/>
          <c:order val="0"/>
          <c:tx>
            <c:v> Bandwidth</c:v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triangle"/>
              <c:size val="13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AC-478D-A4BA-D276A2A1DE38}"/>
              </c:ext>
            </c:extLst>
          </c:dPt>
          <c:cat>
            <c:numRef>
              <c:f>'ssh-client'!$A$122:$A$141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'ssh-client'!$B$122:$B$141</c:f>
              <c:numCache>
                <c:formatCode>_(* #,##0.0_);_(* \(#,##0.0\);_(* "-"??_);_(@_)</c:formatCode>
                <c:ptCount val="20"/>
                <c:pt idx="0">
                  <c:v>0.65446653366088869</c:v>
                </c:pt>
                <c:pt idx="1">
                  <c:v>0.83578748226165767</c:v>
                </c:pt>
                <c:pt idx="2">
                  <c:v>1.1987519359588623</c:v>
                </c:pt>
                <c:pt idx="3">
                  <c:v>1.9492354059219361</c:v>
                </c:pt>
                <c:pt idx="4">
                  <c:v>3.3789730453491211</c:v>
                </c:pt>
                <c:pt idx="5">
                  <c:v>6.0095236015319822</c:v>
                </c:pt>
                <c:pt idx="6">
                  <c:v>10.677331504821778</c:v>
                </c:pt>
                <c:pt idx="7">
                  <c:v>18.54452672481537</c:v>
                </c:pt>
                <c:pt idx="8">
                  <c:v>30.293730778694155</c:v>
                </c:pt>
                <c:pt idx="9">
                  <c:v>46.239483437538148</c:v>
                </c:pt>
                <c:pt idx="10">
                  <c:v>65.115368804931634</c:v>
                </c:pt>
                <c:pt idx="11">
                  <c:v>81.861300420761111</c:v>
                </c:pt>
                <c:pt idx="12">
                  <c:v>92.567233705520636</c:v>
                </c:pt>
                <c:pt idx="13">
                  <c:v>99.02129560947418</c:v>
                </c:pt>
                <c:pt idx="14">
                  <c:v>102.42641242980957</c:v>
                </c:pt>
                <c:pt idx="15">
                  <c:v>104.36589186668397</c:v>
                </c:pt>
                <c:pt idx="16">
                  <c:v>105.43146735191345</c:v>
                </c:pt>
                <c:pt idx="17">
                  <c:v>105.74958802700043</c:v>
                </c:pt>
                <c:pt idx="18">
                  <c:v>106.35003115177155</c:v>
                </c:pt>
                <c:pt idx="19">
                  <c:v>106.57271368503571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C-478D-A4BA-D276A2A1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084296"/>
        <c:axId val="811083640"/>
      </c:lineChart>
      <c:catAx>
        <c:axId val="81108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Size(KB)</a:t>
                </a:r>
              </a:p>
            </c:rich>
          </c:tx>
          <c:layout>
            <c:manualLayout>
              <c:xMode val="edge"/>
              <c:yMode val="edge"/>
              <c:x val="0.4768709521870822"/>
              <c:y val="0.70376399015686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3640"/>
        <c:crosses val="autoZero"/>
        <c:auto val="1"/>
        <c:lblAlgn val="ctr"/>
        <c:lblOffset val="100"/>
        <c:noMultiLvlLbl val="0"/>
      </c:catAx>
      <c:valAx>
        <c:axId val="81108364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  <a:r>
                  <a:rPr lang="en-US" b="1" baseline="0"/>
                  <a:t> (MB/s)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84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354127445859"/>
          <c:y val="3.4757522009041551E-2"/>
          <c:w val="0.84780242857672139"/>
          <c:h val="0.52162478194539696"/>
        </c:manualLayout>
      </c:layout>
      <c:lineChart>
        <c:grouping val="standard"/>
        <c:varyColors val="0"/>
        <c:ser>
          <c:idx val="1"/>
          <c:order val="0"/>
          <c:tx>
            <c:strRef>
              <c:f>'ssh-client'!$D$145</c:f>
              <c:strCache>
                <c:ptCount val="1"/>
                <c:pt idx="0">
                  <c:v>Optmized VG + LLC Partitioning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'ssh-client'!$D$146:$D$165</c:f>
              <c:numCache>
                <c:formatCode>_(* #,##0.00_);_(* \(#,##0.00\);_(* "-"??_);_(@_)</c:formatCode>
                <c:ptCount val="20"/>
                <c:pt idx="0">
                  <c:v>1.008421793683038</c:v>
                </c:pt>
                <c:pt idx="1">
                  <c:v>0.99731309145453217</c:v>
                </c:pt>
                <c:pt idx="2">
                  <c:v>0.99779952771990954</c:v>
                </c:pt>
                <c:pt idx="3">
                  <c:v>1.0105439855057505</c:v>
                </c:pt>
                <c:pt idx="4">
                  <c:v>1.0041581541068489</c:v>
                </c:pt>
                <c:pt idx="5">
                  <c:v>1.0065699654880709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1.0297531228535857</c:v>
                </c:pt>
                <c:pt idx="10">
                  <c:v>1.1112235598132487</c:v>
                </c:pt>
                <c:pt idx="11">
                  <c:v>1.1496197606817256</c:v>
                </c:pt>
                <c:pt idx="12">
                  <c:v>1.1549265211058954</c:v>
                </c:pt>
                <c:pt idx="13">
                  <c:v>1.1539836779478521</c:v>
                </c:pt>
                <c:pt idx="14">
                  <c:v>1.1505929166272342</c:v>
                </c:pt>
                <c:pt idx="15">
                  <c:v>1.1492391366678478</c:v>
                </c:pt>
                <c:pt idx="16">
                  <c:v>1.1492794852198498</c:v>
                </c:pt>
                <c:pt idx="17">
                  <c:v>1.146140896161804</c:v>
                </c:pt>
                <c:pt idx="18">
                  <c:v>1.1479445833577375</c:v>
                </c:pt>
                <c:pt idx="19">
                  <c:v>1.1478754524905628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8-4E7A-AB53-DDDF541C5442}"/>
            </c:ext>
          </c:extLst>
        </c:ser>
        <c:ser>
          <c:idx val="2"/>
          <c:order val="1"/>
          <c:tx>
            <c:strRef>
              <c:f>'ssh-client'!$E$145</c:f>
              <c:strCache>
                <c:ptCount val="1"/>
                <c:pt idx="0">
                  <c:v> Optimized VG + both defenses </c:v>
                </c:pt>
              </c:strCache>
            </c:strRef>
          </c:tx>
          <c:spPr>
            <a:ln w="349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'ssh-client'!$E$146:$E$165</c:f>
              <c:numCache>
                <c:formatCode>_(* #,##0.00_);_(* \(#,##0.00\);_(* "-"??_);_(@_)</c:formatCode>
                <c:ptCount val="20"/>
                <c:pt idx="0">
                  <c:v>1.0068425109645722</c:v>
                </c:pt>
                <c:pt idx="1">
                  <c:v>0.99797966971586871</c:v>
                </c:pt>
                <c:pt idx="2">
                  <c:v>0.99624957540413406</c:v>
                </c:pt>
                <c:pt idx="3">
                  <c:v>1.0084148122941561</c:v>
                </c:pt>
                <c:pt idx="4">
                  <c:v>1.0016688180415085</c:v>
                </c:pt>
                <c:pt idx="5">
                  <c:v>0.99967933660648733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1.0026614047713349</c:v>
                </c:pt>
                <c:pt idx="10">
                  <c:v>1.0766542377746011</c:v>
                </c:pt>
                <c:pt idx="11">
                  <c:v>1.1312493090280644</c:v>
                </c:pt>
                <c:pt idx="12">
                  <c:v>1.1391676766293888</c:v>
                </c:pt>
                <c:pt idx="13">
                  <c:v>1.1454565688855658</c:v>
                </c:pt>
                <c:pt idx="14">
                  <c:v>1.1456904283568425</c:v>
                </c:pt>
                <c:pt idx="15">
                  <c:v>1.1466942630721286</c:v>
                </c:pt>
                <c:pt idx="16">
                  <c:v>1.1468791442059147</c:v>
                </c:pt>
                <c:pt idx="17">
                  <c:v>1.1444466815440022</c:v>
                </c:pt>
                <c:pt idx="18">
                  <c:v>1.1475670050168261</c:v>
                </c:pt>
                <c:pt idx="19">
                  <c:v>1.1463984089200878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8-4E7A-AB53-DDDF541C5442}"/>
            </c:ext>
          </c:extLst>
        </c:ser>
        <c:ser>
          <c:idx val="0"/>
          <c:order val="2"/>
          <c:tx>
            <c:strRef>
              <c:f>'ssh-client'!$C$145</c:f>
              <c:strCache>
                <c:ptCount val="1"/>
                <c:pt idx="0">
                  <c:v>Optmized VG + PG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'ssh-client'!$A$146:$A$165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'ssh-client'!$C$146:$C$165</c:f>
              <c:numCache>
                <c:formatCode>_(* #,##0.00_);_(* \(#,##0.00\);_(* "-"??_);_(@_)</c:formatCode>
                <c:ptCount val="20"/>
                <c:pt idx="0">
                  <c:v>1.0020418128216348</c:v>
                </c:pt>
                <c:pt idx="1">
                  <c:v>0.99567162001503928</c:v>
                </c:pt>
                <c:pt idx="2">
                  <c:v>1</c:v>
                </c:pt>
                <c:pt idx="3">
                  <c:v>1.0014025441178007</c:v>
                </c:pt>
                <c:pt idx="4">
                  <c:v>1</c:v>
                </c:pt>
                <c:pt idx="5">
                  <c:v>1.0004834610946471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1.0078592528835499</c:v>
                </c:pt>
                <c:pt idx="11">
                  <c:v>1.0505158531666938</c:v>
                </c:pt>
                <c:pt idx="12">
                  <c:v>1.0510843446286742</c:v>
                </c:pt>
                <c:pt idx="13">
                  <c:v>1.0460566313384854</c:v>
                </c:pt>
                <c:pt idx="14">
                  <c:v>1.0415898734500517</c:v>
                </c:pt>
                <c:pt idx="15">
                  <c:v>1.0403505677271596</c:v>
                </c:pt>
                <c:pt idx="16">
                  <c:v>1.0406580786960478</c:v>
                </c:pt>
                <c:pt idx="17">
                  <c:v>1.0387399985762702</c:v>
                </c:pt>
                <c:pt idx="18">
                  <c:v>1.0410187137617111</c:v>
                </c:pt>
                <c:pt idx="19">
                  <c:v>1.0421284698163003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8-4E7A-AB53-DDDF541C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88232"/>
        <c:axId val="939889544"/>
      </c:lineChart>
      <c:catAx>
        <c:axId val="93988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</a:t>
                </a:r>
                <a:r>
                  <a:rPr lang="en-US" b="1" baseline="0"/>
                  <a:t> Size (KB)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9933743740107872"/>
              <c:y val="0.70189025189362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9544"/>
        <c:crosses val="autoZero"/>
        <c:auto val="1"/>
        <c:lblAlgn val="ctr"/>
        <c:lblOffset val="100"/>
        <c:noMultiLvlLbl val="0"/>
      </c:catAx>
      <c:valAx>
        <c:axId val="93988954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Normalized</a:t>
                </a:r>
                <a:r>
                  <a:rPr lang="en-US" b="1" baseline="0"/>
                  <a:t>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57534786989097"/>
          <c:y val="0.42262640168870647"/>
          <c:w val="0.84985411619250828"/>
          <c:h val="0.12693418090993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92969403469747"/>
          <c:y val="3.4757522009041551E-2"/>
          <c:w val="0.81328615467503962"/>
          <c:h val="0.43663310969084917"/>
        </c:manualLayout>
      </c:layout>
      <c:lineChart>
        <c:grouping val="standard"/>
        <c:varyColors val="0"/>
        <c:ser>
          <c:idx val="0"/>
          <c:order val="0"/>
          <c:tx>
            <c:v>VG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'ssh-client'!$A$317:$A$336</c:f>
              <c:numCache>
                <c:formatCode>_(* #,##0.00_);_(* \(#,##0.00\);_(*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'ssh-client'!$B$317:$B$336</c:f>
              <c:numCache>
                <c:formatCode>_(* #,##0.00_);_(* \(#,##0.00\);_(* "-"??_);_(@_)</c:formatCode>
                <c:ptCount val="20"/>
                <c:pt idx="0">
                  <c:v>1.0949994747712213</c:v>
                </c:pt>
                <c:pt idx="1">
                  <c:v>1.0899586339322391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1.093322377676496</c:v>
                </c:pt>
                <c:pt idx="7">
                  <c:v>1.0900000000000001</c:v>
                </c:pt>
                <c:pt idx="8">
                  <c:v>1.1203690786294407</c:v>
                </c:pt>
                <c:pt idx="9">
                  <c:v>1.1169494266795699</c:v>
                </c:pt>
                <c:pt idx="10">
                  <c:v>1.085674127255823</c:v>
                </c:pt>
                <c:pt idx="11">
                  <c:v>1.0573640287227772</c:v>
                </c:pt>
                <c:pt idx="12">
                  <c:v>1.0445679671498986</c:v>
                </c:pt>
                <c:pt idx="13">
                  <c:v>1.0297392380679915</c:v>
                </c:pt>
                <c:pt idx="14">
                  <c:v>1.0229207609409603</c:v>
                </c:pt>
                <c:pt idx="15">
                  <c:v>1.0187047955446491</c:v>
                </c:pt>
                <c:pt idx="16">
                  <c:v>1.0167825341663572</c:v>
                </c:pt>
                <c:pt idx="17">
                  <c:v>1.0151993942396855</c:v>
                </c:pt>
                <c:pt idx="18">
                  <c:v>1.0145869061481976</c:v>
                </c:pt>
                <c:pt idx="19">
                  <c:v>1.0147313138051302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7-47CE-A7F8-90114B5B9935}"/>
            </c:ext>
          </c:extLst>
        </c:ser>
        <c:ser>
          <c:idx val="1"/>
          <c:order val="1"/>
          <c:tx>
            <c:v>Opt-VG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'ssh-client'!$D$317:$D$336</c:f>
              <c:numCache>
                <c:formatCode>_(* #,##0.00_);_(* \(#,##0.00\);_(* "-"??_);_(@_)</c:formatCode>
                <c:ptCount val="20"/>
                <c:pt idx="0">
                  <c:v>1.0161533757669989</c:v>
                </c:pt>
                <c:pt idx="1">
                  <c:v>1.017577672826788</c:v>
                </c:pt>
                <c:pt idx="2">
                  <c:v>1.0313331300042443</c:v>
                </c:pt>
                <c:pt idx="3">
                  <c:v>1.03</c:v>
                </c:pt>
                <c:pt idx="4">
                  <c:v>1.03</c:v>
                </c:pt>
                <c:pt idx="5">
                  <c:v>1.0423642829645117</c:v>
                </c:pt>
                <c:pt idx="6">
                  <c:v>1.0527721017620189</c:v>
                </c:pt>
                <c:pt idx="7">
                  <c:v>1.048039190608719</c:v>
                </c:pt>
                <c:pt idx="8">
                  <c:v>1.1013449659018997</c:v>
                </c:pt>
                <c:pt idx="9">
                  <c:v>1.0707076736383185</c:v>
                </c:pt>
                <c:pt idx="10">
                  <c:v>1.0539401460830926</c:v>
                </c:pt>
                <c:pt idx="11">
                  <c:v>1.0330760511525658</c:v>
                </c:pt>
                <c:pt idx="12">
                  <c:v>1.0240119363546381</c:v>
                </c:pt>
                <c:pt idx="13">
                  <c:v>1.0183728722762508</c:v>
                </c:pt>
                <c:pt idx="14">
                  <c:v>1.0149711159245469</c:v>
                </c:pt>
                <c:pt idx="15">
                  <c:v>1.014110327273535</c:v>
                </c:pt>
                <c:pt idx="16">
                  <c:v>1.0128999034510797</c:v>
                </c:pt>
                <c:pt idx="17">
                  <c:v>1.0115949340899411</c:v>
                </c:pt>
                <c:pt idx="18">
                  <c:v>1.0116517449592557</c:v>
                </c:pt>
                <c:pt idx="19">
                  <c:v>1.0122690138720116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7-47CE-A7F8-90114B5B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89040"/>
        <c:axId val="744889696"/>
      </c:lineChart>
      <c:catAx>
        <c:axId val="7448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7641396029379668"/>
              <c:y val="0.61083885653502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9696"/>
        <c:crosses val="autoZero"/>
        <c:auto val="1"/>
        <c:lblAlgn val="ctr"/>
        <c:lblOffset val="100"/>
        <c:noMultiLvlLbl val="0"/>
      </c:catAx>
      <c:valAx>
        <c:axId val="744889696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CPU</a:t>
                </a:r>
                <a:r>
                  <a:rPr lang="en-US" b="1" baseline="0"/>
                  <a:t> Time Normalized to Native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2132166955375"/>
          <c:y val="8.1534131032525908E-2"/>
          <c:w val="0.13271554175298564"/>
          <c:h val="9.1585796136282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E4460-9437-40C1-848B-84297824D882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E5A18C-1664-4E31-A250-A5666753C8E4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28D28-7E2A-4DE4-97BA-63CB13C13746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D9C2E-E47A-49F3-BAE1-BF4B6391F74B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F1C6DC-2C79-4E97-8A53-56FC444B84A1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FAD2EE-CCB2-440B-9E13-DE92A6B6A670}">
  <sheetPr/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F9A373-AEA0-479C-BC31-0CB01C76B981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C9952-84A0-4EA7-BE17-E4F9818651C8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7518E4-43E5-4ADB-826F-FE769E3E2E0E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042DAF-D06A-4DFD-BC33-8EED915D312D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667C2C-72CF-407D-953E-B275FEC0F67F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7DADF4-E7A2-4318-BC95-422DDEBD4885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861A0-2CB1-4DEF-938B-5325F7B4C199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73D6E5-28F3-4B9D-8322-7242326A70E8}">
  <sheetPr/>
  <sheetViews>
    <sheetView zoomScale="10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AA47-1207-4BC4-9576-96DF498A1D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897AA-5C9B-4744-9590-FDA673D0C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4A38C-D1DD-426B-B8DA-FCBF915DC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5E06F-6702-42B8-909B-05DBBDB5BE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4F03-9E9D-4236-A134-BBAD6EA419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1E5F9-7D5A-4834-ACF6-C906576E92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A4B9-DFE7-437A-9AC4-15E4FAF37A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4DF4D-AD19-4160-9B47-7EA258B1CC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FB07F-9FF7-4C1E-9EC3-DBB3DAEEE4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BD990-A324-4C72-814D-AC680DE622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A0ACE-132C-4E98-9450-717CE0A49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1A005-FD95-4780-B64A-3F78467026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74D14-F927-4746-A6DF-BD2977C020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8611A-CEBF-4136-8C51-D0E210C8A9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7D7BD-A0F3-49E6-A3DA-F700D7208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2E5BA-3975-4047-AB4A-714268A560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1BCCB-D03A-4EF0-AE9D-AE022BCE9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21839-BCF8-4A2C-BCEB-5489DD0CB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9DFDE-9736-4377-BE19-77BDBD8A4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7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A14A5-4891-4439-B144-D4496CEC9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09F3-C9EF-4470-8738-C189C4855BD1}">
  <dimension ref="A1:D9"/>
  <sheetViews>
    <sheetView workbookViewId="0">
      <selection activeCell="D20" sqref="D20"/>
    </sheetView>
  </sheetViews>
  <sheetFormatPr defaultRowHeight="14.25" x14ac:dyDescent="0.45"/>
  <cols>
    <col min="1" max="1" width="57.796875" style="51" customWidth="1"/>
    <col min="2" max="2" width="7.53125" customWidth="1"/>
    <col min="3" max="3" width="8.86328125" customWidth="1"/>
    <col min="4" max="4" width="29.19921875" customWidth="1"/>
  </cols>
  <sheetData>
    <row r="1" spans="1:4" ht="42.75" x14ac:dyDescent="0.45">
      <c r="A1" s="77" t="s">
        <v>178</v>
      </c>
      <c r="B1" s="77" t="s">
        <v>191</v>
      </c>
      <c r="C1" s="77" t="s">
        <v>176</v>
      </c>
      <c r="D1" s="76" t="s">
        <v>175</v>
      </c>
    </row>
    <row r="2" spans="1:4" x14ac:dyDescent="0.45">
      <c r="A2" s="83" t="s">
        <v>179</v>
      </c>
      <c r="B2" s="96" t="s">
        <v>177</v>
      </c>
      <c r="C2" s="96" t="s">
        <v>184</v>
      </c>
      <c r="D2" s="80" t="s">
        <v>184</v>
      </c>
    </row>
    <row r="3" spans="1:4" x14ac:dyDescent="0.45">
      <c r="A3" s="83" t="s">
        <v>180</v>
      </c>
      <c r="B3" s="96" t="s">
        <v>177</v>
      </c>
      <c r="C3" s="96" t="s">
        <v>184</v>
      </c>
      <c r="D3" s="80" t="s">
        <v>184</v>
      </c>
    </row>
    <row r="4" spans="1:4" x14ac:dyDescent="0.45">
      <c r="A4" s="83" t="s">
        <v>185</v>
      </c>
      <c r="B4" s="96" t="s">
        <v>177</v>
      </c>
      <c r="C4" s="96" t="s">
        <v>184</v>
      </c>
      <c r="D4" s="80" t="s">
        <v>184</v>
      </c>
    </row>
    <row r="5" spans="1:4" x14ac:dyDescent="0.45">
      <c r="A5" s="83" t="s">
        <v>181</v>
      </c>
      <c r="B5" s="96" t="s">
        <v>182</v>
      </c>
      <c r="C5" s="96" t="s">
        <v>182</v>
      </c>
      <c r="D5" s="83" t="s">
        <v>188</v>
      </c>
    </row>
    <row r="6" spans="1:4" x14ac:dyDescent="0.45">
      <c r="A6" s="83" t="s">
        <v>183</v>
      </c>
      <c r="B6" s="96" t="s">
        <v>182</v>
      </c>
      <c r="C6" s="96" t="s">
        <v>182</v>
      </c>
      <c r="D6" s="83" t="s">
        <v>188</v>
      </c>
    </row>
    <row r="7" spans="1:4" x14ac:dyDescent="0.45">
      <c r="A7" s="83" t="s">
        <v>186</v>
      </c>
      <c r="B7" s="96" t="s">
        <v>182</v>
      </c>
      <c r="C7" s="96" t="s">
        <v>177</v>
      </c>
      <c r="D7" s="80" t="s">
        <v>184</v>
      </c>
    </row>
    <row r="8" spans="1:4" x14ac:dyDescent="0.45">
      <c r="A8" s="83" t="s">
        <v>187</v>
      </c>
      <c r="B8" s="96" t="s">
        <v>182</v>
      </c>
      <c r="C8" s="96" t="s">
        <v>182</v>
      </c>
      <c r="D8" s="83" t="s">
        <v>189</v>
      </c>
    </row>
    <row r="9" spans="1:4" x14ac:dyDescent="0.45">
      <c r="A9" s="83" t="s">
        <v>192</v>
      </c>
      <c r="B9" s="96" t="s">
        <v>182</v>
      </c>
      <c r="C9" s="96" t="s">
        <v>182</v>
      </c>
      <c r="D9" s="83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9"/>
  <sheetViews>
    <sheetView topLeftCell="A26" workbookViewId="0">
      <selection activeCell="A82" sqref="A82"/>
    </sheetView>
  </sheetViews>
  <sheetFormatPr defaultRowHeight="14.25" x14ac:dyDescent="0.45"/>
  <cols>
    <col min="1" max="1" width="28.6640625" customWidth="1"/>
    <col min="2" max="2" width="13.59765625" bestFit="1" customWidth="1"/>
    <col min="3" max="3" width="12.53125" bestFit="1" customWidth="1"/>
    <col min="4" max="4" width="13.59765625" bestFit="1" customWidth="1"/>
    <col min="5" max="5" width="12.46484375" bestFit="1" customWidth="1"/>
    <col min="6" max="6" width="12.3984375" bestFit="1" customWidth="1"/>
    <col min="7" max="7" width="10.86328125" bestFit="1" customWidth="1"/>
    <col min="8" max="8" width="16.59765625" customWidth="1"/>
  </cols>
  <sheetData>
    <row r="1" spans="1:8" ht="18" x14ac:dyDescent="0.55000000000000004">
      <c r="A1" s="61" t="s">
        <v>72</v>
      </c>
    </row>
    <row r="2" spans="1:8" ht="18" x14ac:dyDescent="0.55000000000000004">
      <c r="A2" s="61"/>
      <c r="B2" s="140" t="s">
        <v>69</v>
      </c>
      <c r="C2" s="140"/>
      <c r="D2" s="140" t="s">
        <v>70</v>
      </c>
      <c r="E2" s="140"/>
      <c r="F2" s="140" t="s">
        <v>71</v>
      </c>
      <c r="G2" s="140"/>
      <c r="H2" t="s">
        <v>73</v>
      </c>
    </row>
    <row r="3" spans="1:8" x14ac:dyDescent="0.45">
      <c r="B3" t="s">
        <v>74</v>
      </c>
      <c r="C3" t="s">
        <v>5</v>
      </c>
      <c r="D3" t="s">
        <v>74</v>
      </c>
      <c r="E3" t="s">
        <v>5</v>
      </c>
      <c r="F3" t="s">
        <v>74</v>
      </c>
      <c r="G3" t="s">
        <v>5</v>
      </c>
    </row>
    <row r="4" spans="1:8" x14ac:dyDescent="0.45">
      <c r="A4" t="s">
        <v>68</v>
      </c>
      <c r="B4" s="53">
        <v>3823.7535162099998</v>
      </c>
      <c r="C4" s="53">
        <v>187.11803761300001</v>
      </c>
      <c r="D4" s="53">
        <v>5980973.3495500004</v>
      </c>
      <c r="E4" s="53">
        <v>209119.818615</v>
      </c>
      <c r="F4" s="53">
        <v>699081.19937699998</v>
      </c>
      <c r="G4" s="53">
        <v>29.5018643479</v>
      </c>
      <c r="H4" s="62">
        <f>B4+D4+F4</f>
        <v>6683878.302443211</v>
      </c>
    </row>
    <row r="5" spans="1:8" x14ac:dyDescent="0.45">
      <c r="A5" t="s">
        <v>56</v>
      </c>
      <c r="B5" s="53">
        <v>2791.5528251199999</v>
      </c>
      <c r="C5" s="53">
        <v>169.681908287</v>
      </c>
      <c r="D5" s="53">
        <v>28043173.357700001</v>
      </c>
      <c r="E5" s="53">
        <v>352583.76856499998</v>
      </c>
      <c r="F5" s="53">
        <v>720882.48484699999</v>
      </c>
      <c r="G5" s="53">
        <v>147.80815268399999</v>
      </c>
      <c r="H5" s="62">
        <f t="shared" ref="H5:H7" si="0">B5+D5+F5</f>
        <v>28766847.395372123</v>
      </c>
    </row>
    <row r="6" spans="1:8" x14ac:dyDescent="0.45">
      <c r="A6" t="s">
        <v>6</v>
      </c>
      <c r="B6" s="53">
        <v>2842.5480023999999</v>
      </c>
      <c r="C6" s="53">
        <v>183.18872781900001</v>
      </c>
      <c r="D6" s="53">
        <v>32797644.202799998</v>
      </c>
      <c r="E6" s="53">
        <v>4121108.3159400001</v>
      </c>
      <c r="F6" s="53">
        <v>720825.08202800003</v>
      </c>
      <c r="G6" s="53">
        <v>160.96704631700001</v>
      </c>
      <c r="H6" s="62">
        <f t="shared" si="0"/>
        <v>33521311.832830399</v>
      </c>
    </row>
    <row r="7" spans="1:8" x14ac:dyDescent="0.45">
      <c r="A7" t="s">
        <v>80</v>
      </c>
      <c r="B7" s="53">
        <v>33639086.834299996</v>
      </c>
      <c r="C7" s="53">
        <v>2182155.9971699999</v>
      </c>
      <c r="D7" s="53">
        <v>747097.73861100001</v>
      </c>
      <c r="E7" s="53">
        <v>8987.7104848800009</v>
      </c>
      <c r="F7" s="53">
        <v>721107.07666999998</v>
      </c>
      <c r="G7" s="53">
        <v>183.43606515600001</v>
      </c>
      <c r="H7" s="62">
        <f t="shared" si="0"/>
        <v>35107291.649580993</v>
      </c>
    </row>
    <row r="9" spans="1:8" x14ac:dyDescent="0.45">
      <c r="B9" s="140" t="s">
        <v>69</v>
      </c>
      <c r="C9" s="140"/>
      <c r="D9" s="140" t="s">
        <v>70</v>
      </c>
      <c r="E9" s="140"/>
      <c r="F9" s="140" t="s">
        <v>71</v>
      </c>
      <c r="G9" s="140"/>
      <c r="H9" t="s">
        <v>73</v>
      </c>
    </row>
    <row r="10" spans="1:8" x14ac:dyDescent="0.45">
      <c r="B10" t="s">
        <v>74</v>
      </c>
      <c r="C10" t="s">
        <v>5</v>
      </c>
      <c r="D10" t="s">
        <v>74</v>
      </c>
      <c r="E10" t="s">
        <v>5</v>
      </c>
      <c r="F10" t="s">
        <v>74</v>
      </c>
      <c r="G10" t="s">
        <v>5</v>
      </c>
    </row>
    <row r="11" spans="1:8" x14ac:dyDescent="0.45">
      <c r="A11" t="s">
        <v>6</v>
      </c>
      <c r="B11" s="60">
        <v>2729.2049497899998</v>
      </c>
      <c r="C11" s="60">
        <v>238.94290112900001</v>
      </c>
      <c r="D11" s="60">
        <v>10692005.3881</v>
      </c>
      <c r="E11" s="60">
        <v>745234.00425700005</v>
      </c>
      <c r="F11" s="60">
        <v>701974.89576600003</v>
      </c>
      <c r="G11" s="60">
        <v>77.096627682399998</v>
      </c>
    </row>
    <row r="12" spans="1:8" x14ac:dyDescent="0.45">
      <c r="A12" t="s">
        <v>80</v>
      </c>
      <c r="B12" s="60">
        <v>9947271.2583099995</v>
      </c>
      <c r="C12" s="60">
        <v>663455.07660399994</v>
      </c>
      <c r="D12" s="60">
        <v>718184.97565100004</v>
      </c>
      <c r="E12" s="60">
        <v>4453.6816859800001</v>
      </c>
      <c r="F12" s="60">
        <v>702240.34871799999</v>
      </c>
      <c r="G12" s="60">
        <v>42.439692506</v>
      </c>
    </row>
    <row r="13" spans="1:8" x14ac:dyDescent="0.45">
      <c r="A13" t="s">
        <v>135</v>
      </c>
      <c r="B13" s="60">
        <v>3217.1320607600001</v>
      </c>
      <c r="C13" s="60">
        <v>228.39036757299999</v>
      </c>
      <c r="D13" s="60">
        <v>12015365.5241</v>
      </c>
      <c r="E13" s="60">
        <v>925004.37546899996</v>
      </c>
      <c r="F13" s="60">
        <v>702430.14063299994</v>
      </c>
      <c r="G13" s="60">
        <v>114.711932684</v>
      </c>
    </row>
    <row r="14" spans="1:8" x14ac:dyDescent="0.45">
      <c r="A14" t="s">
        <v>143</v>
      </c>
      <c r="B14" s="60">
        <v>7258653.9969199998</v>
      </c>
      <c r="C14" s="60">
        <v>408686.827368</v>
      </c>
      <c r="D14" s="60">
        <v>725676.44835900003</v>
      </c>
      <c r="E14" s="60">
        <v>103965.147064</v>
      </c>
      <c r="F14" s="60">
        <v>702544.14323000005</v>
      </c>
      <c r="G14" s="60">
        <v>97.527060347399996</v>
      </c>
    </row>
    <row r="15" spans="1:8" x14ac:dyDescent="0.45">
      <c r="B15" s="64"/>
      <c r="C15" s="64"/>
      <c r="D15" s="60"/>
      <c r="E15" s="60"/>
      <c r="F15" s="60"/>
    </row>
    <row r="16" spans="1:8" x14ac:dyDescent="0.45">
      <c r="B16" s="64"/>
      <c r="C16" s="64"/>
      <c r="D16" s="60"/>
      <c r="E16" s="60"/>
      <c r="F16" s="60"/>
    </row>
    <row r="17" spans="1:9" x14ac:dyDescent="0.45">
      <c r="B17" s="64"/>
      <c r="C17" s="64"/>
      <c r="D17" s="60"/>
      <c r="E17" s="60"/>
      <c r="F17" s="60"/>
    </row>
    <row r="19" spans="1:9" x14ac:dyDescent="0.45">
      <c r="A19" s="4"/>
      <c r="B19" s="41" t="s">
        <v>100</v>
      </c>
      <c r="C19" s="41" t="s">
        <v>8</v>
      </c>
      <c r="D19" s="41" t="s">
        <v>100</v>
      </c>
      <c r="E19" s="41" t="s">
        <v>8</v>
      </c>
      <c r="F19" s="41" t="s">
        <v>137</v>
      </c>
      <c r="G19" s="41" t="s">
        <v>8</v>
      </c>
      <c r="H19" s="41" t="s">
        <v>139</v>
      </c>
      <c r="I19" s="42" t="s">
        <v>8</v>
      </c>
    </row>
    <row r="20" spans="1:9" x14ac:dyDescent="0.45">
      <c r="A20" s="12"/>
      <c r="B20" s="50" t="s">
        <v>99</v>
      </c>
      <c r="C20" s="50"/>
      <c r="D20" s="50" t="s">
        <v>101</v>
      </c>
      <c r="E20" s="50"/>
      <c r="F20" s="73" t="s">
        <v>138</v>
      </c>
      <c r="G20" s="50"/>
      <c r="H20" s="50" t="s">
        <v>140</v>
      </c>
      <c r="I20" s="74"/>
    </row>
    <row r="21" spans="1:9" x14ac:dyDescent="0.45">
      <c r="A21" s="12" t="s">
        <v>75</v>
      </c>
      <c r="B21" s="5">
        <f>B11/3.4/1000</f>
        <v>0.80270733817352935</v>
      </c>
      <c r="C21" s="5">
        <f>C11/3.4/1000</f>
        <v>7.0277323861470592E-2</v>
      </c>
      <c r="D21" s="5">
        <f>B12/3.4/1000</f>
        <v>2925.6680171499997</v>
      </c>
      <c r="E21" s="5">
        <f>C12/3.4/1000</f>
        <v>195.13384605999997</v>
      </c>
      <c r="F21" s="5">
        <f>B13/3.4/1000</f>
        <v>0.94621531198823539</v>
      </c>
      <c r="G21" s="5">
        <f>C13/3.4/1000</f>
        <v>6.7173637521470583E-2</v>
      </c>
      <c r="H21" s="5">
        <f>B14/3.4/1000</f>
        <v>2134.8982343882353</v>
      </c>
      <c r="I21" s="6">
        <f>C14/3.4/1000</f>
        <v>120.20200804941177</v>
      </c>
    </row>
    <row r="22" spans="1:9" x14ac:dyDescent="0.45">
      <c r="A22" s="12" t="s">
        <v>77</v>
      </c>
      <c r="B22" s="5">
        <f>D11/3.4/1000</f>
        <v>3144.7074670882357</v>
      </c>
      <c r="C22" s="5">
        <f>E11/3.4/1000</f>
        <v>219.18647184029413</v>
      </c>
      <c r="D22" s="5">
        <f>D12/3.4/1000</f>
        <v>211.2308751914706</v>
      </c>
      <c r="E22" s="5">
        <f>E12/3.4/1000</f>
        <v>1.3099063782294118</v>
      </c>
      <c r="F22" s="5">
        <f>D13/3.4/1000</f>
        <v>3533.9310365000001</v>
      </c>
      <c r="G22" s="5">
        <f>E13/3.4/1000</f>
        <v>272.06011043205882</v>
      </c>
      <c r="H22" s="5">
        <f>D14/3.4/1000</f>
        <v>213.43424951735295</v>
      </c>
      <c r="I22" s="6">
        <f>E14/3.4/1000</f>
        <v>30.577984430588238</v>
      </c>
    </row>
    <row r="23" spans="1:9" x14ac:dyDescent="0.45">
      <c r="A23" s="12" t="s">
        <v>78</v>
      </c>
      <c r="B23" s="5">
        <f>F11/3.4/1000</f>
        <v>206.46320463705882</v>
      </c>
      <c r="C23" s="5">
        <f>G11/3.4/1000</f>
        <v>2.2675478730117646E-2</v>
      </c>
      <c r="D23" s="5">
        <f>F12/3.4/1000</f>
        <v>206.54127903470589</v>
      </c>
      <c r="E23" s="5">
        <f>G12/3.4/1000</f>
        <v>1.2482262501764707E-2</v>
      </c>
      <c r="F23" s="5">
        <f>F13/3.4/1000</f>
        <v>206.59710018617645</v>
      </c>
      <c r="G23" s="5">
        <f>G13/3.4/1000</f>
        <v>3.373880373058824E-2</v>
      </c>
      <c r="H23" s="5">
        <f>F14/3.4/1000</f>
        <v>206.63063036176473</v>
      </c>
      <c r="I23" s="6">
        <f>G14/3.1/1000</f>
        <v>3.1460342047548384E-2</v>
      </c>
    </row>
    <row r="24" spans="1:9" x14ac:dyDescent="0.45">
      <c r="A24" s="13" t="s">
        <v>102</v>
      </c>
      <c r="B24" s="7">
        <f>SUM(B21:B23)</f>
        <v>3351.9733790634682</v>
      </c>
      <c r="C24" s="7">
        <f t="shared" ref="C24:I24" si="1">SUM(C21:C23)</f>
        <v>219.27942464288572</v>
      </c>
      <c r="D24" s="7">
        <f t="shared" si="1"/>
        <v>3343.4401713761763</v>
      </c>
      <c r="E24" s="7">
        <f t="shared" si="1"/>
        <v>196.45623470073116</v>
      </c>
      <c r="F24" s="7">
        <f t="shared" si="1"/>
        <v>3741.4743519981648</v>
      </c>
      <c r="G24" s="7">
        <f t="shared" si="1"/>
        <v>272.16102287331091</v>
      </c>
      <c r="H24" s="7">
        <f t="shared" si="1"/>
        <v>2554.9631142673529</v>
      </c>
      <c r="I24" s="7">
        <f t="shared" si="1"/>
        <v>150.81145282204756</v>
      </c>
    </row>
    <row r="28" spans="1:9" x14ac:dyDescent="0.45">
      <c r="A28" t="s">
        <v>91</v>
      </c>
    </row>
    <row r="29" spans="1:9" x14ac:dyDescent="0.45">
      <c r="B29" s="153" t="s">
        <v>69</v>
      </c>
      <c r="C29" s="153"/>
      <c r="D29" s="140" t="s">
        <v>70</v>
      </c>
      <c r="E29" s="140"/>
      <c r="F29" s="140" t="s">
        <v>90</v>
      </c>
      <c r="G29" s="140"/>
    </row>
    <row r="30" spans="1:9" x14ac:dyDescent="0.45">
      <c r="B30" t="s">
        <v>74</v>
      </c>
      <c r="C30" t="s">
        <v>5</v>
      </c>
      <c r="D30" t="s">
        <v>74</v>
      </c>
      <c r="E30" t="s">
        <v>5</v>
      </c>
      <c r="F30" t="s">
        <v>74</v>
      </c>
      <c r="G30" t="s">
        <v>5</v>
      </c>
    </row>
    <row r="31" spans="1:9" x14ac:dyDescent="0.45">
      <c r="A31" t="s">
        <v>84</v>
      </c>
      <c r="B31">
        <v>3510.53333333</v>
      </c>
      <c r="C31" s="3">
        <v>393.19926952600002</v>
      </c>
      <c r="D31" s="60">
        <v>33136299.899999999</v>
      </c>
      <c r="E31" s="60">
        <v>2398427.4648000002</v>
      </c>
      <c r="F31" s="60">
        <v>1821033.25</v>
      </c>
      <c r="G31" s="60">
        <v>132640.24247</v>
      </c>
    </row>
    <row r="32" spans="1:9" x14ac:dyDescent="0.45">
      <c r="A32" t="s">
        <v>85</v>
      </c>
      <c r="B32">
        <v>3435.8666666700001</v>
      </c>
      <c r="C32" s="3">
        <v>667.27610393999998</v>
      </c>
      <c r="D32" s="60">
        <v>31962571.100000001</v>
      </c>
      <c r="E32" s="60">
        <v>1142848.2950800001</v>
      </c>
      <c r="F32" s="60">
        <v>1240576.48333</v>
      </c>
      <c r="G32" s="60">
        <v>28427.0754977</v>
      </c>
    </row>
    <row r="33" spans="1:12" x14ac:dyDescent="0.45">
      <c r="A33" t="s">
        <v>103</v>
      </c>
      <c r="B33">
        <v>3203</v>
      </c>
      <c r="C33" s="3">
        <v>178.031145839</v>
      </c>
      <c r="D33" s="60">
        <v>32734672.800000001</v>
      </c>
      <c r="E33" s="60">
        <v>853639.32574999996</v>
      </c>
      <c r="F33" s="60">
        <v>1826118.05</v>
      </c>
      <c r="G33" s="60">
        <v>21268.397256200002</v>
      </c>
      <c r="I33" s="60">
        <v>31415081.5</v>
      </c>
      <c r="J33" s="60">
        <v>1061999.7644499999</v>
      </c>
      <c r="K33" s="60">
        <v>1004036.1</v>
      </c>
      <c r="L33" s="60">
        <v>72999.615401000003</v>
      </c>
    </row>
    <row r="34" spans="1:12" x14ac:dyDescent="0.45">
      <c r="A34" t="s">
        <v>104</v>
      </c>
      <c r="B34">
        <v>3209.3</v>
      </c>
      <c r="C34" s="3">
        <v>136.70326339299999</v>
      </c>
      <c r="D34" s="60">
        <v>31415081.5</v>
      </c>
      <c r="E34" s="60">
        <v>1061999.7644499999</v>
      </c>
      <c r="F34" s="60">
        <v>1004036.1</v>
      </c>
      <c r="G34" s="60">
        <v>72999.615401000003</v>
      </c>
      <c r="I34" s="60">
        <v>32734672.800000001</v>
      </c>
      <c r="J34" s="60">
        <v>853639.32574999996</v>
      </c>
      <c r="K34" s="60">
        <v>1826118.05</v>
      </c>
      <c r="L34" s="60">
        <v>21268.397256200002</v>
      </c>
    </row>
    <row r="35" spans="1:12" x14ac:dyDescent="0.45">
      <c r="A35" t="s">
        <v>86</v>
      </c>
      <c r="B35">
        <v>3275.3666666700001</v>
      </c>
      <c r="C35" s="3">
        <v>722.37289462499996</v>
      </c>
      <c r="D35" s="60">
        <v>32705382.7333</v>
      </c>
      <c r="E35" s="60">
        <v>1068869.08173</v>
      </c>
      <c r="F35" s="60">
        <v>1829619.9166699999</v>
      </c>
      <c r="G35" s="60">
        <v>94401.752799599999</v>
      </c>
    </row>
    <row r="36" spans="1:12" x14ac:dyDescent="0.45">
      <c r="A36" t="s">
        <v>87</v>
      </c>
      <c r="B36">
        <v>3270.4186046499999</v>
      </c>
      <c r="C36" s="3">
        <v>334.68793259099999</v>
      </c>
      <c r="D36" s="60">
        <v>31350347.674400002</v>
      </c>
      <c r="E36" s="60">
        <v>1195461.3245399999</v>
      </c>
      <c r="F36" s="60">
        <v>807621.32558099995</v>
      </c>
      <c r="G36" s="60">
        <v>53312.0946864</v>
      </c>
    </row>
    <row r="37" spans="1:12" x14ac:dyDescent="0.45">
      <c r="A37" t="s">
        <v>105</v>
      </c>
      <c r="B37">
        <v>3448.2</v>
      </c>
      <c r="C37" s="3">
        <v>393.19926952600002</v>
      </c>
      <c r="D37" s="60">
        <v>31237016.199999999</v>
      </c>
      <c r="E37" s="60">
        <v>1332219.9061700001</v>
      </c>
      <c r="F37" s="60">
        <v>1382070.1</v>
      </c>
      <c r="G37" s="60">
        <v>18203.5251254</v>
      </c>
    </row>
    <row r="38" spans="1:12" x14ac:dyDescent="0.45">
      <c r="A38" t="s">
        <v>106</v>
      </c>
      <c r="B38">
        <v>3092.8</v>
      </c>
      <c r="C38" s="3">
        <v>667.27610393999998</v>
      </c>
      <c r="D38" s="60">
        <v>33749476.700000003</v>
      </c>
      <c r="E38" s="60">
        <v>3040646.8583999998</v>
      </c>
      <c r="F38" s="60">
        <v>724282.9</v>
      </c>
      <c r="G38" s="60">
        <v>18875.845715899999</v>
      </c>
    </row>
    <row r="39" spans="1:12" x14ac:dyDescent="0.45">
      <c r="A39" t="s">
        <v>46</v>
      </c>
      <c r="B39">
        <v>3286.95</v>
      </c>
      <c r="C39" s="3">
        <v>178.031145839</v>
      </c>
      <c r="D39" s="60">
        <v>31339619.649999999</v>
      </c>
      <c r="E39" s="60">
        <v>1301171.6694</v>
      </c>
      <c r="F39" s="60">
        <v>711703.125</v>
      </c>
      <c r="G39" s="60">
        <v>2945.26887726</v>
      </c>
    </row>
    <row r="40" spans="1:12" x14ac:dyDescent="0.45">
      <c r="A40" t="s">
        <v>47</v>
      </c>
      <c r="B40">
        <v>3208</v>
      </c>
      <c r="C40" s="3">
        <v>136.70326339299999</v>
      </c>
      <c r="D40" s="60">
        <v>30914340.25</v>
      </c>
      <c r="E40" s="60">
        <v>1218502.2169900001</v>
      </c>
      <c r="F40" s="60">
        <v>702311.52500000002</v>
      </c>
      <c r="G40" s="60">
        <v>155.99310681899999</v>
      </c>
    </row>
    <row r="41" spans="1:12" x14ac:dyDescent="0.45">
      <c r="A41" t="s">
        <v>48</v>
      </c>
      <c r="B41">
        <v>3161.75</v>
      </c>
      <c r="C41" s="3">
        <v>157.509403599</v>
      </c>
      <c r="D41" s="60">
        <v>30936577.25</v>
      </c>
      <c r="E41" s="60">
        <v>1397832.7912399999</v>
      </c>
      <c r="F41" s="60">
        <v>702293.85</v>
      </c>
      <c r="G41" s="60">
        <v>109.22580967899999</v>
      </c>
    </row>
    <row r="42" spans="1:12" x14ac:dyDescent="0.45">
      <c r="A42" t="s">
        <v>49</v>
      </c>
      <c r="B42">
        <v>3070.7</v>
      </c>
      <c r="C42" s="3">
        <v>863.42174322100004</v>
      </c>
      <c r="D42" s="60">
        <v>30873427.050000001</v>
      </c>
      <c r="E42" s="60">
        <v>952048.28356200003</v>
      </c>
      <c r="F42" s="60">
        <v>702272.17500000005</v>
      </c>
      <c r="G42" s="60">
        <v>81.573858404500001</v>
      </c>
    </row>
    <row r="43" spans="1:12" x14ac:dyDescent="0.45">
      <c r="A43" t="s">
        <v>50</v>
      </c>
      <c r="B43">
        <v>3109.75</v>
      </c>
      <c r="C43" s="3">
        <v>227.82048244699999</v>
      </c>
      <c r="D43" s="60">
        <v>31074761.350000001</v>
      </c>
      <c r="E43" s="60">
        <v>1160081.45851</v>
      </c>
      <c r="F43" s="60">
        <v>702282.8</v>
      </c>
      <c r="G43" s="60">
        <v>114.08203188900001</v>
      </c>
    </row>
    <row r="44" spans="1:12" x14ac:dyDescent="0.45">
      <c r="A44" t="s">
        <v>88</v>
      </c>
      <c r="B44">
        <v>3123.85</v>
      </c>
      <c r="C44" s="3">
        <v>233.41132982100001</v>
      </c>
      <c r="D44" s="60">
        <v>43810699.200000003</v>
      </c>
      <c r="E44" s="60">
        <v>3551979.2392899999</v>
      </c>
      <c r="F44" s="60">
        <v>702273.42500000005</v>
      </c>
      <c r="G44" s="60">
        <v>76.636442865000006</v>
      </c>
    </row>
    <row r="45" spans="1:12" x14ac:dyDescent="0.45">
      <c r="A45" t="s">
        <v>51</v>
      </c>
      <c r="B45">
        <v>3143.75</v>
      </c>
      <c r="C45" s="3">
        <v>248.74394465</v>
      </c>
      <c r="D45" s="60">
        <v>31811590.850000001</v>
      </c>
      <c r="E45" s="60">
        <v>1047090.58672</v>
      </c>
      <c r="F45" s="60">
        <v>702276.17500000005</v>
      </c>
      <c r="G45" s="60">
        <v>87.805434769200005</v>
      </c>
    </row>
    <row r="49" spans="1:7" x14ac:dyDescent="0.45">
      <c r="A49" t="s">
        <v>20</v>
      </c>
    </row>
    <row r="50" spans="1:7" x14ac:dyDescent="0.45">
      <c r="B50" t="s">
        <v>75</v>
      </c>
      <c r="C50" t="s">
        <v>92</v>
      </c>
      <c r="D50" t="s">
        <v>77</v>
      </c>
      <c r="E50" t="s">
        <v>8</v>
      </c>
      <c r="F50" t="s">
        <v>78</v>
      </c>
      <c r="G50" t="s">
        <v>8</v>
      </c>
    </row>
    <row r="51" spans="1:7" x14ac:dyDescent="0.45">
      <c r="A51" t="s">
        <v>84</v>
      </c>
      <c r="B51" s="64">
        <f>B31/3.4/1000/0.8</f>
        <v>1.2906372549007352</v>
      </c>
      <c r="C51" s="64">
        <f>C31/3.4/1000/0.8 +0.06</f>
        <v>0.20455855497279413</v>
      </c>
      <c r="D51" s="64">
        <v>1</v>
      </c>
      <c r="E51" s="64">
        <f>E31/1000/3.4/9646.4</f>
        <v>7.3127782653449519E-2</v>
      </c>
      <c r="F51" s="64">
        <f>F31/3.4/1000/212</f>
        <v>2.5264057297447282</v>
      </c>
      <c r="G51" s="64">
        <f>G31/3.4/1000/212</f>
        <v>0.18401809443673695</v>
      </c>
    </row>
    <row r="52" spans="1:7" x14ac:dyDescent="0.45">
      <c r="A52" t="s">
        <v>85</v>
      </c>
      <c r="B52" s="64">
        <f t="shared" ref="B52:B64" si="2">B32/3.4/1000/0.8</f>
        <v>1.2631862745110294</v>
      </c>
      <c r="C52" s="64">
        <f t="shared" ref="C52:C65" si="3">C32/3.4/1000/0.8 +0.06</f>
        <v>0.30532209703676472</v>
      </c>
      <c r="D52" s="64">
        <v>1</v>
      </c>
      <c r="E52" s="64">
        <f t="shared" ref="E52:E65" si="4">E32/1000/3.4/9646.4</f>
        <v>3.4845315505693072E-2</v>
      </c>
      <c r="F52" s="64">
        <f t="shared" ref="F52:G65" si="5">F32/3.4/1000/212</f>
        <v>1.7211105484600444</v>
      </c>
      <c r="G52" s="64">
        <f t="shared" si="5"/>
        <v>3.9438229047863482E-2</v>
      </c>
    </row>
    <row r="53" spans="1:7" x14ac:dyDescent="0.45">
      <c r="A53" t="s">
        <v>103</v>
      </c>
      <c r="B53" s="64">
        <f t="shared" si="2"/>
        <v>1.1775735294117646</v>
      </c>
      <c r="C53" s="64">
        <v>0.2</v>
      </c>
      <c r="D53" s="64">
        <v>1</v>
      </c>
      <c r="E53" s="64">
        <f t="shared" si="4"/>
        <v>2.6027366678395111E-2</v>
      </c>
      <c r="F53" s="64">
        <f t="shared" si="5"/>
        <v>2.5334601137624864</v>
      </c>
      <c r="G53" s="64">
        <f t="shared" si="5"/>
        <v>2.9506655460876812E-2</v>
      </c>
    </row>
    <row r="54" spans="1:7" x14ac:dyDescent="0.45">
      <c r="A54" t="s">
        <v>104</v>
      </c>
      <c r="B54" s="64">
        <f t="shared" si="2"/>
        <v>1.179889705882353</v>
      </c>
      <c r="C54" s="64">
        <v>0.2</v>
      </c>
      <c r="D54" s="64">
        <v>1</v>
      </c>
      <c r="E54" s="64">
        <f t="shared" si="4"/>
        <v>3.2380252933432038E-2</v>
      </c>
      <c r="F54" s="64">
        <f t="shared" si="5"/>
        <v>1.3929468645948948</v>
      </c>
      <c r="G54" s="64">
        <f t="shared" si="5"/>
        <v>0.10127582602802444</v>
      </c>
    </row>
    <row r="55" spans="1:7" x14ac:dyDescent="0.45">
      <c r="A55" t="s">
        <v>86</v>
      </c>
      <c r="B55" s="64">
        <f t="shared" si="2"/>
        <v>1.2041789215698528</v>
      </c>
      <c r="C55" s="64">
        <f t="shared" si="3"/>
        <v>0.32557827008272056</v>
      </c>
      <c r="D55" s="64">
        <v>1</v>
      </c>
      <c r="E55" s="64">
        <f t="shared" si="4"/>
        <v>3.2589697641851156E-2</v>
      </c>
      <c r="F55" s="64">
        <f t="shared" si="5"/>
        <v>2.5383184193534958</v>
      </c>
      <c r="G55" s="64">
        <f t="shared" si="5"/>
        <v>0.13096802552663708</v>
      </c>
    </row>
    <row r="56" spans="1:7" x14ac:dyDescent="0.45">
      <c r="A56" t="s">
        <v>87</v>
      </c>
      <c r="B56" s="64">
        <f t="shared" si="2"/>
        <v>1.2023597811213234</v>
      </c>
      <c r="C56" s="64">
        <f t="shared" si="3"/>
        <v>0.1830470340408088</v>
      </c>
      <c r="D56" s="64">
        <v>1</v>
      </c>
      <c r="E56" s="64">
        <f t="shared" si="4"/>
        <v>3.6449480834666759E-2</v>
      </c>
      <c r="F56" s="64">
        <f t="shared" si="5"/>
        <v>1.1204513395962818</v>
      </c>
      <c r="G56" s="64">
        <f t="shared" si="5"/>
        <v>7.3962395513873486E-2</v>
      </c>
    </row>
    <row r="57" spans="1:7" x14ac:dyDescent="0.45">
      <c r="A57" t="s">
        <v>105</v>
      </c>
      <c r="B57" s="64">
        <f t="shared" si="2"/>
        <v>1.267720588235294</v>
      </c>
      <c r="C57" s="64">
        <v>0.3</v>
      </c>
      <c r="D57" s="64">
        <v>1</v>
      </c>
      <c r="E57" s="64">
        <f t="shared" si="4"/>
        <v>4.0619234550469306E-2</v>
      </c>
      <c r="F57" s="64">
        <f t="shared" si="5"/>
        <v>1.9174113485016651</v>
      </c>
      <c r="G57" s="64">
        <f t="shared" si="5"/>
        <v>2.5254613104051055E-2</v>
      </c>
    </row>
    <row r="58" spans="1:7" x14ac:dyDescent="0.45">
      <c r="A58" t="s">
        <v>106</v>
      </c>
      <c r="B58" s="64">
        <f t="shared" si="2"/>
        <v>1.1370588235294117</v>
      </c>
      <c r="C58" s="64">
        <f t="shared" si="3"/>
        <v>0.30532209703676472</v>
      </c>
      <c r="D58" s="64">
        <v>1</v>
      </c>
      <c r="E58" s="64">
        <f t="shared" si="4"/>
        <v>9.2708979466890426E-2</v>
      </c>
      <c r="F58" s="64">
        <v>1</v>
      </c>
      <c r="G58" s="64">
        <f t="shared" si="5"/>
        <v>2.618735532172586E-2</v>
      </c>
    </row>
    <row r="59" spans="1:7" x14ac:dyDescent="0.45">
      <c r="A59" t="s">
        <v>46</v>
      </c>
      <c r="B59" s="64">
        <f t="shared" si="2"/>
        <v>1.2084374999999998</v>
      </c>
      <c r="C59" s="64">
        <v>0.2</v>
      </c>
      <c r="D59" s="64">
        <v>1</v>
      </c>
      <c r="E59" s="64">
        <f t="shared" si="4"/>
        <v>3.9672577316255744E-2</v>
      </c>
      <c r="F59" s="64">
        <v>1</v>
      </c>
      <c r="G59" s="64">
        <f t="shared" si="5"/>
        <v>4.0861110949778024E-3</v>
      </c>
    </row>
    <row r="60" spans="1:7" x14ac:dyDescent="0.45">
      <c r="A60" t="s">
        <v>47</v>
      </c>
      <c r="B60" s="64">
        <f t="shared" si="2"/>
        <v>1.1794117647058822</v>
      </c>
      <c r="C60" s="64">
        <v>0.2</v>
      </c>
      <c r="D60" s="64">
        <v>1</v>
      </c>
      <c r="E60" s="64">
        <f t="shared" si="4"/>
        <v>3.715199504447865E-2</v>
      </c>
      <c r="F60" s="64">
        <v>1</v>
      </c>
      <c r="G60" s="64">
        <f t="shared" si="5"/>
        <v>2.1641662988207546E-4</v>
      </c>
    </row>
    <row r="61" spans="1:7" x14ac:dyDescent="0.45">
      <c r="A61" t="s">
        <v>48</v>
      </c>
      <c r="B61" s="64">
        <f t="shared" si="2"/>
        <v>1.1624080882352943</v>
      </c>
      <c r="C61" s="64">
        <v>0.2</v>
      </c>
      <c r="D61" s="64">
        <v>1</v>
      </c>
      <c r="E61" s="64">
        <f t="shared" si="4"/>
        <v>4.2619764009493334E-2</v>
      </c>
      <c r="F61" s="64">
        <v>1</v>
      </c>
      <c r="G61" s="64">
        <f t="shared" si="5"/>
        <v>1.5153414217397338E-4</v>
      </c>
    </row>
    <row r="62" spans="1:7" x14ac:dyDescent="0.45">
      <c r="A62" t="s">
        <v>49</v>
      </c>
      <c r="B62" s="64">
        <f t="shared" si="2"/>
        <v>1.1289338235294117</v>
      </c>
      <c r="C62" s="64">
        <f t="shared" si="3"/>
        <v>0.3774344644194853</v>
      </c>
      <c r="D62" s="64">
        <v>1</v>
      </c>
      <c r="E62" s="64">
        <f t="shared" si="4"/>
        <v>2.9027844693113192E-2</v>
      </c>
      <c r="F62" s="64">
        <v>1</v>
      </c>
      <c r="G62" s="64">
        <f t="shared" si="5"/>
        <v>1.1317127969547725E-4</v>
      </c>
    </row>
    <row r="63" spans="1:7" x14ac:dyDescent="0.45">
      <c r="A63" t="s">
        <v>50</v>
      </c>
      <c r="B63" s="64">
        <f t="shared" si="2"/>
        <v>1.1432904411764706</v>
      </c>
      <c r="C63" s="64">
        <f t="shared" si="3"/>
        <v>0.14375753031139704</v>
      </c>
      <c r="D63" s="64">
        <v>1</v>
      </c>
      <c r="E63" s="64">
        <f t="shared" si="4"/>
        <v>3.537075271329506E-2</v>
      </c>
      <c r="F63" s="64">
        <v>1</v>
      </c>
      <c r="G63" s="64">
        <f t="shared" si="5"/>
        <v>1.5827140939095449E-4</v>
      </c>
    </row>
    <row r="64" spans="1:7" x14ac:dyDescent="0.45">
      <c r="A64" t="s">
        <v>88</v>
      </c>
      <c r="B64" s="64">
        <f t="shared" si="2"/>
        <v>1.1484742647058823</v>
      </c>
      <c r="C64" s="64">
        <f t="shared" si="3"/>
        <v>0.14581298890477942</v>
      </c>
      <c r="D64" s="64">
        <f t="shared" ref="D64" si="6">D44/3.4/1000/9646.4</f>
        <v>1.33578327300401</v>
      </c>
      <c r="E64" s="64">
        <f t="shared" si="4"/>
        <v>0.1082994460380831</v>
      </c>
      <c r="F64" s="64">
        <v>1</v>
      </c>
      <c r="G64" s="64">
        <f t="shared" si="5"/>
        <v>1.063213691245838E-4</v>
      </c>
    </row>
    <row r="65" spans="1:8" x14ac:dyDescent="0.45">
      <c r="A65" t="s">
        <v>51</v>
      </c>
      <c r="B65" s="64">
        <f>B45/3.4/1000/0.8</f>
        <v>1.1557904411764706</v>
      </c>
      <c r="C65" s="64">
        <f t="shared" si="3"/>
        <v>0.15144997965073531</v>
      </c>
      <c r="D65" s="64">
        <v>1</v>
      </c>
      <c r="E65" s="64">
        <f t="shared" si="4"/>
        <v>3.1925673787478168E-2</v>
      </c>
      <c r="F65" s="64">
        <v>1</v>
      </c>
      <c r="G65" s="64">
        <f t="shared" si="5"/>
        <v>1.218166409117647E-4</v>
      </c>
    </row>
    <row r="66" spans="1:8" x14ac:dyDescent="0.45">
      <c r="B66" s="64">
        <f>AVERAGE(B51:B65)</f>
        <v>1.1899567468460783</v>
      </c>
      <c r="C66" s="62"/>
    </row>
    <row r="67" spans="1:8" x14ac:dyDescent="0.45">
      <c r="B67" s="62"/>
      <c r="C67" s="62"/>
    </row>
    <row r="68" spans="1:8" x14ac:dyDescent="0.45">
      <c r="B68" s="140" t="s">
        <v>69</v>
      </c>
      <c r="C68" s="140"/>
      <c r="D68" s="140" t="s">
        <v>70</v>
      </c>
      <c r="E68" s="140"/>
      <c r="F68" s="140" t="s">
        <v>71</v>
      </c>
      <c r="G68" s="140"/>
      <c r="H68" t="s">
        <v>73</v>
      </c>
    </row>
    <row r="69" spans="1:8" x14ac:dyDescent="0.45">
      <c r="B69" t="s">
        <v>74</v>
      </c>
      <c r="C69" t="s">
        <v>5</v>
      </c>
      <c r="D69" t="s">
        <v>74</v>
      </c>
      <c r="E69" t="s">
        <v>5</v>
      </c>
      <c r="F69" t="s">
        <v>74</v>
      </c>
      <c r="G69" t="s">
        <v>5</v>
      </c>
    </row>
    <row r="70" spans="1:8" x14ac:dyDescent="0.45">
      <c r="A70" t="s">
        <v>108</v>
      </c>
      <c r="B70" s="3">
        <v>32385530.6142</v>
      </c>
      <c r="C70" s="3">
        <v>2640271.4182500001</v>
      </c>
      <c r="D70" s="3">
        <v>1687049.48575</v>
      </c>
      <c r="E70" s="3">
        <v>230212.93554800001</v>
      </c>
      <c r="F70" s="3">
        <v>712552.68838099996</v>
      </c>
      <c r="G70" s="3">
        <v>127.772884447</v>
      </c>
      <c r="H70" s="62">
        <f>B70+D70+F70</f>
        <v>34785132.788331002</v>
      </c>
    </row>
    <row r="71" spans="1:8" x14ac:dyDescent="0.45">
      <c r="A71" t="s">
        <v>76</v>
      </c>
      <c r="B71" s="53">
        <v>2842.5480023999999</v>
      </c>
      <c r="C71" s="53">
        <v>183.18872781900001</v>
      </c>
      <c r="D71" s="53">
        <v>32797644.202799998</v>
      </c>
      <c r="E71" s="53">
        <v>4121108.3159400001</v>
      </c>
      <c r="F71" s="53">
        <v>720825.08202800003</v>
      </c>
      <c r="G71" s="53">
        <v>160.96704631700001</v>
      </c>
      <c r="H71" s="62">
        <f t="shared" ref="H71" si="7">B71+D71+F71</f>
        <v>33521311.832830399</v>
      </c>
    </row>
    <row r="74" spans="1:8" x14ac:dyDescent="0.45">
      <c r="B74" t="s">
        <v>100</v>
      </c>
      <c r="C74" t="s">
        <v>8</v>
      </c>
      <c r="D74" t="s">
        <v>109</v>
      </c>
      <c r="E74" t="s">
        <v>8</v>
      </c>
    </row>
    <row r="75" spans="1:8" x14ac:dyDescent="0.45">
      <c r="B75" t="s">
        <v>99</v>
      </c>
      <c r="D75" t="s">
        <v>110</v>
      </c>
    </row>
    <row r="76" spans="1:8" x14ac:dyDescent="0.45">
      <c r="A76" t="s">
        <v>75</v>
      </c>
      <c r="B76" s="64">
        <v>0.83604353011764698</v>
      </c>
      <c r="C76" s="64">
        <v>5.387903759382353E-2</v>
      </c>
      <c r="D76" s="64">
        <f>B70/3.4/1000</f>
        <v>9525.1560630000004</v>
      </c>
      <c r="E76" s="64">
        <f>C70/3.4/1000</f>
        <v>776.55041713235289</v>
      </c>
    </row>
    <row r="77" spans="1:8" x14ac:dyDescent="0.45">
      <c r="A77" t="s">
        <v>77</v>
      </c>
      <c r="B77" s="64">
        <v>9646.3659420000004</v>
      </c>
      <c r="C77" s="64">
        <v>1212.0906811588236</v>
      </c>
      <c r="D77" s="64">
        <f>D70/3.4/1000</f>
        <v>496.19102522058824</v>
      </c>
      <c r="E77" s="64">
        <f>E70/3.4/1000</f>
        <v>67.709686925882352</v>
      </c>
    </row>
    <row r="78" spans="1:8" x14ac:dyDescent="0.45">
      <c r="A78" t="s">
        <v>78</v>
      </c>
      <c r="B78" s="64">
        <v>212.00737706705885</v>
      </c>
      <c r="C78" s="64">
        <v>4.734324891676471E-2</v>
      </c>
      <c r="D78" s="64">
        <f>F70/3.4/1000</f>
        <v>209.57432011205881</v>
      </c>
      <c r="E78" s="64">
        <f>G70/3.4/1000</f>
        <v>3.7580260131470589E-2</v>
      </c>
    </row>
    <row r="79" spans="1:8" x14ac:dyDescent="0.45">
      <c r="A79" t="s">
        <v>102</v>
      </c>
      <c r="B79" s="64">
        <f>SUM(B75:B78)</f>
        <v>9859.2093625971775</v>
      </c>
      <c r="C79" s="64">
        <f t="shared" ref="C79:E79" si="8">SUM(C75:C78)</f>
        <v>1212.1919034453342</v>
      </c>
      <c r="D79" s="64">
        <f t="shared" si="8"/>
        <v>10230.921408332648</v>
      </c>
      <c r="E79" s="64">
        <f t="shared" si="8"/>
        <v>844.29768431836669</v>
      </c>
    </row>
  </sheetData>
  <mergeCells count="12">
    <mergeCell ref="B68:C68"/>
    <mergeCell ref="D68:E68"/>
    <mergeCell ref="F68:G68"/>
    <mergeCell ref="B2:C2"/>
    <mergeCell ref="D2:E2"/>
    <mergeCell ref="F2:G2"/>
    <mergeCell ref="B29:C29"/>
    <mergeCell ref="D29:E29"/>
    <mergeCell ref="F29:G29"/>
    <mergeCell ref="B9:C9"/>
    <mergeCell ref="D9:E9"/>
    <mergeCell ref="F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topLeftCell="A46" workbookViewId="0">
      <selection activeCell="E64" sqref="E64"/>
    </sheetView>
  </sheetViews>
  <sheetFormatPr defaultRowHeight="14.25" x14ac:dyDescent="0.45"/>
  <cols>
    <col min="1" max="1" width="18.53125" style="17" customWidth="1"/>
    <col min="2" max="2" width="13" style="17" customWidth="1"/>
    <col min="3" max="3" width="11.86328125" style="17" customWidth="1"/>
    <col min="4" max="4" width="18.33203125" style="17" customWidth="1"/>
    <col min="5" max="5" width="11.1328125" style="17" customWidth="1"/>
    <col min="6" max="6" width="18.265625" style="17" customWidth="1"/>
    <col min="7" max="7" width="12.9296875" style="17" customWidth="1"/>
    <col min="8" max="8" width="9.06640625" style="17"/>
    <col min="9" max="9" width="10.86328125" style="17" bestFit="1" customWidth="1"/>
    <col min="10" max="10" width="9.9296875" style="17" bestFit="1" customWidth="1"/>
    <col min="11" max="11" width="10.86328125" style="17" bestFit="1" customWidth="1"/>
    <col min="12" max="12" width="9.9296875" style="17" bestFit="1" customWidth="1"/>
    <col min="13" max="13" width="9.1328125" style="17" bestFit="1" customWidth="1"/>
    <col min="14" max="14" width="9.86328125" style="17" bestFit="1" customWidth="1"/>
    <col min="15" max="15" width="9.1328125" style="17" bestFit="1" customWidth="1"/>
    <col min="16" max="16384" width="9.06640625" style="17"/>
  </cols>
  <sheetData>
    <row r="1" spans="1:10" ht="21" x14ac:dyDescent="0.65">
      <c r="A1" s="16" t="s">
        <v>2</v>
      </c>
    </row>
    <row r="2" spans="1:10" ht="21" x14ac:dyDescent="0.65">
      <c r="A2" s="167"/>
      <c r="B2" s="168" t="s">
        <v>3</v>
      </c>
      <c r="C2" s="168"/>
      <c r="D2" s="169" t="s">
        <v>56</v>
      </c>
      <c r="E2" s="168"/>
      <c r="F2" s="168" t="s">
        <v>6</v>
      </c>
      <c r="G2" s="168"/>
    </row>
    <row r="3" spans="1:10" ht="21" x14ac:dyDescent="0.65">
      <c r="A3" s="167"/>
      <c r="B3" s="78" t="s">
        <v>4</v>
      </c>
      <c r="C3" s="78" t="s">
        <v>5</v>
      </c>
      <c r="D3" s="78" t="s">
        <v>4</v>
      </c>
      <c r="E3" s="78" t="s">
        <v>5</v>
      </c>
      <c r="F3" s="78" t="s">
        <v>4</v>
      </c>
      <c r="G3" s="78" t="s">
        <v>5</v>
      </c>
      <c r="J3" s="17">
        <v>107</v>
      </c>
    </row>
    <row r="4" spans="1:10" x14ac:dyDescent="0.45">
      <c r="A4" s="78" t="s">
        <v>9</v>
      </c>
      <c r="B4" s="88">
        <v>8.3339999999999997E-2</v>
      </c>
      <c r="C4" s="88">
        <v>2.7640549922200002E-4</v>
      </c>
      <c r="D4" s="88">
        <v>0.24467</v>
      </c>
      <c r="E4" s="88">
        <v>4.5825756949600001E-5</v>
      </c>
      <c r="F4" s="88">
        <v>0.21704000000000001</v>
      </c>
      <c r="G4" s="88">
        <v>4.8989794855699998E-5</v>
      </c>
      <c r="J4" s="82">
        <v>109</v>
      </c>
    </row>
    <row r="5" spans="1:10" x14ac:dyDescent="0.45">
      <c r="A5" s="78" t="s">
        <v>0</v>
      </c>
      <c r="B5" s="88">
        <v>1.7905599999999999</v>
      </c>
      <c r="C5" s="88">
        <v>5.9425920270500003E-3</v>
      </c>
      <c r="D5" s="88">
        <v>4.1111399999999998</v>
      </c>
      <c r="E5" s="88">
        <v>1.17830386573E-3</v>
      </c>
      <c r="F5" s="88">
        <v>3.30437</v>
      </c>
      <c r="G5" s="88">
        <v>4.3465043425700003E-3</v>
      </c>
      <c r="J5" s="82">
        <v>111</v>
      </c>
    </row>
    <row r="6" spans="1:10" x14ac:dyDescent="0.45">
      <c r="A6" s="78" t="s">
        <v>1</v>
      </c>
      <c r="B6" s="88">
        <v>5.6083999999999996</v>
      </c>
      <c r="C6" s="88">
        <v>8.9525638785799999E-2</v>
      </c>
      <c r="D6" s="88">
        <v>28.4</v>
      </c>
      <c r="E6" s="88">
        <v>5.4990908339500004</v>
      </c>
      <c r="F6" s="88">
        <v>18.9724</v>
      </c>
      <c r="G6" s="88">
        <v>3.0828000000000002</v>
      </c>
      <c r="J6" s="82">
        <v>110</v>
      </c>
    </row>
    <row r="7" spans="1:10" x14ac:dyDescent="0.45">
      <c r="A7" s="78" t="s">
        <v>10</v>
      </c>
      <c r="B7" s="88">
        <v>36.301549999999999</v>
      </c>
      <c r="C7" s="88">
        <v>1.27050735948</v>
      </c>
      <c r="D7" s="88">
        <v>37.710940000000001</v>
      </c>
      <c r="E7" s="88">
        <v>1.7805772800999999</v>
      </c>
      <c r="F7" s="88">
        <v>37.883989999999997</v>
      </c>
      <c r="G7" s="88">
        <v>1.2310320966199999</v>
      </c>
      <c r="J7" s="82">
        <v>111</v>
      </c>
    </row>
    <row r="8" spans="1:10" x14ac:dyDescent="0.45">
      <c r="A8" s="78" t="s">
        <v>11</v>
      </c>
      <c r="B8" s="88">
        <v>49.191839999999999</v>
      </c>
      <c r="C8" s="88">
        <v>0.129551350437</v>
      </c>
      <c r="D8" s="88">
        <v>200.16067000000001</v>
      </c>
      <c r="E8" s="88">
        <v>0.22411344024800001</v>
      </c>
      <c r="F8" s="88">
        <v>97.112070000000003</v>
      </c>
      <c r="G8" s="88">
        <v>0.171606078272</v>
      </c>
      <c r="J8" s="82">
        <v>108</v>
      </c>
    </row>
    <row r="9" spans="1:10" x14ac:dyDescent="0.45">
      <c r="A9" s="78" t="s">
        <v>12</v>
      </c>
      <c r="B9" s="88">
        <v>54.354289999999999</v>
      </c>
      <c r="C9" s="88">
        <v>0.110093655131</v>
      </c>
      <c r="D9" s="88">
        <v>210.892</v>
      </c>
      <c r="E9" s="88">
        <v>0.14538225476300001</v>
      </c>
      <c r="F9" s="88">
        <v>105.73076</v>
      </c>
      <c r="G9" s="88">
        <v>0.119166859487</v>
      </c>
      <c r="J9" s="82">
        <v>113</v>
      </c>
    </row>
    <row r="10" spans="1:10" s="81" customFormat="1" x14ac:dyDescent="0.45">
      <c r="A10" s="88" t="s">
        <v>257</v>
      </c>
      <c r="B10" s="88">
        <v>0.15151999999999999</v>
      </c>
      <c r="C10" s="88">
        <v>4.0000000000000003E-5</v>
      </c>
      <c r="D10" s="88">
        <v>0.34827999999999998</v>
      </c>
      <c r="E10" s="88">
        <v>4.0000000000000003E-5</v>
      </c>
      <c r="F10" s="88">
        <v>0.3165</v>
      </c>
      <c r="G10" s="88">
        <v>6.8410525505900003E-4</v>
      </c>
    </row>
    <row r="11" spans="1:10" s="81" customFormat="1" x14ac:dyDescent="0.45">
      <c r="A11" s="88" t="s">
        <v>258</v>
      </c>
      <c r="B11" s="88">
        <v>1.0930500000000001</v>
      </c>
      <c r="C11" s="88">
        <v>1.0246950766E-4</v>
      </c>
      <c r="D11" s="88">
        <v>1.0283800000000001</v>
      </c>
      <c r="E11" s="88">
        <v>2.5219040425800002E-4</v>
      </c>
      <c r="F11" s="88">
        <v>0.90310999999999997</v>
      </c>
      <c r="G11" s="88">
        <v>9.4339811320599996E-5</v>
      </c>
    </row>
    <row r="12" spans="1:10" s="81" customFormat="1" x14ac:dyDescent="0.45">
      <c r="A12" s="88" t="s">
        <v>259</v>
      </c>
      <c r="B12" s="88">
        <v>0.13691</v>
      </c>
      <c r="C12" s="88">
        <v>2.3430749027699999E-4</v>
      </c>
      <c r="D12" s="88">
        <v>0.36421999999999999</v>
      </c>
      <c r="E12" s="88">
        <v>1.2489995996799999E-4</v>
      </c>
      <c r="F12" s="88">
        <v>0.31370999999999999</v>
      </c>
      <c r="G12" s="88">
        <v>1.44568322948E-4</v>
      </c>
    </row>
    <row r="13" spans="1:10" s="81" customFormat="1" x14ac:dyDescent="0.45">
      <c r="A13" s="88" t="s">
        <v>260</v>
      </c>
      <c r="B13" s="88">
        <v>0.10671</v>
      </c>
      <c r="C13" s="88">
        <v>5.3851648071299997E-5</v>
      </c>
      <c r="D13" s="88">
        <v>0.31036000000000002</v>
      </c>
      <c r="E13" s="88">
        <v>6.6332495807099994E-5</v>
      </c>
      <c r="F13" s="88">
        <v>0.26818999999999998</v>
      </c>
      <c r="G13" s="88">
        <v>5.3851648071299997E-5</v>
      </c>
    </row>
    <row r="14" spans="1:10" s="81" customFormat="1" x14ac:dyDescent="0.45">
      <c r="A14" s="88" t="s">
        <v>261</v>
      </c>
      <c r="B14" s="88">
        <v>1.2005600000000001</v>
      </c>
      <c r="C14" s="88">
        <v>5.0635955604699996E-4</v>
      </c>
      <c r="D14" s="88">
        <v>2.56379</v>
      </c>
      <c r="E14" s="88">
        <v>7.2034713853799995E-4</v>
      </c>
      <c r="F14" s="88">
        <v>2.1319599999999999</v>
      </c>
      <c r="G14" s="88">
        <v>1.13947356266E-3</v>
      </c>
    </row>
    <row r="15" spans="1:10" s="81" customFormat="1" x14ac:dyDescent="0.45">
      <c r="A15" s="88" t="s">
        <v>262</v>
      </c>
      <c r="B15" s="88">
        <v>515.35091999999997</v>
      </c>
      <c r="C15" s="88">
        <v>0.993588760806</v>
      </c>
      <c r="D15" s="88">
        <v>1125.06</v>
      </c>
      <c r="E15" s="88">
        <v>0.514198405287</v>
      </c>
      <c r="F15" s="88">
        <v>762.17499999999995</v>
      </c>
      <c r="G15" s="88">
        <v>0.25739075352500002</v>
      </c>
    </row>
    <row r="16" spans="1:10" s="81" customFormat="1" x14ac:dyDescent="0.45">
      <c r="A16" s="88" t="s">
        <v>263</v>
      </c>
      <c r="B16" s="88">
        <v>2.7703099999999998</v>
      </c>
      <c r="C16" s="88">
        <v>1.4418006103500001E-2</v>
      </c>
      <c r="D16" s="88">
        <v>5.28186</v>
      </c>
      <c r="E16" s="88">
        <v>2.1528873635200001E-2</v>
      </c>
      <c r="F16" s="88">
        <v>4.3216200000000002</v>
      </c>
      <c r="G16" s="88">
        <v>1.2976887146E-2</v>
      </c>
    </row>
    <row r="17" spans="1:10" s="81" customFormat="1" x14ac:dyDescent="0.45">
      <c r="A17" s="82" t="s">
        <v>279</v>
      </c>
      <c r="B17" s="82">
        <v>9.1026900000000008</v>
      </c>
      <c r="C17" s="82">
        <v>9.8103465789899993E-3</v>
      </c>
      <c r="D17" s="82">
        <v>22.814859999999999</v>
      </c>
      <c r="E17" s="82">
        <v>4.3571091333599998E-3</v>
      </c>
      <c r="F17" s="82">
        <v>17.879439999999999</v>
      </c>
      <c r="G17" s="82">
        <v>4.6641612321999997E-3</v>
      </c>
    </row>
    <row r="18" spans="1:10" s="81" customFormat="1" x14ac:dyDescent="0.45">
      <c r="A18" s="88" t="s">
        <v>264</v>
      </c>
      <c r="B18" s="88">
        <v>0.5</v>
      </c>
      <c r="C18" s="88">
        <v>0</v>
      </c>
      <c r="D18" s="88">
        <v>0.57499999999999996</v>
      </c>
      <c r="E18" s="88">
        <v>5.0000000000000001E-3</v>
      </c>
      <c r="F18" s="88">
        <v>0.5</v>
      </c>
      <c r="G18" s="88">
        <v>0</v>
      </c>
    </row>
    <row r="19" spans="1:10" s="81" customFormat="1" x14ac:dyDescent="0.45">
      <c r="A19" s="88" t="s">
        <v>265</v>
      </c>
      <c r="B19" s="88">
        <v>1.6187499999999999</v>
      </c>
      <c r="C19" s="88">
        <v>1.8821530224699999E-3</v>
      </c>
      <c r="D19" s="88">
        <v>2.7423799999999998</v>
      </c>
      <c r="E19" s="88">
        <v>1.0632948791400001E-2</v>
      </c>
      <c r="F19" s="88">
        <v>2.36429</v>
      </c>
      <c r="G19" s="88">
        <v>2.2246123257800001E-3</v>
      </c>
    </row>
    <row r="20" spans="1:10" x14ac:dyDescent="0.45">
      <c r="A20" s="88" t="s">
        <v>266</v>
      </c>
      <c r="B20" s="88">
        <v>14865.159</v>
      </c>
      <c r="C20" s="88">
        <v>29.681349177600001</v>
      </c>
      <c r="D20" s="88">
        <v>11646.02</v>
      </c>
      <c r="E20" s="88">
        <v>25.366638326699999</v>
      </c>
      <c r="F20" s="88">
        <v>12877.548000000001</v>
      </c>
      <c r="G20" s="88">
        <v>64.944660411800001</v>
      </c>
      <c r="J20" s="82"/>
    </row>
    <row r="21" spans="1:10" x14ac:dyDescent="0.45">
      <c r="J21" s="82">
        <v>109</v>
      </c>
    </row>
    <row r="22" spans="1:10" ht="57" x14ac:dyDescent="0.45">
      <c r="A22" s="76" t="s">
        <v>22</v>
      </c>
      <c r="B22" s="76" t="s">
        <v>7</v>
      </c>
      <c r="C22" s="77" t="s">
        <v>8</v>
      </c>
      <c r="D22" s="77" t="s">
        <v>58</v>
      </c>
      <c r="E22" s="77" t="s">
        <v>59</v>
      </c>
      <c r="F22" s="75"/>
      <c r="J22" s="82">
        <v>110</v>
      </c>
    </row>
    <row r="23" spans="1:10" x14ac:dyDescent="0.45">
      <c r="A23" s="78" t="s">
        <v>9</v>
      </c>
      <c r="B23" s="79">
        <f>B4</f>
        <v>8.3339999999999997E-2</v>
      </c>
      <c r="C23" s="79">
        <f>C4</f>
        <v>2.7640549922200002E-4</v>
      </c>
      <c r="D23" s="79">
        <f>D4/B4</f>
        <v>2.935805135589153</v>
      </c>
      <c r="E23" s="79">
        <f>F4/B4</f>
        <v>2.6042716582673386</v>
      </c>
      <c r="F23" s="23"/>
      <c r="J23" s="17">
        <f ca="1">AVERAGE(J3:J23)</f>
        <v>0</v>
      </c>
    </row>
    <row r="24" spans="1:10" x14ac:dyDescent="0.45">
      <c r="A24" s="78" t="s">
        <v>0</v>
      </c>
      <c r="B24" s="79">
        <f t="shared" ref="B24:C39" si="0">B5</f>
        <v>1.7905599999999999</v>
      </c>
      <c r="C24" s="79">
        <f t="shared" si="0"/>
        <v>5.9425920270500003E-3</v>
      </c>
      <c r="D24" s="79">
        <f t="shared" ref="D24:D39" si="1">D5/B5</f>
        <v>2.2960079528192296</v>
      </c>
      <c r="E24" s="79">
        <f t="shared" ref="E24:E39" si="2">F5/B5</f>
        <v>1.845439415601823</v>
      </c>
      <c r="F24" s="23"/>
    </row>
    <row r="25" spans="1:10" x14ac:dyDescent="0.45">
      <c r="A25" s="78" t="s">
        <v>1</v>
      </c>
      <c r="B25" s="79">
        <f t="shared" si="0"/>
        <v>5.6083999999999996</v>
      </c>
      <c r="C25" s="79">
        <f t="shared" si="0"/>
        <v>8.9525638785799999E-2</v>
      </c>
      <c r="D25" s="79">
        <f t="shared" si="1"/>
        <v>5.0638328221952786</v>
      </c>
      <c r="E25" s="79">
        <f t="shared" si="2"/>
        <v>3.3828542899935812</v>
      </c>
      <c r="F25" s="23"/>
    </row>
    <row r="26" spans="1:10" x14ac:dyDescent="0.45">
      <c r="A26" s="78" t="s">
        <v>10</v>
      </c>
      <c r="B26" s="79">
        <f t="shared" si="0"/>
        <v>36.301549999999999</v>
      </c>
      <c r="C26" s="79">
        <f t="shared" si="0"/>
        <v>1.27050735948</v>
      </c>
      <c r="D26" s="79">
        <f t="shared" si="1"/>
        <v>1.0388245130028884</v>
      </c>
      <c r="E26" s="79">
        <f t="shared" si="2"/>
        <v>1.0435915270835543</v>
      </c>
      <c r="F26" s="23"/>
    </row>
    <row r="27" spans="1:10" x14ac:dyDescent="0.45">
      <c r="A27" s="78" t="s">
        <v>11</v>
      </c>
      <c r="B27" s="79">
        <f t="shared" si="0"/>
        <v>49.191839999999999</v>
      </c>
      <c r="C27" s="79">
        <f t="shared" si="0"/>
        <v>0.129551350437</v>
      </c>
      <c r="D27" s="79">
        <f t="shared" si="1"/>
        <v>4.068981156224285</v>
      </c>
      <c r="E27" s="79">
        <f t="shared" si="2"/>
        <v>1.9741499809724541</v>
      </c>
      <c r="F27" s="23"/>
    </row>
    <row r="28" spans="1:10" s="81" customFormat="1" x14ac:dyDescent="0.45">
      <c r="A28" s="78" t="s">
        <v>12</v>
      </c>
      <c r="B28" s="79">
        <f t="shared" si="0"/>
        <v>54.354289999999999</v>
      </c>
      <c r="C28" s="79">
        <f t="shared" si="0"/>
        <v>0.110093655131</v>
      </c>
      <c r="D28" s="79">
        <f t="shared" si="1"/>
        <v>3.8799513341081266</v>
      </c>
      <c r="E28" s="79">
        <f t="shared" si="2"/>
        <v>1.9452146279530098</v>
      </c>
      <c r="F28" s="23"/>
      <c r="G28" s="17"/>
    </row>
    <row r="29" spans="1:10" s="81" customFormat="1" x14ac:dyDescent="0.45">
      <c r="A29" s="163" t="s">
        <v>267</v>
      </c>
      <c r="B29" s="79">
        <f t="shared" si="0"/>
        <v>0.15151999999999999</v>
      </c>
      <c r="C29" s="79">
        <f t="shared" si="0"/>
        <v>4.0000000000000003E-5</v>
      </c>
      <c r="D29" s="79">
        <f t="shared" si="1"/>
        <v>2.2985744456177404</v>
      </c>
      <c r="E29" s="79">
        <f t="shared" si="2"/>
        <v>2.0888331573389651</v>
      </c>
    </row>
    <row r="30" spans="1:10" s="81" customFormat="1" x14ac:dyDescent="0.45">
      <c r="A30" s="163" t="s">
        <v>268</v>
      </c>
      <c r="B30" s="79">
        <f t="shared" si="0"/>
        <v>1.0930500000000001</v>
      </c>
      <c r="C30" s="79">
        <f t="shared" si="0"/>
        <v>1.0246950766E-4</v>
      </c>
      <c r="D30" s="79">
        <f t="shared" si="1"/>
        <v>0.94083527743470108</v>
      </c>
      <c r="E30" s="79">
        <f t="shared" si="2"/>
        <v>0.82622935821783072</v>
      </c>
    </row>
    <row r="31" spans="1:10" s="81" customFormat="1" x14ac:dyDescent="0.45">
      <c r="A31" s="163" t="s">
        <v>269</v>
      </c>
      <c r="B31" s="79">
        <f t="shared" si="0"/>
        <v>0.13691</v>
      </c>
      <c r="C31" s="79">
        <f t="shared" si="0"/>
        <v>2.3430749027699999E-4</v>
      </c>
      <c r="D31" s="79">
        <f t="shared" si="1"/>
        <v>2.6602877802936233</v>
      </c>
      <c r="E31" s="79">
        <f t="shared" si="2"/>
        <v>2.2913592871229271</v>
      </c>
    </row>
    <row r="32" spans="1:10" s="81" customFormat="1" x14ac:dyDescent="0.45">
      <c r="A32" s="163" t="s">
        <v>270</v>
      </c>
      <c r="B32" s="79">
        <f t="shared" si="0"/>
        <v>0.10671</v>
      </c>
      <c r="C32" s="79">
        <f t="shared" si="0"/>
        <v>5.3851648071299997E-5</v>
      </c>
      <c r="D32" s="79">
        <f t="shared" si="1"/>
        <v>2.9084434448505299</v>
      </c>
      <c r="E32" s="79">
        <f t="shared" si="2"/>
        <v>2.5132602380283009</v>
      </c>
    </row>
    <row r="33" spans="1:7" s="81" customFormat="1" x14ac:dyDescent="0.45">
      <c r="A33" s="163" t="s">
        <v>271</v>
      </c>
      <c r="B33" s="79">
        <f t="shared" si="0"/>
        <v>1.2005600000000001</v>
      </c>
      <c r="C33" s="79">
        <f t="shared" si="0"/>
        <v>5.0635955604699996E-4</v>
      </c>
      <c r="D33" s="79">
        <f t="shared" si="1"/>
        <v>2.1354951022856001</v>
      </c>
      <c r="E33" s="79">
        <f t="shared" si="2"/>
        <v>1.7758046245085624</v>
      </c>
    </row>
    <row r="34" spans="1:7" s="81" customFormat="1" x14ac:dyDescent="0.45">
      <c r="A34" s="163" t="s">
        <v>272</v>
      </c>
      <c r="B34" s="79">
        <f t="shared" si="0"/>
        <v>515.35091999999997</v>
      </c>
      <c r="C34" s="79">
        <f t="shared" si="0"/>
        <v>0.993588760806</v>
      </c>
      <c r="D34" s="79">
        <f t="shared" si="1"/>
        <v>2.1830949675999416</v>
      </c>
      <c r="E34" s="79">
        <f t="shared" si="2"/>
        <v>1.4789437069405056</v>
      </c>
    </row>
    <row r="35" spans="1:7" s="81" customFormat="1" x14ac:dyDescent="0.45">
      <c r="A35" s="163" t="s">
        <v>280</v>
      </c>
      <c r="B35" s="79">
        <f t="shared" si="0"/>
        <v>2.7703099999999998</v>
      </c>
      <c r="C35" s="79">
        <f t="shared" si="0"/>
        <v>1.4418006103500001E-2</v>
      </c>
      <c r="D35" s="79">
        <f t="shared" si="1"/>
        <v>1.9065952907797323</v>
      </c>
      <c r="E35" s="79">
        <f t="shared" si="2"/>
        <v>1.5599770422804671</v>
      </c>
    </row>
    <row r="36" spans="1:7" s="81" customFormat="1" x14ac:dyDescent="0.45">
      <c r="A36" s="163" t="s">
        <v>274</v>
      </c>
      <c r="B36" s="79">
        <f t="shared" si="0"/>
        <v>9.1026900000000008</v>
      </c>
      <c r="C36" s="79">
        <f t="shared" si="0"/>
        <v>9.8103465789899993E-3</v>
      </c>
      <c r="D36" s="79">
        <f t="shared" si="1"/>
        <v>2.5063865736392206</v>
      </c>
      <c r="E36" s="79">
        <f t="shared" si="2"/>
        <v>1.9641930022883343</v>
      </c>
    </row>
    <row r="37" spans="1:7" s="81" customFormat="1" x14ac:dyDescent="0.45">
      <c r="A37" s="163" t="s">
        <v>273</v>
      </c>
      <c r="B37" s="79">
        <f t="shared" si="0"/>
        <v>0.5</v>
      </c>
      <c r="C37" s="79">
        <f t="shared" si="0"/>
        <v>0</v>
      </c>
      <c r="D37" s="79">
        <f t="shared" si="1"/>
        <v>1.1499999999999999</v>
      </c>
      <c r="E37" s="79">
        <f t="shared" si="2"/>
        <v>1</v>
      </c>
    </row>
    <row r="38" spans="1:7" s="81" customFormat="1" x14ac:dyDescent="0.45">
      <c r="A38" s="163" t="s">
        <v>275</v>
      </c>
      <c r="B38" s="79">
        <f t="shared" si="0"/>
        <v>1.6187499999999999</v>
      </c>
      <c r="C38" s="79">
        <f t="shared" si="0"/>
        <v>1.8821530224699999E-3</v>
      </c>
      <c r="D38" s="79">
        <f t="shared" si="1"/>
        <v>1.6941343629343628</v>
      </c>
      <c r="E38" s="79">
        <f t="shared" si="2"/>
        <v>1.4605652509652511</v>
      </c>
    </row>
    <row r="39" spans="1:7" x14ac:dyDescent="0.45">
      <c r="A39" s="163" t="s">
        <v>276</v>
      </c>
      <c r="B39" s="79">
        <f t="shared" si="0"/>
        <v>14865.159</v>
      </c>
      <c r="C39" s="79">
        <f t="shared" si="0"/>
        <v>29.681349177600001</v>
      </c>
      <c r="D39" s="79">
        <f>B20/D20</f>
        <v>1.2764153762401231</v>
      </c>
      <c r="E39" s="79">
        <f>B20/F20</f>
        <v>1.1543470076756848</v>
      </c>
      <c r="F39" s="81"/>
      <c r="G39" s="81"/>
    </row>
    <row r="40" spans="1:7" x14ac:dyDescent="0.45">
      <c r="A40" s="170" t="s">
        <v>32</v>
      </c>
      <c r="D40" s="65">
        <f>AVERAGE(D23:D39)</f>
        <v>2.4084509138596784</v>
      </c>
      <c r="E40" s="65">
        <f>AVERAGE(E23:E39)</f>
        <v>1.8181784808963877</v>
      </c>
    </row>
    <row r="42" spans="1:7" x14ac:dyDescent="0.45">
      <c r="A42" s="17" t="s">
        <v>13</v>
      </c>
    </row>
    <row r="43" spans="1:7" x14ac:dyDescent="0.45">
      <c r="B43" s="138" t="s">
        <v>3</v>
      </c>
      <c r="C43" s="138"/>
      <c r="D43" s="139" t="s">
        <v>56</v>
      </c>
      <c r="E43" s="138"/>
      <c r="F43" s="138" t="s">
        <v>6</v>
      </c>
      <c r="G43" s="138"/>
    </row>
    <row r="44" spans="1:7" x14ac:dyDescent="0.45">
      <c r="B44" s="17" t="s">
        <v>4</v>
      </c>
      <c r="C44" s="17" t="s">
        <v>5</v>
      </c>
      <c r="D44" s="17" t="s">
        <v>4</v>
      </c>
      <c r="E44" s="17" t="s">
        <v>5</v>
      </c>
      <c r="F44" s="17" t="s">
        <v>4</v>
      </c>
      <c r="G44" s="17" t="s">
        <v>5</v>
      </c>
    </row>
    <row r="45" spans="1:7" x14ac:dyDescent="0.45">
      <c r="A45" s="17" t="s">
        <v>14</v>
      </c>
      <c r="B45" s="82">
        <v>209520.3</v>
      </c>
      <c r="C45" s="82">
        <v>837.128789375</v>
      </c>
      <c r="D45" s="82">
        <v>93890.1</v>
      </c>
      <c r="E45" s="82">
        <v>183.91109265099999</v>
      </c>
      <c r="F45" s="82">
        <v>123986</v>
      </c>
      <c r="G45" s="82">
        <v>260.27754417199998</v>
      </c>
    </row>
    <row r="46" spans="1:7" x14ac:dyDescent="0.45">
      <c r="A46" s="17" t="s">
        <v>15</v>
      </c>
      <c r="B46" s="82">
        <v>145198.5</v>
      </c>
      <c r="C46" s="82">
        <v>722.72847598500005</v>
      </c>
      <c r="D46" s="82">
        <v>63596.9</v>
      </c>
      <c r="E46" s="82">
        <v>115.378030838</v>
      </c>
      <c r="F46" s="82">
        <v>83428.2</v>
      </c>
      <c r="G46" s="82">
        <v>252.60356292</v>
      </c>
    </row>
    <row r="47" spans="1:7" x14ac:dyDescent="0.45">
      <c r="A47" s="17" t="s">
        <v>16</v>
      </c>
      <c r="B47" s="82">
        <v>143759</v>
      </c>
      <c r="C47" s="82">
        <v>689.90318161300002</v>
      </c>
      <c r="D47" s="82">
        <v>63229</v>
      </c>
      <c r="E47" s="82">
        <v>206.40445731599999</v>
      </c>
      <c r="F47" s="82">
        <v>82822.3</v>
      </c>
      <c r="G47" s="82">
        <v>305.04001376899998</v>
      </c>
    </row>
    <row r="48" spans="1:7" x14ac:dyDescent="0.45">
      <c r="A48" s="17" t="s">
        <v>17</v>
      </c>
      <c r="B48" s="82">
        <v>118679.5</v>
      </c>
      <c r="C48" s="82">
        <v>355.27179736099998</v>
      </c>
      <c r="D48" s="82">
        <v>57168.7</v>
      </c>
      <c r="E48" s="82">
        <v>172.771554372</v>
      </c>
      <c r="F48" s="82">
        <v>74227.7</v>
      </c>
      <c r="G48" s="82">
        <v>311.13728481200002</v>
      </c>
    </row>
    <row r="50" spans="1:12" x14ac:dyDescent="0.45">
      <c r="A50" s="17" t="s">
        <v>18</v>
      </c>
    </row>
    <row r="51" spans="1:12" x14ac:dyDescent="0.45">
      <c r="B51" s="138" t="s">
        <v>3</v>
      </c>
      <c r="C51" s="138"/>
      <c r="D51" s="139" t="s">
        <v>56</v>
      </c>
      <c r="E51" s="138"/>
      <c r="F51" s="138" t="s">
        <v>6</v>
      </c>
      <c r="G51" s="138"/>
    </row>
    <row r="52" spans="1:12" x14ac:dyDescent="0.45">
      <c r="B52" s="17" t="s">
        <v>4</v>
      </c>
      <c r="C52" s="17" t="s">
        <v>5</v>
      </c>
      <c r="D52" s="17" t="s">
        <v>4</v>
      </c>
      <c r="E52" s="17" t="s">
        <v>5</v>
      </c>
      <c r="F52" s="17" t="s">
        <v>4</v>
      </c>
      <c r="G52" s="17" t="s">
        <v>5</v>
      </c>
    </row>
    <row r="53" spans="1:12" x14ac:dyDescent="0.45">
      <c r="A53" s="17" t="s">
        <v>14</v>
      </c>
      <c r="B53" s="82">
        <v>219574.1</v>
      </c>
      <c r="C53" s="82">
        <v>537.541523977</v>
      </c>
      <c r="D53" s="82">
        <v>101661.5</v>
      </c>
      <c r="E53" s="82">
        <v>673.73811677799995</v>
      </c>
      <c r="F53" s="82">
        <v>130762.8</v>
      </c>
      <c r="G53" s="82">
        <v>460.56786687699997</v>
      </c>
    </row>
    <row r="54" spans="1:12" x14ac:dyDescent="0.45">
      <c r="A54" s="17" t="s">
        <v>15</v>
      </c>
      <c r="B54" s="82">
        <v>161066.4</v>
      </c>
      <c r="C54" s="82">
        <v>695.04678979200003</v>
      </c>
      <c r="D54" s="82">
        <v>74514</v>
      </c>
      <c r="E54" s="82">
        <v>268.16151849200003</v>
      </c>
      <c r="F54" s="82">
        <v>95817.7</v>
      </c>
      <c r="G54" s="82">
        <v>315.59754435000002</v>
      </c>
    </row>
    <row r="55" spans="1:12" x14ac:dyDescent="0.45">
      <c r="A55" s="17" t="s">
        <v>16</v>
      </c>
      <c r="B55" s="82">
        <v>161410.1</v>
      </c>
      <c r="C55" s="82">
        <v>714.39869120799995</v>
      </c>
      <c r="D55" s="82">
        <v>74582.600000000006</v>
      </c>
      <c r="E55" s="82">
        <v>230.88404015899999</v>
      </c>
      <c r="F55" s="82">
        <v>95906.4</v>
      </c>
      <c r="G55" s="82">
        <v>287.64950895099997</v>
      </c>
    </row>
    <row r="56" spans="1:12" x14ac:dyDescent="0.45">
      <c r="A56" s="17" t="s">
        <v>17</v>
      </c>
      <c r="B56" s="82">
        <v>144380.1</v>
      </c>
      <c r="C56" s="82">
        <v>823.27400663399999</v>
      </c>
      <c r="D56" s="82">
        <v>70081.8</v>
      </c>
      <c r="E56" s="82">
        <v>253.11807521399999</v>
      </c>
      <c r="F56" s="82">
        <v>89935.3</v>
      </c>
      <c r="G56" s="82">
        <v>272.47130124099999</v>
      </c>
    </row>
    <row r="58" spans="1:12" x14ac:dyDescent="0.45">
      <c r="A58" s="17" t="s">
        <v>13</v>
      </c>
      <c r="B58" s="28"/>
      <c r="D58" s="28"/>
      <c r="H58" s="164" t="s">
        <v>19</v>
      </c>
      <c r="I58" s="95" t="s">
        <v>277</v>
      </c>
      <c r="J58" s="95" t="s">
        <v>240</v>
      </c>
      <c r="K58" s="95" t="s">
        <v>278</v>
      </c>
      <c r="L58" s="95" t="s">
        <v>240</v>
      </c>
    </row>
    <row r="59" spans="1:12" ht="57" x14ac:dyDescent="0.45">
      <c r="A59" s="19" t="s">
        <v>19</v>
      </c>
      <c r="B59" s="20" t="s">
        <v>23</v>
      </c>
      <c r="C59" s="20" t="s">
        <v>8</v>
      </c>
      <c r="D59" s="39" t="s">
        <v>58</v>
      </c>
      <c r="E59" s="39" t="s">
        <v>59</v>
      </c>
      <c r="F59" s="29"/>
      <c r="H59" s="165" t="s">
        <v>14</v>
      </c>
      <c r="I59" s="60">
        <v>209520.3</v>
      </c>
      <c r="J59" s="60">
        <v>837.128789375</v>
      </c>
      <c r="K59" s="60">
        <v>219574.1</v>
      </c>
      <c r="L59" s="60">
        <v>537.541523977</v>
      </c>
    </row>
    <row r="60" spans="1:12" x14ac:dyDescent="0.45">
      <c r="A60" s="22" t="s">
        <v>14</v>
      </c>
      <c r="B60" s="82">
        <v>209520.3</v>
      </c>
      <c r="C60" s="82">
        <v>837.128789375</v>
      </c>
      <c r="D60" s="23">
        <f>B45/D45</f>
        <v>2.2315483741097299</v>
      </c>
      <c r="E60" s="23">
        <f>B45/F45</f>
        <v>1.6898706305550626</v>
      </c>
      <c r="F60" s="24"/>
      <c r="H60" s="165" t="s">
        <v>15</v>
      </c>
      <c r="I60" s="60">
        <v>145198.5</v>
      </c>
      <c r="J60" s="60">
        <v>722.72847598500005</v>
      </c>
      <c r="K60" s="60">
        <v>161066.4</v>
      </c>
      <c r="L60" s="60">
        <v>695.04678979200003</v>
      </c>
    </row>
    <row r="61" spans="1:12" x14ac:dyDescent="0.45">
      <c r="A61" s="22" t="s">
        <v>15</v>
      </c>
      <c r="B61" s="82">
        <v>145198.5</v>
      </c>
      <c r="C61" s="82">
        <v>722.72847598500005</v>
      </c>
      <c r="D61" s="23">
        <f t="shared" ref="D61:D63" si="3">B46/D46</f>
        <v>2.2831065665150345</v>
      </c>
      <c r="E61" s="23">
        <f t="shared" ref="E61:E63" si="4">B46/F46</f>
        <v>1.7404007278114595</v>
      </c>
      <c r="F61" s="24"/>
      <c r="H61" s="165" t="s">
        <v>16</v>
      </c>
      <c r="I61" s="60">
        <v>143759</v>
      </c>
      <c r="J61" s="60">
        <v>689.90318161300002</v>
      </c>
      <c r="K61" s="60">
        <v>161410.1</v>
      </c>
      <c r="L61" s="60">
        <v>714.39869120799995</v>
      </c>
    </row>
    <row r="62" spans="1:12" x14ac:dyDescent="0.45">
      <c r="A62" s="22" t="s">
        <v>16</v>
      </c>
      <c r="B62" s="82">
        <v>143759</v>
      </c>
      <c r="C62" s="82">
        <v>689.90318161300002</v>
      </c>
      <c r="D62" s="23">
        <f t="shared" si="3"/>
        <v>2.2736244444795899</v>
      </c>
      <c r="E62" s="23">
        <f t="shared" si="4"/>
        <v>1.7357523275736124</v>
      </c>
      <c r="F62" s="24"/>
      <c r="H62" s="166" t="s">
        <v>17</v>
      </c>
      <c r="I62" s="60">
        <v>118679.5</v>
      </c>
      <c r="J62" s="60">
        <v>355.27179736099998</v>
      </c>
      <c r="K62" s="60">
        <v>144380.1</v>
      </c>
      <c r="L62" s="60">
        <v>823.27400663399999</v>
      </c>
    </row>
    <row r="63" spans="1:12" x14ac:dyDescent="0.45">
      <c r="A63" s="25" t="s">
        <v>17</v>
      </c>
      <c r="B63" s="82">
        <v>118679.5</v>
      </c>
      <c r="C63" s="82">
        <v>355.27179736099998</v>
      </c>
      <c r="D63" s="23">
        <f t="shared" si="3"/>
        <v>2.0759524005268619</v>
      </c>
      <c r="E63" s="23">
        <f t="shared" si="4"/>
        <v>1.5988572999028665</v>
      </c>
      <c r="F63" s="27"/>
    </row>
    <row r="64" spans="1:12" x14ac:dyDescent="0.45">
      <c r="D64" s="65">
        <f>AVERAGE(D60:D63)</f>
        <v>2.2160579464078038</v>
      </c>
      <c r="E64" s="65">
        <f>AVERAGE(E60:E63)</f>
        <v>1.6912202464607502</v>
      </c>
    </row>
    <row r="66" spans="1:15" x14ac:dyDescent="0.45">
      <c r="A66" s="18" t="s">
        <v>18</v>
      </c>
    </row>
    <row r="67" spans="1:15" ht="57" x14ac:dyDescent="0.45">
      <c r="A67" s="30" t="s">
        <v>19</v>
      </c>
      <c r="B67" s="20" t="s">
        <v>23</v>
      </c>
      <c r="C67" s="20" t="s">
        <v>8</v>
      </c>
      <c r="D67" s="39" t="s">
        <v>58</v>
      </c>
      <c r="E67" s="39" t="s">
        <v>59</v>
      </c>
      <c r="F67" s="29"/>
    </row>
    <row r="68" spans="1:15" x14ac:dyDescent="0.45">
      <c r="A68" s="31" t="s">
        <v>14</v>
      </c>
      <c r="B68" s="82">
        <v>219574.1</v>
      </c>
      <c r="C68" s="82">
        <v>537.541523977</v>
      </c>
      <c r="D68" s="23">
        <f>B53/D53</f>
        <v>2.159855009025049</v>
      </c>
      <c r="E68" s="23">
        <f>B53/F53</f>
        <v>1.679178634902281</v>
      </c>
      <c r="F68" s="24"/>
    </row>
    <row r="69" spans="1:15" x14ac:dyDescent="0.45">
      <c r="A69" s="31" t="s">
        <v>15</v>
      </c>
      <c r="B69" s="82">
        <v>161066.4</v>
      </c>
      <c r="C69" s="82">
        <v>695.04678979200003</v>
      </c>
      <c r="D69" s="23">
        <f t="shared" ref="D69:D71" si="5">B54/D54</f>
        <v>2.1615589016829051</v>
      </c>
      <c r="E69" s="23">
        <f t="shared" ref="E69:E71" si="6">B54/F54</f>
        <v>1.6809670864568864</v>
      </c>
      <c r="F69" s="24"/>
    </row>
    <row r="70" spans="1:15" x14ac:dyDescent="0.45">
      <c r="A70" s="31" t="s">
        <v>16</v>
      </c>
      <c r="B70" s="82">
        <v>161410.1</v>
      </c>
      <c r="C70" s="82">
        <v>714.39869120799995</v>
      </c>
      <c r="D70" s="23">
        <f t="shared" si="5"/>
        <v>2.164179044442001</v>
      </c>
      <c r="E70" s="23">
        <f t="shared" si="6"/>
        <v>1.6829961295596541</v>
      </c>
      <c r="F70" s="24"/>
    </row>
    <row r="71" spans="1:15" x14ac:dyDescent="0.45">
      <c r="A71" s="32" t="s">
        <v>17</v>
      </c>
      <c r="B71" s="82">
        <v>144380.1</v>
      </c>
      <c r="C71" s="82">
        <v>823.27400663399999</v>
      </c>
      <c r="D71" s="23">
        <f t="shared" si="5"/>
        <v>2.060165406710444</v>
      </c>
      <c r="E71" s="23">
        <f t="shared" si="6"/>
        <v>1.6053774213239962</v>
      </c>
      <c r="F71" s="27"/>
    </row>
    <row r="72" spans="1:15" x14ac:dyDescent="0.45">
      <c r="D72" s="65">
        <f>AVERAGE(D68:D71)</f>
        <v>2.1364395904650997</v>
      </c>
      <c r="E72" s="65">
        <f>AVERAGE(E68:E71)</f>
        <v>1.6621298180607043</v>
      </c>
    </row>
    <row r="73" spans="1:15" x14ac:dyDescent="0.45">
      <c r="I73" s="17" t="s">
        <v>25</v>
      </c>
      <c r="J73" s="138" t="s">
        <v>3</v>
      </c>
      <c r="K73" s="138"/>
      <c r="L73" s="139" t="s">
        <v>56</v>
      </c>
      <c r="M73" s="138"/>
      <c r="N73" s="138" t="s">
        <v>6</v>
      </c>
      <c r="O73" s="138"/>
    </row>
    <row r="74" spans="1:15" x14ac:dyDescent="0.45">
      <c r="A74" s="17" t="s">
        <v>24</v>
      </c>
      <c r="B74" s="138" t="s">
        <v>3</v>
      </c>
      <c r="C74" s="138"/>
      <c r="D74" s="139" t="s">
        <v>56</v>
      </c>
      <c r="E74" s="138"/>
      <c r="F74" s="138" t="s">
        <v>6</v>
      </c>
      <c r="G74" s="138"/>
      <c r="J74" s="17" t="s">
        <v>4</v>
      </c>
      <c r="K74" s="17" t="s">
        <v>5</v>
      </c>
      <c r="L74" s="17" t="s">
        <v>4</v>
      </c>
      <c r="M74" s="17" t="s">
        <v>5</v>
      </c>
      <c r="N74" s="17" t="s">
        <v>4</v>
      </c>
      <c r="O74" s="17" t="s">
        <v>5</v>
      </c>
    </row>
    <row r="75" spans="1:15" x14ac:dyDescent="0.45">
      <c r="B75" s="17" t="s">
        <v>4</v>
      </c>
      <c r="C75" s="17" t="s">
        <v>5</v>
      </c>
      <c r="D75" s="17" t="s">
        <v>4</v>
      </c>
      <c r="E75" s="17" t="s">
        <v>5</v>
      </c>
      <c r="F75" s="17" t="s">
        <v>4</v>
      </c>
      <c r="G75" s="17" t="s">
        <v>5</v>
      </c>
      <c r="I75" s="17">
        <v>1</v>
      </c>
      <c r="J75" s="3">
        <v>38669.385000000002</v>
      </c>
      <c r="K75" s="3">
        <v>2.68166459499</v>
      </c>
      <c r="L75" s="3">
        <v>38701.991000000002</v>
      </c>
      <c r="M75" s="3">
        <v>4.3735647931599999</v>
      </c>
      <c r="N75" s="3">
        <v>38713.428999999996</v>
      </c>
      <c r="O75" s="3">
        <v>3.5077812075399999</v>
      </c>
    </row>
    <row r="76" spans="1:15" x14ac:dyDescent="0.45">
      <c r="A76" s="17">
        <v>1</v>
      </c>
      <c r="B76" s="3">
        <v>2453.9589999999998</v>
      </c>
      <c r="C76" s="3">
        <v>0.526107403483</v>
      </c>
      <c r="D76" s="3">
        <v>1033.934</v>
      </c>
      <c r="E76" s="3">
        <v>1.77802812126</v>
      </c>
      <c r="F76" s="3">
        <v>1247.269</v>
      </c>
      <c r="G76" s="3">
        <v>0.71161014607700002</v>
      </c>
      <c r="I76" s="17">
        <v>2</v>
      </c>
      <c r="J76" s="3">
        <v>33500.146000000001</v>
      </c>
      <c r="K76" s="3">
        <v>2.75193459224</v>
      </c>
      <c r="L76" s="3">
        <v>33486.129000000001</v>
      </c>
      <c r="M76" s="3">
        <v>3.9957013151599998</v>
      </c>
      <c r="N76" s="3">
        <v>33492.603999999999</v>
      </c>
      <c r="O76" s="3">
        <v>3.20867324606</v>
      </c>
    </row>
    <row r="77" spans="1:15" x14ac:dyDescent="0.45">
      <c r="A77" s="17">
        <v>2</v>
      </c>
      <c r="B77" s="3">
        <v>4442.6049999999996</v>
      </c>
      <c r="C77" s="3">
        <v>3.50004357116</v>
      </c>
      <c r="D77" s="3">
        <v>1981.15</v>
      </c>
      <c r="E77" s="3">
        <v>1.6499636359600001</v>
      </c>
      <c r="F77" s="3">
        <v>2364.6019999999999</v>
      </c>
      <c r="G77" s="3">
        <v>13.3572787648</v>
      </c>
      <c r="I77" s="17">
        <v>4</v>
      </c>
      <c r="J77" s="3">
        <v>31376.09</v>
      </c>
      <c r="K77" s="3">
        <v>1.7373312867699999</v>
      </c>
      <c r="L77" s="3">
        <v>31364.717000000001</v>
      </c>
      <c r="M77" s="3">
        <v>2.8903807707600002</v>
      </c>
      <c r="N77" s="3">
        <v>31366.987000000001</v>
      </c>
      <c r="O77" s="3">
        <v>4.3573915362299998</v>
      </c>
    </row>
    <row r="78" spans="1:15" x14ac:dyDescent="0.45">
      <c r="A78" s="17">
        <v>4</v>
      </c>
      <c r="B78" s="3">
        <v>7442.5079999999998</v>
      </c>
      <c r="C78" s="3">
        <v>0.95022944597600001</v>
      </c>
      <c r="D78" s="3">
        <v>3646.6930000000002</v>
      </c>
      <c r="E78" s="3">
        <v>9.0382310769299998</v>
      </c>
      <c r="F78" s="3">
        <v>4292.1090000000004</v>
      </c>
      <c r="G78" s="3">
        <v>3.9714970728900001</v>
      </c>
      <c r="I78" s="17">
        <v>8</v>
      </c>
      <c r="J78" s="3">
        <v>30425.661</v>
      </c>
      <c r="K78" s="3">
        <v>2.6226530460599999</v>
      </c>
      <c r="L78" s="3">
        <v>30415.61</v>
      </c>
      <c r="M78" s="3">
        <v>1.77173925847</v>
      </c>
      <c r="N78" s="3">
        <v>30418.951000000001</v>
      </c>
      <c r="O78" s="3">
        <v>2.83635135341</v>
      </c>
    </row>
    <row r="79" spans="1:15" x14ac:dyDescent="0.45">
      <c r="A79" s="17">
        <v>8</v>
      </c>
      <c r="B79" s="3">
        <v>11297.98</v>
      </c>
      <c r="C79" s="3">
        <v>12.516353302800001</v>
      </c>
      <c r="D79" s="3">
        <v>6278.71</v>
      </c>
      <c r="E79" s="3">
        <v>10.0139153182</v>
      </c>
      <c r="F79" s="3">
        <v>7235.3140000000003</v>
      </c>
      <c r="G79" s="3">
        <v>7.2442255624699996</v>
      </c>
      <c r="I79" s="17">
        <v>16</v>
      </c>
      <c r="J79" s="3">
        <v>29962.042000000001</v>
      </c>
      <c r="K79" s="3">
        <v>0.51600000000000001</v>
      </c>
      <c r="L79" s="3">
        <v>29949.633000000002</v>
      </c>
      <c r="M79" s="3">
        <v>2.7992107816299998</v>
      </c>
      <c r="N79" s="3">
        <v>29951.732</v>
      </c>
      <c r="O79" s="3">
        <v>2.8885283450200001</v>
      </c>
    </row>
    <row r="80" spans="1:15" x14ac:dyDescent="0.45">
      <c r="A80" s="17">
        <v>16</v>
      </c>
      <c r="B80" s="3">
        <v>13544.114</v>
      </c>
      <c r="C80" s="3">
        <v>61.454258631899997</v>
      </c>
      <c r="D80" s="3">
        <v>8921.0720000000001</v>
      </c>
      <c r="E80" s="3">
        <v>19.360707528399999</v>
      </c>
      <c r="F80" s="3">
        <v>10139.477999999999</v>
      </c>
      <c r="G80" s="3">
        <v>25.902127248500001</v>
      </c>
      <c r="I80" s="17">
        <v>32</v>
      </c>
      <c r="J80" s="3">
        <v>29698.100999999999</v>
      </c>
      <c r="K80" s="3">
        <v>2.2739764730499998</v>
      </c>
      <c r="L80" s="3">
        <v>29680.677</v>
      </c>
      <c r="M80" s="3">
        <v>2.7814925849300001</v>
      </c>
      <c r="N80" s="3">
        <v>29688.207999999999</v>
      </c>
      <c r="O80" s="3">
        <v>2.1815673264900002</v>
      </c>
    </row>
    <row r="81" spans="1:15" x14ac:dyDescent="0.45">
      <c r="A81" s="17">
        <v>32</v>
      </c>
      <c r="B81" s="3">
        <v>15234.93</v>
      </c>
      <c r="C81" s="3">
        <v>28.574003919599999</v>
      </c>
      <c r="D81" s="3">
        <v>11964.962</v>
      </c>
      <c r="E81" s="3">
        <v>35.639614981100003</v>
      </c>
      <c r="F81" s="3">
        <v>12775.261</v>
      </c>
      <c r="G81" s="3">
        <v>9.6350251167300005</v>
      </c>
      <c r="I81" s="17">
        <v>64</v>
      </c>
      <c r="J81" s="3">
        <v>29563.026000000002</v>
      </c>
      <c r="K81" s="3">
        <v>2.3417566056300001</v>
      </c>
      <c r="L81" s="3">
        <v>29545.934000000001</v>
      </c>
      <c r="M81" s="3">
        <v>2.8829505718999999</v>
      </c>
      <c r="N81" s="3">
        <v>29540.678</v>
      </c>
      <c r="O81" s="3">
        <v>3.3503755013399998</v>
      </c>
    </row>
    <row r="82" spans="1:15" x14ac:dyDescent="0.45">
      <c r="A82" s="17">
        <v>64</v>
      </c>
      <c r="B82" s="3">
        <v>16243.120999999999</v>
      </c>
      <c r="C82" s="3">
        <v>43.407377587200003</v>
      </c>
      <c r="D82" s="3">
        <v>13791.67</v>
      </c>
      <c r="E82" s="3">
        <v>20.791438622699999</v>
      </c>
      <c r="F82" s="3">
        <v>14394.575000000001</v>
      </c>
      <c r="G82" s="3">
        <v>21.950446578600001</v>
      </c>
      <c r="I82" s="17">
        <v>128</v>
      </c>
      <c r="J82" s="3">
        <v>29491.317999999999</v>
      </c>
      <c r="K82" s="3">
        <v>2.22583826906</v>
      </c>
      <c r="L82" s="3">
        <v>29484.758000000002</v>
      </c>
      <c r="M82" s="3">
        <v>2.3245980297700002</v>
      </c>
      <c r="N82" s="3">
        <v>29488.280999999999</v>
      </c>
      <c r="O82" s="3">
        <v>2.3469488703399999</v>
      </c>
    </row>
    <row r="83" spans="1:15" x14ac:dyDescent="0.45">
      <c r="A83" s="17">
        <v>128</v>
      </c>
      <c r="B83" s="3">
        <v>16207.078</v>
      </c>
      <c r="C83" s="3">
        <v>29.091918740400001</v>
      </c>
      <c r="D83" s="3">
        <v>14062.235000000001</v>
      </c>
      <c r="E83" s="3">
        <v>32.0449179278</v>
      </c>
      <c r="F83" s="3">
        <v>14882.081</v>
      </c>
      <c r="G83" s="3">
        <v>11.945980453700001</v>
      </c>
      <c r="I83" s="17">
        <v>256</v>
      </c>
      <c r="J83" s="3">
        <v>29047.681</v>
      </c>
      <c r="K83" s="3">
        <v>4.1088525162099998</v>
      </c>
      <c r="L83" s="3">
        <v>29114.392</v>
      </c>
      <c r="M83" s="3">
        <v>3.5169640316600002</v>
      </c>
      <c r="N83" s="3">
        <v>29274.736000000001</v>
      </c>
      <c r="O83" s="3">
        <v>2.28885648305</v>
      </c>
    </row>
    <row r="84" spans="1:15" x14ac:dyDescent="0.45">
      <c r="A84" s="17">
        <v>256</v>
      </c>
      <c r="B84" s="3">
        <v>15631.405000000001</v>
      </c>
      <c r="C84" s="3">
        <v>19.496869107599998</v>
      </c>
      <c r="D84" s="3">
        <v>13666.709000000001</v>
      </c>
      <c r="E84" s="3">
        <v>16.6092844217</v>
      </c>
      <c r="F84" s="3">
        <v>14344.495000000001</v>
      </c>
      <c r="G84" s="3">
        <v>15.718544620899999</v>
      </c>
      <c r="I84" s="17">
        <v>512</v>
      </c>
      <c r="J84" s="3">
        <v>28508.903999999999</v>
      </c>
      <c r="K84" s="3">
        <v>18.7043156517</v>
      </c>
      <c r="L84" s="3">
        <v>28522.974999999999</v>
      </c>
      <c r="M84" s="3">
        <v>2.23871056637</v>
      </c>
      <c r="N84" s="3">
        <v>28529.703000000001</v>
      </c>
      <c r="O84" s="3">
        <v>4.6930694646499997</v>
      </c>
    </row>
    <row r="85" spans="1:15" x14ac:dyDescent="0.45">
      <c r="A85" s="17">
        <v>512</v>
      </c>
      <c r="B85" s="3">
        <v>15428.630999999999</v>
      </c>
      <c r="C85" s="3">
        <v>19.900831867000001</v>
      </c>
      <c r="D85" s="3">
        <v>13636.365</v>
      </c>
      <c r="E85" s="3">
        <v>13.551211200499999</v>
      </c>
      <c r="F85" s="3">
        <v>14292.306</v>
      </c>
      <c r="G85" s="3">
        <v>27.268492881</v>
      </c>
      <c r="I85" s="17">
        <v>1024</v>
      </c>
      <c r="J85" s="3">
        <v>28540.313999999998</v>
      </c>
      <c r="K85" s="3">
        <v>17.668335065899999</v>
      </c>
      <c r="L85" s="3">
        <v>28505.495999999999</v>
      </c>
      <c r="M85" s="3">
        <v>2.00366264625</v>
      </c>
      <c r="N85" s="3">
        <v>28525.69</v>
      </c>
      <c r="O85" s="3">
        <v>4.3406335942999998</v>
      </c>
    </row>
    <row r="86" spans="1:15" x14ac:dyDescent="0.45">
      <c r="A86" s="17">
        <v>1024</v>
      </c>
      <c r="B86" s="3">
        <v>15402.927</v>
      </c>
      <c r="C86" s="3">
        <v>20.780712235100001</v>
      </c>
      <c r="D86" s="3">
        <v>13609.137000000001</v>
      </c>
      <c r="E86" s="3">
        <v>19.791787210900001</v>
      </c>
      <c r="F86" s="3">
        <v>14303.525</v>
      </c>
      <c r="G86" s="3">
        <v>18.493289729000001</v>
      </c>
    </row>
    <row r="88" spans="1:15" x14ac:dyDescent="0.45">
      <c r="A88" s="17" t="s">
        <v>26</v>
      </c>
      <c r="B88" s="40" t="s">
        <v>3</v>
      </c>
      <c r="C88" s="40"/>
      <c r="D88" s="59" t="s">
        <v>56</v>
      </c>
      <c r="E88" s="40"/>
      <c r="F88" s="40" t="s">
        <v>6</v>
      </c>
      <c r="G88" s="40"/>
    </row>
    <row r="89" spans="1:15" x14ac:dyDescent="0.45">
      <c r="B89" s="17" t="s">
        <v>4</v>
      </c>
      <c r="C89" s="17" t="s">
        <v>5</v>
      </c>
      <c r="D89" s="17" t="s">
        <v>4</v>
      </c>
      <c r="E89" s="17" t="s">
        <v>5</v>
      </c>
      <c r="F89" s="17" t="s">
        <v>4</v>
      </c>
      <c r="G89" s="17" t="s">
        <v>5</v>
      </c>
    </row>
    <row r="90" spans="1:15" x14ac:dyDescent="0.45">
      <c r="A90" s="17">
        <v>1</v>
      </c>
      <c r="B90" s="3">
        <v>1027.3620000000001</v>
      </c>
      <c r="C90" s="3">
        <v>578.02628393199996</v>
      </c>
      <c r="D90" s="3">
        <v>458.8</v>
      </c>
      <c r="E90" s="3">
        <v>1.2040597991799999</v>
      </c>
      <c r="F90" s="3">
        <v>545.33500000000004</v>
      </c>
      <c r="G90" s="3">
        <v>1.49640402298</v>
      </c>
    </row>
    <row r="91" spans="1:15" x14ac:dyDescent="0.45">
      <c r="A91" s="17">
        <v>2</v>
      </c>
      <c r="B91" s="3">
        <v>1958.345</v>
      </c>
      <c r="C91" s="3">
        <v>447.18301064000002</v>
      </c>
      <c r="D91" s="3">
        <v>903.11400000000003</v>
      </c>
      <c r="E91" s="3">
        <v>1.0869885003999999</v>
      </c>
      <c r="F91" s="3">
        <v>1077.7539999999999</v>
      </c>
      <c r="G91" s="3">
        <v>19.248507059000001</v>
      </c>
    </row>
    <row r="92" spans="1:15" x14ac:dyDescent="0.45">
      <c r="A92" s="17">
        <v>4</v>
      </c>
      <c r="B92" s="3">
        <v>3999.1480000000001</v>
      </c>
      <c r="C92" s="3">
        <v>1645.86345179</v>
      </c>
      <c r="D92" s="3">
        <v>1740.2529999999999</v>
      </c>
      <c r="E92" s="3">
        <v>4.3031570968299997</v>
      </c>
      <c r="F92" s="3">
        <v>2122.366</v>
      </c>
      <c r="G92" s="3">
        <v>85.615104298199995</v>
      </c>
    </row>
    <row r="93" spans="1:15" x14ac:dyDescent="0.45">
      <c r="A93" s="17">
        <v>8</v>
      </c>
      <c r="B93" s="3">
        <v>5602.1970000000001</v>
      </c>
      <c r="C93" s="3">
        <v>10.3912915944</v>
      </c>
      <c r="D93" s="3">
        <v>3306.558</v>
      </c>
      <c r="E93" s="3">
        <v>4.9327331166399997</v>
      </c>
      <c r="F93" s="3">
        <v>3951.8389999999999</v>
      </c>
      <c r="G93" s="3">
        <v>11.7771545375</v>
      </c>
    </row>
    <row r="94" spans="1:15" x14ac:dyDescent="0.45">
      <c r="A94" s="17">
        <v>16</v>
      </c>
      <c r="B94" s="3">
        <v>8780.2649999999994</v>
      </c>
      <c r="C94" s="3">
        <v>30.142678132499999</v>
      </c>
      <c r="D94" s="3">
        <v>5685.7439999999997</v>
      </c>
      <c r="E94" s="3">
        <v>14.004585820400001</v>
      </c>
      <c r="F94" s="3">
        <v>6792.31</v>
      </c>
      <c r="G94" s="3">
        <v>16.276118702000002</v>
      </c>
    </row>
    <row r="95" spans="1:15" x14ac:dyDescent="0.45">
      <c r="A95" s="17">
        <v>32</v>
      </c>
      <c r="B95" s="3">
        <v>14286.725</v>
      </c>
      <c r="C95" s="3">
        <v>88.118552785399999</v>
      </c>
      <c r="D95" s="3">
        <v>9272.4439999999995</v>
      </c>
      <c r="E95" s="3">
        <v>25.2481267424</v>
      </c>
      <c r="F95" s="3">
        <v>10853.476000000001</v>
      </c>
      <c r="G95" s="3">
        <v>34.097018110100002</v>
      </c>
    </row>
    <row r="96" spans="1:15" x14ac:dyDescent="0.45">
      <c r="A96" s="17">
        <v>64</v>
      </c>
      <c r="B96" s="3">
        <v>14872.906999999999</v>
      </c>
      <c r="C96" s="3">
        <v>19.613485692200001</v>
      </c>
      <c r="D96" s="3">
        <v>11068.584000000001</v>
      </c>
      <c r="E96" s="3">
        <v>23.711760035899999</v>
      </c>
      <c r="F96" s="3">
        <v>12496.784</v>
      </c>
      <c r="G96" s="3">
        <v>37.5253290992</v>
      </c>
    </row>
    <row r="97" spans="1:12" x14ac:dyDescent="0.45">
      <c r="A97" s="17">
        <v>128</v>
      </c>
      <c r="B97" s="3">
        <v>17749.939999999999</v>
      </c>
      <c r="C97" s="3">
        <v>28.287229980999999</v>
      </c>
      <c r="D97" s="3">
        <v>12552.454</v>
      </c>
      <c r="E97" s="3">
        <v>19.199287591000001</v>
      </c>
      <c r="F97" s="3">
        <v>14306.173000000001</v>
      </c>
      <c r="G97" s="3">
        <v>43.875759377999998</v>
      </c>
    </row>
    <row r="98" spans="1:12" x14ac:dyDescent="0.45">
      <c r="A98" s="17">
        <v>256</v>
      </c>
      <c r="B98" s="3">
        <v>18597.478999999999</v>
      </c>
      <c r="C98" s="3">
        <v>49.817464297199997</v>
      </c>
      <c r="D98" s="3">
        <v>13001.224</v>
      </c>
      <c r="E98" s="3">
        <v>30.918615816399999</v>
      </c>
      <c r="F98" s="3">
        <v>14896.808999999999</v>
      </c>
      <c r="G98" s="3">
        <v>39.792641392599997</v>
      </c>
    </row>
    <row r="99" spans="1:12" x14ac:dyDescent="0.45">
      <c r="A99" s="17">
        <v>512</v>
      </c>
      <c r="B99" s="3">
        <v>19377.975999999999</v>
      </c>
      <c r="C99" s="3">
        <v>47.427438514000002</v>
      </c>
      <c r="D99" s="3">
        <v>13445.656999999999</v>
      </c>
      <c r="E99" s="3">
        <v>18.7896940103</v>
      </c>
      <c r="F99" s="3">
        <v>15423.957</v>
      </c>
      <c r="G99" s="3">
        <v>63.1392000345</v>
      </c>
    </row>
    <row r="100" spans="1:12" x14ac:dyDescent="0.45">
      <c r="A100" s="17">
        <v>1024</v>
      </c>
      <c r="B100" s="3">
        <v>19855.115000000002</v>
      </c>
      <c r="C100" s="3">
        <v>67.045525316799996</v>
      </c>
      <c r="D100" s="3">
        <v>13736.11</v>
      </c>
      <c r="E100" s="3">
        <v>24.478007680400001</v>
      </c>
      <c r="F100" s="3">
        <v>15783.843000000001</v>
      </c>
      <c r="G100" s="3">
        <v>50.8654757276</v>
      </c>
    </row>
    <row r="101" spans="1:12" s="34" customFormat="1" ht="28.5" x14ac:dyDescent="0.45">
      <c r="A101" s="17"/>
      <c r="B101" s="17"/>
      <c r="C101" s="17"/>
      <c r="D101" s="17"/>
      <c r="E101" s="17"/>
      <c r="F101" s="17"/>
      <c r="G101" s="17"/>
      <c r="H101" s="33" t="s">
        <v>29</v>
      </c>
      <c r="I101" s="58" t="s">
        <v>93</v>
      </c>
      <c r="J101" s="58" t="s">
        <v>94</v>
      </c>
      <c r="K101" s="58" t="s">
        <v>95</v>
      </c>
      <c r="L101" s="58" t="s">
        <v>96</v>
      </c>
    </row>
    <row r="102" spans="1:12" ht="28.5" x14ac:dyDescent="0.45">
      <c r="A102" s="33" t="s">
        <v>29</v>
      </c>
      <c r="B102" s="21" t="s">
        <v>27</v>
      </c>
      <c r="C102" s="56" t="s">
        <v>60</v>
      </c>
      <c r="D102" s="58" t="s">
        <v>62</v>
      </c>
      <c r="E102" s="21" t="s">
        <v>28</v>
      </c>
      <c r="F102" s="57" t="s">
        <v>61</v>
      </c>
      <c r="G102" s="58" t="s">
        <v>63</v>
      </c>
      <c r="H102" s="22">
        <v>1</v>
      </c>
      <c r="I102" s="71">
        <f>B103/D103</f>
        <v>0.99915751104381167</v>
      </c>
      <c r="J102" s="71">
        <f>B103/C103</f>
        <v>0.99886230692713907</v>
      </c>
      <c r="K102" s="71">
        <f>E103/G103</f>
        <v>2.373419386537245</v>
      </c>
      <c r="L102" s="71">
        <f>E103/F103</f>
        <v>1.9674657191030962</v>
      </c>
    </row>
    <row r="103" spans="1:12" x14ac:dyDescent="0.45">
      <c r="A103" s="22">
        <v>1</v>
      </c>
      <c r="B103" s="35">
        <v>38669.385000000002</v>
      </c>
      <c r="C103" s="35">
        <v>38713.428999999996</v>
      </c>
      <c r="D103" s="3">
        <v>38701.991000000002</v>
      </c>
      <c r="E103" s="35">
        <v>2453.9589999999998</v>
      </c>
      <c r="F103" s="36">
        <v>1247.269</v>
      </c>
      <c r="G103" s="3">
        <v>1033.934</v>
      </c>
      <c r="H103" s="22">
        <v>2</v>
      </c>
      <c r="I103" s="71">
        <f t="shared" ref="I103:I112" si="7">B104/D104</f>
        <v>1.0004185912322083</v>
      </c>
      <c r="J103" s="71">
        <f t="shared" ref="J103:J112" si="8">B104/C104</f>
        <v>1.0002251840436176</v>
      </c>
      <c r="K103" s="71">
        <f t="shared" ref="K103:K112" si="9">E104/G104</f>
        <v>2.2424374731847663</v>
      </c>
      <c r="L103" s="71">
        <f t="shared" ref="L103:L112" si="10">E104/F104</f>
        <v>1.8787960933806196</v>
      </c>
    </row>
    <row r="104" spans="1:12" x14ac:dyDescent="0.45">
      <c r="A104" s="22">
        <v>2</v>
      </c>
      <c r="B104" s="35">
        <v>33500.146000000001</v>
      </c>
      <c r="C104" s="35">
        <v>33492.603999999999</v>
      </c>
      <c r="D104" s="3">
        <v>33486.129000000001</v>
      </c>
      <c r="E104" s="35">
        <v>4442.6049999999996</v>
      </c>
      <c r="F104" s="36">
        <v>2364.6019999999999</v>
      </c>
      <c r="G104" s="3">
        <v>1981.15</v>
      </c>
      <c r="H104" s="22">
        <v>4</v>
      </c>
      <c r="I104" s="71">
        <f t="shared" si="7"/>
        <v>1.0003626048977263</v>
      </c>
      <c r="J104" s="71">
        <f t="shared" si="8"/>
        <v>1.0002902095760744</v>
      </c>
      <c r="K104" s="71">
        <f t="shared" si="9"/>
        <v>2.0408923920933293</v>
      </c>
      <c r="L104" s="71">
        <f t="shared" si="10"/>
        <v>1.7339979017308271</v>
      </c>
    </row>
    <row r="105" spans="1:12" x14ac:dyDescent="0.45">
      <c r="A105" s="22">
        <v>4</v>
      </c>
      <c r="B105" s="35">
        <v>31376.09</v>
      </c>
      <c r="C105" s="35">
        <v>31366.987000000001</v>
      </c>
      <c r="D105" s="3">
        <v>31364.717000000001</v>
      </c>
      <c r="E105" s="35">
        <v>7442.5079999999998</v>
      </c>
      <c r="F105" s="36">
        <v>4292.1090000000004</v>
      </c>
      <c r="G105" s="3">
        <v>3646.6930000000002</v>
      </c>
      <c r="H105" s="22">
        <v>8</v>
      </c>
      <c r="I105" s="71">
        <f t="shared" si="7"/>
        <v>1.0003304553155437</v>
      </c>
      <c r="J105" s="71">
        <f t="shared" si="8"/>
        <v>1.0002205861734021</v>
      </c>
      <c r="K105" s="71">
        <f t="shared" si="9"/>
        <v>1.7994110255132025</v>
      </c>
      <c r="L105" s="71">
        <f t="shared" si="10"/>
        <v>1.561505139928965</v>
      </c>
    </row>
    <row r="106" spans="1:12" x14ac:dyDescent="0.45">
      <c r="A106" s="22">
        <v>8</v>
      </c>
      <c r="B106" s="35">
        <v>30425.661</v>
      </c>
      <c r="C106" s="35">
        <v>30418.951000000001</v>
      </c>
      <c r="D106" s="3">
        <v>30415.61</v>
      </c>
      <c r="E106" s="35">
        <v>11297.98</v>
      </c>
      <c r="F106" s="36">
        <v>7235.3140000000003</v>
      </c>
      <c r="G106" s="3">
        <v>6278.71</v>
      </c>
      <c r="H106" s="22">
        <v>16</v>
      </c>
      <c r="I106" s="71">
        <f t="shared" si="7"/>
        <v>1.0004143289502079</v>
      </c>
      <c r="J106" s="71">
        <f t="shared" si="8"/>
        <v>1.0003442204944943</v>
      </c>
      <c r="K106" s="71">
        <f t="shared" si="9"/>
        <v>1.5182159722508684</v>
      </c>
      <c r="L106" s="71">
        <f t="shared" si="10"/>
        <v>1.3357802048586722</v>
      </c>
    </row>
    <row r="107" spans="1:12" x14ac:dyDescent="0.45">
      <c r="A107" s="22">
        <v>16</v>
      </c>
      <c r="B107" s="35">
        <v>29962.042000000001</v>
      </c>
      <c r="C107" s="35">
        <v>29951.732</v>
      </c>
      <c r="D107" s="3">
        <v>29949.633000000002</v>
      </c>
      <c r="E107" s="35">
        <v>13544.114</v>
      </c>
      <c r="F107" s="36">
        <v>10139.477999999999</v>
      </c>
      <c r="G107" s="3">
        <v>8921.0720000000001</v>
      </c>
      <c r="H107" s="22">
        <v>32</v>
      </c>
      <c r="I107" s="71">
        <f t="shared" si="7"/>
        <v>1.0005870486040462</v>
      </c>
      <c r="J107" s="71">
        <f t="shared" si="8"/>
        <v>1.0003332299477288</v>
      </c>
      <c r="K107" s="71">
        <f t="shared" si="9"/>
        <v>1.2732953100895765</v>
      </c>
      <c r="L107" s="71">
        <f t="shared" si="10"/>
        <v>1.1925337572359578</v>
      </c>
    </row>
    <row r="108" spans="1:12" x14ac:dyDescent="0.45">
      <c r="A108" s="22">
        <v>32</v>
      </c>
      <c r="B108" s="35">
        <v>29698.100999999999</v>
      </c>
      <c r="C108" s="35">
        <v>29688.207999999999</v>
      </c>
      <c r="D108" s="3">
        <v>29680.677</v>
      </c>
      <c r="E108" s="35">
        <v>15234.93</v>
      </c>
      <c r="F108" s="36">
        <v>12775.261</v>
      </c>
      <c r="G108" s="3">
        <v>11964.962</v>
      </c>
      <c r="H108" s="22">
        <v>64</v>
      </c>
      <c r="I108" s="71">
        <f t="shared" si="7"/>
        <v>1.0005784890739957</v>
      </c>
      <c r="J108" s="71">
        <f t="shared" si="8"/>
        <v>1.0007565161503742</v>
      </c>
      <c r="K108" s="71">
        <f t="shared" si="9"/>
        <v>1.1777486700305329</v>
      </c>
      <c r="L108" s="71">
        <f t="shared" si="10"/>
        <v>1.1284196303121139</v>
      </c>
    </row>
    <row r="109" spans="1:12" x14ac:dyDescent="0.45">
      <c r="A109" s="22">
        <v>64</v>
      </c>
      <c r="B109" s="35">
        <v>29563.026000000002</v>
      </c>
      <c r="C109" s="35">
        <v>29540.678</v>
      </c>
      <c r="D109" s="3">
        <v>29545.934000000001</v>
      </c>
      <c r="E109" s="35">
        <v>16243.120999999999</v>
      </c>
      <c r="F109" s="36">
        <v>14394.575000000001</v>
      </c>
      <c r="G109" s="3">
        <v>13791.67</v>
      </c>
      <c r="H109" s="22">
        <v>128</v>
      </c>
      <c r="I109" s="71">
        <f t="shared" si="7"/>
        <v>1.0002224878359185</v>
      </c>
      <c r="J109" s="71">
        <f t="shared" si="8"/>
        <v>1.0001029900657825</v>
      </c>
      <c r="K109" s="71">
        <f t="shared" si="9"/>
        <v>1.1525250431385907</v>
      </c>
      <c r="L109" s="71">
        <f t="shared" si="10"/>
        <v>1.089033045848897</v>
      </c>
    </row>
    <row r="110" spans="1:12" x14ac:dyDescent="0.45">
      <c r="A110" s="22">
        <v>128</v>
      </c>
      <c r="B110" s="35">
        <v>29491.317999999999</v>
      </c>
      <c r="C110" s="35">
        <v>29488.280999999999</v>
      </c>
      <c r="D110" s="3">
        <v>29484.758000000002</v>
      </c>
      <c r="E110" s="35">
        <v>16207.078</v>
      </c>
      <c r="F110" s="36">
        <v>14882.081</v>
      </c>
      <c r="G110" s="3">
        <v>14062.235000000001</v>
      </c>
      <c r="H110" s="22">
        <v>256</v>
      </c>
      <c r="I110" s="71">
        <f t="shared" si="7"/>
        <v>0.99770865900273653</v>
      </c>
      <c r="J110" s="71">
        <f t="shared" si="8"/>
        <v>0.99224399495865645</v>
      </c>
      <c r="K110" s="71">
        <f t="shared" si="9"/>
        <v>1.143757798603892</v>
      </c>
      <c r="L110" s="71">
        <f t="shared" si="10"/>
        <v>1.0897145560021457</v>
      </c>
    </row>
    <row r="111" spans="1:12" x14ac:dyDescent="0.45">
      <c r="A111" s="22">
        <v>256</v>
      </c>
      <c r="B111" s="35">
        <v>29047.681</v>
      </c>
      <c r="C111" s="35">
        <v>29274.736000000001</v>
      </c>
      <c r="D111" s="3">
        <v>29114.392</v>
      </c>
      <c r="E111" s="35">
        <v>15631.405000000001</v>
      </c>
      <c r="F111" s="36">
        <v>14344.495000000001</v>
      </c>
      <c r="G111" s="3">
        <v>13666.709000000001</v>
      </c>
      <c r="H111" s="22">
        <v>512</v>
      </c>
      <c r="I111" s="71">
        <f t="shared" si="7"/>
        <v>0.99950667838821161</v>
      </c>
      <c r="J111" s="71">
        <f t="shared" si="8"/>
        <v>0.99927097032871315</v>
      </c>
      <c r="K111" s="71">
        <f t="shared" si="9"/>
        <v>1.1314328268567173</v>
      </c>
      <c r="L111" s="71">
        <f t="shared" si="10"/>
        <v>1.0795060643118051</v>
      </c>
    </row>
    <row r="112" spans="1:12" x14ac:dyDescent="0.45">
      <c r="A112" s="22">
        <v>512</v>
      </c>
      <c r="B112" s="35">
        <v>28508.903999999999</v>
      </c>
      <c r="C112" s="35">
        <v>28529.703000000001</v>
      </c>
      <c r="D112" s="3">
        <v>28522.974999999999</v>
      </c>
      <c r="E112" s="35">
        <v>15428.630999999999</v>
      </c>
      <c r="F112" s="36">
        <v>14292.306</v>
      </c>
      <c r="G112" s="3">
        <v>13636.365</v>
      </c>
      <c r="H112" s="25">
        <v>1024</v>
      </c>
      <c r="I112" s="71">
        <f t="shared" si="7"/>
        <v>1.0012214486637945</v>
      </c>
      <c r="J112" s="71">
        <f t="shared" si="8"/>
        <v>1.0005126606928703</v>
      </c>
      <c r="K112" s="71">
        <f t="shared" si="9"/>
        <v>1.1318077700297968</v>
      </c>
      <c r="L112" s="71">
        <f t="shared" si="10"/>
        <v>1.076862311912623</v>
      </c>
    </row>
    <row r="113" spans="1:12" x14ac:dyDescent="0.45">
      <c r="A113" s="25">
        <v>1024</v>
      </c>
      <c r="B113" s="37">
        <v>28540.313999999998</v>
      </c>
      <c r="C113" s="37">
        <v>28525.69</v>
      </c>
      <c r="D113" s="3">
        <v>28505.495999999999</v>
      </c>
      <c r="E113" s="37">
        <v>15402.927</v>
      </c>
      <c r="F113" s="38">
        <v>14303.525</v>
      </c>
      <c r="G113" s="3">
        <v>13609.137000000001</v>
      </c>
      <c r="I113" s="65"/>
      <c r="J113" s="65"/>
      <c r="K113" s="65">
        <f>AVERAGE(K102:K107)</f>
        <v>1.8746119266114982</v>
      </c>
      <c r="L113" s="65">
        <f>AVERAGE(L102:L107)</f>
        <v>1.6116798027063564</v>
      </c>
    </row>
    <row r="114" spans="1:12" x14ac:dyDescent="0.45">
      <c r="K114" s="65">
        <f>AVERAGE(K108:K112)</f>
        <v>1.147454421731906</v>
      </c>
      <c r="L114" s="65">
        <f>AVERAGE(L108:L112)</f>
        <v>1.092707121677517</v>
      </c>
    </row>
    <row r="116" spans="1:12" x14ac:dyDescent="0.45">
      <c r="A116" s="15" t="s">
        <v>65</v>
      </c>
      <c r="H116" s="49" t="s">
        <v>98</v>
      </c>
      <c r="I116" s="49" t="s">
        <v>97</v>
      </c>
    </row>
    <row r="117" spans="1:12" x14ac:dyDescent="0.45">
      <c r="A117" s="19" t="s">
        <v>30</v>
      </c>
      <c r="B117" s="20" t="s">
        <v>23</v>
      </c>
      <c r="C117" s="20" t="s">
        <v>8</v>
      </c>
      <c r="D117" s="10" t="s">
        <v>57</v>
      </c>
      <c r="E117" s="20" t="s">
        <v>8</v>
      </c>
      <c r="F117" s="11" t="s">
        <v>21</v>
      </c>
      <c r="H117" s="71">
        <f>B118/D118</f>
        <v>1.8839098902509468</v>
      </c>
      <c r="I117" s="71">
        <f>B118/F118</f>
        <v>2.2392371403661726</v>
      </c>
    </row>
    <row r="118" spans="1:12" x14ac:dyDescent="0.45">
      <c r="A118" s="22">
        <v>1</v>
      </c>
      <c r="B118" s="23">
        <v>1027.3620000000001</v>
      </c>
      <c r="C118" s="23">
        <v>578.02628393199996</v>
      </c>
      <c r="D118" s="23">
        <v>545.33500000000004</v>
      </c>
      <c r="E118" s="23">
        <v>1.49640402298</v>
      </c>
      <c r="F118" s="60">
        <v>458.8</v>
      </c>
      <c r="H118" s="71">
        <f t="shared" ref="H118:H127" si="11">B119/D119</f>
        <v>1.8170612217630371</v>
      </c>
      <c r="I118" s="71">
        <f t="shared" ref="I118:I127" si="12">B119/F119</f>
        <v>2.168436099982948</v>
      </c>
    </row>
    <row r="119" spans="1:12" x14ac:dyDescent="0.45">
      <c r="A119" s="22">
        <v>2</v>
      </c>
      <c r="B119" s="23">
        <v>1958.345</v>
      </c>
      <c r="C119" s="23">
        <v>447.18301064000002</v>
      </c>
      <c r="D119" s="23">
        <v>1077.7539999999999</v>
      </c>
      <c r="E119" s="23">
        <v>19.248507059000001</v>
      </c>
      <c r="F119" s="60">
        <v>903.11400000000003</v>
      </c>
      <c r="H119" s="71">
        <f t="shared" si="11"/>
        <v>1.884287629937532</v>
      </c>
      <c r="I119" s="71">
        <f t="shared" si="12"/>
        <v>2.2980267811634287</v>
      </c>
    </row>
    <row r="120" spans="1:12" x14ac:dyDescent="0.45">
      <c r="A120" s="22">
        <v>4</v>
      </c>
      <c r="B120" s="23">
        <v>3999.1480000000001</v>
      </c>
      <c r="C120" s="23">
        <v>1645.86345179</v>
      </c>
      <c r="D120" s="23">
        <v>2122.366</v>
      </c>
      <c r="E120" s="23">
        <v>85.615104298199995</v>
      </c>
      <c r="F120" s="60">
        <v>1740.2529999999999</v>
      </c>
      <c r="H120" s="71">
        <f t="shared" si="11"/>
        <v>1.4176177217745967</v>
      </c>
      <c r="I120" s="71">
        <f t="shared" si="12"/>
        <v>1.6942684810004844</v>
      </c>
    </row>
    <row r="121" spans="1:12" x14ac:dyDescent="0.45">
      <c r="A121" s="22">
        <v>8</v>
      </c>
      <c r="B121" s="23">
        <v>5602.1970000000001</v>
      </c>
      <c r="C121" s="23">
        <v>10.3912915944</v>
      </c>
      <c r="D121" s="23">
        <v>3951.8389999999999</v>
      </c>
      <c r="E121" s="23">
        <v>11.7771545375</v>
      </c>
      <c r="F121" s="60">
        <v>3306.558</v>
      </c>
      <c r="H121" s="71">
        <f t="shared" si="11"/>
        <v>1.2926773071311526</v>
      </c>
      <c r="I121" s="71">
        <f t="shared" si="12"/>
        <v>1.544259643065182</v>
      </c>
    </row>
    <row r="122" spans="1:12" x14ac:dyDescent="0.45">
      <c r="A122" s="22">
        <v>16</v>
      </c>
      <c r="B122" s="23">
        <v>8780.2649999999994</v>
      </c>
      <c r="C122" s="23">
        <v>30.142678132499999</v>
      </c>
      <c r="D122" s="23">
        <v>6792.31</v>
      </c>
      <c r="E122" s="23">
        <v>16.276118702000002</v>
      </c>
      <c r="F122" s="60">
        <v>5685.7439999999997</v>
      </c>
      <c r="H122" s="71">
        <f t="shared" si="11"/>
        <v>1.3163271379602257</v>
      </c>
      <c r="I122" s="71">
        <f t="shared" si="12"/>
        <v>1.5407723141816765</v>
      </c>
    </row>
    <row r="123" spans="1:12" x14ac:dyDescent="0.45">
      <c r="A123" s="22">
        <v>32</v>
      </c>
      <c r="B123" s="23">
        <v>14286.725</v>
      </c>
      <c r="C123" s="23">
        <v>88.118552785399999</v>
      </c>
      <c r="D123" s="23">
        <v>10853.476000000001</v>
      </c>
      <c r="E123" s="23">
        <v>34.097018110100002</v>
      </c>
      <c r="F123" s="60">
        <v>9272.4439999999995</v>
      </c>
      <c r="H123" s="71">
        <f t="shared" si="11"/>
        <v>1.1901387588998897</v>
      </c>
      <c r="I123" s="71">
        <f t="shared" si="12"/>
        <v>1.3437045786525177</v>
      </c>
    </row>
    <row r="124" spans="1:12" x14ac:dyDescent="0.45">
      <c r="A124" s="22">
        <v>64</v>
      </c>
      <c r="B124" s="23">
        <v>14872.906999999999</v>
      </c>
      <c r="C124" s="23">
        <v>19.613485692200001</v>
      </c>
      <c r="D124" s="23">
        <v>12496.784</v>
      </c>
      <c r="E124" s="23">
        <v>37.5253290992</v>
      </c>
      <c r="F124" s="60">
        <v>11068.584000000001</v>
      </c>
      <c r="H124" s="71">
        <f t="shared" si="11"/>
        <v>1.2407189539788173</v>
      </c>
      <c r="I124" s="71">
        <f t="shared" si="12"/>
        <v>1.4140613460921665</v>
      </c>
    </row>
    <row r="125" spans="1:12" x14ac:dyDescent="0.45">
      <c r="A125" s="22">
        <v>128</v>
      </c>
      <c r="B125" s="23">
        <v>17749.939999999999</v>
      </c>
      <c r="C125" s="23">
        <v>28.287229980999999</v>
      </c>
      <c r="D125" s="23">
        <v>14306.173000000001</v>
      </c>
      <c r="E125" s="23">
        <v>43.875759377999998</v>
      </c>
      <c r="F125" s="60">
        <v>12552.454</v>
      </c>
      <c r="H125" s="71">
        <f t="shared" si="11"/>
        <v>1.2484203160556062</v>
      </c>
      <c r="I125" s="71">
        <f t="shared" si="12"/>
        <v>1.4304406262056557</v>
      </c>
    </row>
    <row r="126" spans="1:12" x14ac:dyDescent="0.45">
      <c r="A126" s="22">
        <v>256</v>
      </c>
      <c r="B126" s="23">
        <v>18597.478999999999</v>
      </c>
      <c r="C126" s="23">
        <v>49.817464297199997</v>
      </c>
      <c r="D126" s="23">
        <v>14896.808999999999</v>
      </c>
      <c r="E126" s="23">
        <v>39.792641392599997</v>
      </c>
      <c r="F126" s="60">
        <v>13001.224</v>
      </c>
      <c r="H126" s="71">
        <f t="shared" si="11"/>
        <v>1.2563556809708429</v>
      </c>
      <c r="I126" s="71">
        <f t="shared" si="12"/>
        <v>1.4412070752660133</v>
      </c>
    </row>
    <row r="127" spans="1:12" x14ac:dyDescent="0.45">
      <c r="A127" s="22">
        <v>512</v>
      </c>
      <c r="B127" s="23">
        <v>19377.975999999999</v>
      </c>
      <c r="C127" s="23">
        <v>47.427438514000002</v>
      </c>
      <c r="D127" s="23">
        <v>15423.957</v>
      </c>
      <c r="E127" s="23">
        <v>63.1392000345</v>
      </c>
      <c r="F127" s="60">
        <v>13445.656999999999</v>
      </c>
      <c r="H127" s="71">
        <f t="shared" si="11"/>
        <v>1.2579392103684761</v>
      </c>
      <c r="I127" s="71">
        <f t="shared" si="12"/>
        <v>1.4454685496840081</v>
      </c>
    </row>
    <row r="128" spans="1:12" x14ac:dyDescent="0.45">
      <c r="A128" s="25">
        <v>1024</v>
      </c>
      <c r="B128" s="26">
        <v>19855.115000000002</v>
      </c>
      <c r="C128" s="26">
        <v>67.045525316799996</v>
      </c>
      <c r="D128" s="26">
        <v>15783.843000000001</v>
      </c>
      <c r="E128" s="26">
        <v>50.8654757276</v>
      </c>
      <c r="F128" s="60">
        <v>13736.11</v>
      </c>
      <c r="H128" s="65">
        <f>AVERAGE(H117:H120)</f>
        <v>1.7507191159315281</v>
      </c>
      <c r="I128" s="65">
        <f>AVERAGE(I117:I120)</f>
        <v>2.0999921256282588</v>
      </c>
    </row>
    <row r="129" spans="8:9" x14ac:dyDescent="0.45">
      <c r="H129" s="65">
        <f>AVERAGE(H121:H127)</f>
        <v>1.2575110521950015</v>
      </c>
      <c r="I129" s="65">
        <f>AVERAGE(I121:I127)</f>
        <v>1.4514163047353175</v>
      </c>
    </row>
  </sheetData>
  <mergeCells count="15">
    <mergeCell ref="N73:O73"/>
    <mergeCell ref="B2:C2"/>
    <mergeCell ref="D2:E2"/>
    <mergeCell ref="B43:C43"/>
    <mergeCell ref="D43:E43"/>
    <mergeCell ref="B51:C51"/>
    <mergeCell ref="D51:E51"/>
    <mergeCell ref="B74:C74"/>
    <mergeCell ref="D74:E74"/>
    <mergeCell ref="J73:K73"/>
    <mergeCell ref="L73:M73"/>
    <mergeCell ref="F2:G2"/>
    <mergeCell ref="F43:G43"/>
    <mergeCell ref="F51:G51"/>
    <mergeCell ref="F74:G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17F7-146C-4572-9E0C-FF594CECE159}">
  <dimension ref="A1"/>
  <sheetViews>
    <sheetView workbookViewId="0">
      <selection sqref="A1:XFD10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8"/>
  <sheetViews>
    <sheetView topLeftCell="A58" workbookViewId="0">
      <selection activeCell="F52" sqref="F52:G71"/>
    </sheetView>
  </sheetViews>
  <sheetFormatPr defaultRowHeight="14.25" x14ac:dyDescent="0.45"/>
  <cols>
    <col min="1" max="1" width="11" bestFit="1" customWidth="1"/>
    <col min="2" max="2" width="18" bestFit="1" customWidth="1"/>
    <col min="3" max="3" width="13.33203125" customWidth="1"/>
    <col min="4" max="4" width="18" bestFit="1" customWidth="1"/>
    <col min="5" max="5" width="13.3984375" bestFit="1" customWidth="1"/>
    <col min="6" max="6" width="18.46484375" customWidth="1"/>
    <col min="7" max="7" width="14" customWidth="1"/>
    <col min="8" max="8" width="14.3984375" bestFit="1" customWidth="1"/>
    <col min="9" max="9" width="14.46484375" customWidth="1"/>
    <col min="10" max="10" width="15.6640625" customWidth="1"/>
    <col min="11" max="11" width="12.3984375" customWidth="1"/>
    <col min="12" max="12" width="14.3984375" bestFit="1" customWidth="1"/>
    <col min="13" max="13" width="15.3984375" customWidth="1"/>
    <col min="14" max="14" width="14.3984375" bestFit="1" customWidth="1"/>
    <col min="15" max="15" width="14.1328125" customWidth="1"/>
  </cols>
  <sheetData>
    <row r="1" spans="1:7" ht="21" x14ac:dyDescent="0.65">
      <c r="A1" s="1" t="s">
        <v>36</v>
      </c>
    </row>
    <row r="2" spans="1:7" ht="21" x14ac:dyDescent="0.65">
      <c r="A2" s="1"/>
      <c r="B2" s="141" t="s">
        <v>3</v>
      </c>
      <c r="C2" s="141"/>
      <c r="D2" s="140" t="s">
        <v>56</v>
      </c>
      <c r="E2" s="140"/>
      <c r="F2" s="141" t="s">
        <v>6</v>
      </c>
      <c r="G2" s="141"/>
    </row>
    <row r="3" spans="1:7" x14ac:dyDescent="0.45">
      <c r="A3" t="s">
        <v>37</v>
      </c>
      <c r="B3" s="2" t="s">
        <v>4</v>
      </c>
      <c r="C3" s="2" t="s">
        <v>5</v>
      </c>
      <c r="D3" s="2" t="s">
        <v>4</v>
      </c>
      <c r="E3" s="2" t="s">
        <v>5</v>
      </c>
      <c r="F3" s="2" t="s">
        <v>4</v>
      </c>
      <c r="G3" s="2" t="s">
        <v>5</v>
      </c>
    </row>
    <row r="4" spans="1:7" x14ac:dyDescent="0.45">
      <c r="A4">
        <v>1</v>
      </c>
      <c r="B4" s="82">
        <v>626504.005</v>
      </c>
      <c r="C4" s="82">
        <v>52100.327749099997</v>
      </c>
      <c r="D4" s="82">
        <v>408377.89500000002</v>
      </c>
      <c r="E4" s="82">
        <v>14120.1029289</v>
      </c>
      <c r="F4" s="82">
        <v>489808.005</v>
      </c>
      <c r="G4" s="82">
        <v>14167.706106400001</v>
      </c>
    </row>
    <row r="5" spans="1:7" x14ac:dyDescent="0.45">
      <c r="A5">
        <v>2</v>
      </c>
      <c r="B5" s="82">
        <v>840177.02500000002</v>
      </c>
      <c r="C5" s="82">
        <v>66796.404110000003</v>
      </c>
      <c r="D5" s="82">
        <v>545419.24</v>
      </c>
      <c r="E5" s="82">
        <v>13141.0900146</v>
      </c>
      <c r="F5" s="82">
        <v>653422.75</v>
      </c>
      <c r="G5" s="82">
        <v>14838.6646987</v>
      </c>
    </row>
    <row r="6" spans="1:7" x14ac:dyDescent="0.45">
      <c r="A6">
        <v>4</v>
      </c>
      <c r="B6" s="82">
        <v>1254147.4450000001</v>
      </c>
      <c r="C6" s="82">
        <v>106179.636805</v>
      </c>
      <c r="D6" s="82">
        <v>829511.08499999996</v>
      </c>
      <c r="E6" s="82">
        <v>16745.774271099999</v>
      </c>
      <c r="F6" s="82">
        <v>982779.20499999996</v>
      </c>
      <c r="G6" s="82">
        <v>18398.9333119</v>
      </c>
    </row>
    <row r="7" spans="1:7" x14ac:dyDescent="0.45">
      <c r="A7">
        <v>8</v>
      </c>
      <c r="B7" s="82">
        <v>1952596.46</v>
      </c>
      <c r="C7" s="82">
        <v>169917.40616099999</v>
      </c>
      <c r="D7" s="82">
        <v>1343919.5</v>
      </c>
      <c r="E7" s="82">
        <v>17525.572600899999</v>
      </c>
      <c r="F7" s="82">
        <v>1597169.7450000001</v>
      </c>
      <c r="G7" s="82">
        <v>31553.538316999999</v>
      </c>
    </row>
    <row r="8" spans="1:7" x14ac:dyDescent="0.45">
      <c r="A8">
        <v>16</v>
      </c>
      <c r="B8" s="82">
        <v>3625172.41</v>
      </c>
      <c r="C8" s="82">
        <v>223470.66966099999</v>
      </c>
      <c r="D8" s="82">
        <v>2368980.9700000002</v>
      </c>
      <c r="E8" s="82">
        <v>28502.9023075</v>
      </c>
      <c r="F8" s="82">
        <v>2782621.9449999998</v>
      </c>
      <c r="G8" s="82">
        <v>57331.695732200002</v>
      </c>
    </row>
    <row r="9" spans="1:7" x14ac:dyDescent="0.45">
      <c r="A9">
        <v>32</v>
      </c>
      <c r="B9" s="82">
        <v>6432379.0300000003</v>
      </c>
      <c r="C9" s="82">
        <v>462446.52249200002</v>
      </c>
      <c r="D9" s="82">
        <v>4312751.13</v>
      </c>
      <c r="E9" s="82">
        <v>24920.574530000002</v>
      </c>
      <c r="F9" s="82">
        <v>5057989.8049999997</v>
      </c>
      <c r="G9" s="82">
        <v>48731.249949199999</v>
      </c>
    </row>
    <row r="10" spans="1:7" x14ac:dyDescent="0.45">
      <c r="A10">
        <v>64</v>
      </c>
      <c r="B10" s="82">
        <v>11981019.045</v>
      </c>
      <c r="C10" s="82">
        <v>672641.34550599998</v>
      </c>
      <c r="D10" s="82">
        <v>8091572.1399999997</v>
      </c>
      <c r="E10" s="82">
        <v>173214.23242399999</v>
      </c>
      <c r="F10" s="82">
        <v>9461372.3699999992</v>
      </c>
      <c r="G10" s="82">
        <v>122988.297745</v>
      </c>
    </row>
    <row r="11" spans="1:7" x14ac:dyDescent="0.45">
      <c r="A11">
        <v>128</v>
      </c>
      <c r="B11" s="82">
        <v>20579960.754999999</v>
      </c>
      <c r="C11" s="82">
        <v>1419999.0646899999</v>
      </c>
      <c r="D11" s="82">
        <v>14721832.564999999</v>
      </c>
      <c r="E11" s="82">
        <v>138228.64087</v>
      </c>
      <c r="F11" s="82">
        <v>16950363.395</v>
      </c>
      <c r="G11" s="82">
        <v>205123.769864</v>
      </c>
    </row>
    <row r="12" spans="1:7" x14ac:dyDescent="0.45">
      <c r="A12">
        <v>256</v>
      </c>
      <c r="B12" s="82">
        <v>35502754.965000004</v>
      </c>
      <c r="C12" s="82">
        <v>1943729.5310200001</v>
      </c>
      <c r="D12" s="82">
        <v>25950353.074999999</v>
      </c>
      <c r="E12" s="82">
        <v>343550.780524</v>
      </c>
      <c r="F12" s="82">
        <v>29605637.344999999</v>
      </c>
      <c r="G12" s="82">
        <v>283873.88372699998</v>
      </c>
    </row>
    <row r="13" spans="1:7" x14ac:dyDescent="0.45">
      <c r="A13">
        <v>512</v>
      </c>
      <c r="B13" s="82">
        <v>53892220.265000001</v>
      </c>
      <c r="C13" s="82">
        <v>2469782.04868</v>
      </c>
      <c r="D13" s="82">
        <v>42676917.719999999</v>
      </c>
      <c r="E13" s="82">
        <v>402712.22394900001</v>
      </c>
      <c r="F13" s="82">
        <v>47434692.015000001</v>
      </c>
      <c r="G13" s="82">
        <v>627651.04844899999</v>
      </c>
    </row>
    <row r="14" spans="1:7" x14ac:dyDescent="0.45">
      <c r="A14">
        <v>1024</v>
      </c>
      <c r="B14" s="82">
        <v>70499235.655000001</v>
      </c>
      <c r="C14" s="82">
        <v>2144677.57779</v>
      </c>
      <c r="D14" s="82">
        <v>62473308.975000001</v>
      </c>
      <c r="E14" s="82">
        <v>411066.77142399998</v>
      </c>
      <c r="F14" s="82">
        <v>67327084.334999993</v>
      </c>
      <c r="G14" s="82">
        <v>691359.35710000002</v>
      </c>
    </row>
    <row r="15" spans="1:7" x14ac:dyDescent="0.45">
      <c r="A15">
        <v>2048</v>
      </c>
      <c r="B15" s="82">
        <v>87834251.709999993</v>
      </c>
      <c r="C15" s="82">
        <v>1461727.71346</v>
      </c>
      <c r="D15" s="82">
        <v>80728933.135000005</v>
      </c>
      <c r="E15" s="82">
        <v>564118.22601300001</v>
      </c>
      <c r="F15" s="82">
        <v>85310273.319999993</v>
      </c>
      <c r="G15" s="82">
        <v>605550.57528500003</v>
      </c>
    </row>
    <row r="16" spans="1:7" x14ac:dyDescent="0.45">
      <c r="A16">
        <v>4096</v>
      </c>
      <c r="B16" s="82">
        <v>100039482.55</v>
      </c>
      <c r="C16" s="82">
        <v>521134.38614800002</v>
      </c>
      <c r="D16" s="82">
        <v>95651625.084999993</v>
      </c>
      <c r="E16" s="82">
        <v>523186.43522799999</v>
      </c>
      <c r="F16" s="82">
        <v>98757161.379999995</v>
      </c>
      <c r="G16" s="82">
        <v>272909.45303799998</v>
      </c>
    </row>
    <row r="17" spans="1:7" x14ac:dyDescent="0.45">
      <c r="A17">
        <v>8192</v>
      </c>
      <c r="B17" s="82">
        <v>108156322.11499999</v>
      </c>
      <c r="C17" s="82">
        <v>475864.22580900003</v>
      </c>
      <c r="D17" s="82">
        <v>105403993.04000001</v>
      </c>
      <c r="E17" s="82">
        <v>173054.551037</v>
      </c>
      <c r="F17" s="82">
        <v>107145367.23999999</v>
      </c>
      <c r="G17" s="82">
        <v>312374.361638</v>
      </c>
    </row>
    <row r="18" spans="1:7" x14ac:dyDescent="0.45">
      <c r="A18">
        <v>16384</v>
      </c>
      <c r="B18" s="82">
        <v>112353803.545</v>
      </c>
      <c r="C18" s="82">
        <v>189567.627293</v>
      </c>
      <c r="D18" s="82">
        <v>111042595.51000001</v>
      </c>
      <c r="E18" s="82">
        <v>72174.111490399999</v>
      </c>
      <c r="F18" s="82">
        <v>111924652.08</v>
      </c>
      <c r="G18" s="82">
        <v>144532.05940599999</v>
      </c>
    </row>
    <row r="19" spans="1:7" x14ac:dyDescent="0.45">
      <c r="A19">
        <v>32768</v>
      </c>
      <c r="B19" s="82">
        <v>114830416.825</v>
      </c>
      <c r="C19" s="82">
        <v>136566.521511</v>
      </c>
      <c r="D19" s="82">
        <v>114060231.87</v>
      </c>
      <c r="E19" s="82">
        <v>35693.511001899999</v>
      </c>
      <c r="F19" s="82">
        <v>113693611.22499999</v>
      </c>
      <c r="G19" s="82">
        <v>3626799.3462299998</v>
      </c>
    </row>
    <row r="20" spans="1:7" x14ac:dyDescent="0.45">
      <c r="A20">
        <v>65536</v>
      </c>
      <c r="B20" s="82">
        <v>116047209.94</v>
      </c>
      <c r="C20" s="82">
        <v>57543.728633300001</v>
      </c>
      <c r="D20" s="82">
        <v>115197666.005</v>
      </c>
      <c r="E20" s="82">
        <v>2034407.8621100001</v>
      </c>
      <c r="F20" s="82">
        <v>115920751.81</v>
      </c>
      <c r="G20" s="82">
        <v>33212.910875599999</v>
      </c>
    </row>
    <row r="21" spans="1:7" x14ac:dyDescent="0.45">
      <c r="A21">
        <v>131072</v>
      </c>
      <c r="B21" s="82">
        <v>116427729.03</v>
      </c>
      <c r="C21" s="82">
        <v>1079598.50285</v>
      </c>
      <c r="D21" s="82">
        <v>116205375.37</v>
      </c>
      <c r="E21" s="82">
        <v>1082002.5908299999</v>
      </c>
      <c r="F21" s="82">
        <v>116329846.065</v>
      </c>
      <c r="G21" s="82">
        <v>1084828.4406399999</v>
      </c>
    </row>
    <row r="22" spans="1:7" x14ac:dyDescent="0.45">
      <c r="A22">
        <v>262144</v>
      </c>
      <c r="B22" s="82">
        <v>116715321.325</v>
      </c>
      <c r="C22" s="82">
        <v>751593.09093499999</v>
      </c>
      <c r="D22" s="82">
        <v>116733095.72499999</v>
      </c>
      <c r="E22" s="82">
        <v>547905.03394300002</v>
      </c>
      <c r="F22" s="82">
        <v>116676710.30500001</v>
      </c>
      <c r="G22" s="82">
        <v>765247.30157899996</v>
      </c>
    </row>
    <row r="23" spans="1:7" x14ac:dyDescent="0.45">
      <c r="A23">
        <v>524288</v>
      </c>
      <c r="B23" s="82">
        <v>117003451.84</v>
      </c>
      <c r="C23" s="82">
        <v>388265.52520400001</v>
      </c>
      <c r="D23" s="82">
        <v>116869380.705</v>
      </c>
      <c r="E23" s="82">
        <v>455644.21305399999</v>
      </c>
      <c r="F23" s="82">
        <v>116907676.255</v>
      </c>
      <c r="G23" s="82">
        <v>460440.39214200003</v>
      </c>
    </row>
    <row r="26" spans="1:7" x14ac:dyDescent="0.45">
      <c r="A26" s="4" t="s">
        <v>37</v>
      </c>
      <c r="B26" s="41" t="s">
        <v>7</v>
      </c>
      <c r="C26" s="54" t="s">
        <v>57</v>
      </c>
      <c r="D26" s="42" t="s">
        <v>21</v>
      </c>
      <c r="F26" s="81" t="s">
        <v>76</v>
      </c>
      <c r="G26" t="s">
        <v>99</v>
      </c>
    </row>
    <row r="27" spans="1:7" x14ac:dyDescent="0.45">
      <c r="A27" s="43">
        <v>1</v>
      </c>
      <c r="B27" s="44">
        <f>B4/1024/1024</f>
        <v>0.59748077869415284</v>
      </c>
      <c r="C27" s="45">
        <f>F4/1024/1024</f>
        <v>0.46711731433868409</v>
      </c>
      <c r="D27" s="52">
        <f t="shared" ref="D27:D46" si="0">D4/1024/1024</f>
        <v>0.38945950984954836</v>
      </c>
      <c r="F27" s="60">
        <f>B27/C27</f>
        <v>1.279080779825148</v>
      </c>
      <c r="G27" s="60">
        <f>B27/D27</f>
        <v>1.5341281021099342</v>
      </c>
    </row>
    <row r="28" spans="1:7" x14ac:dyDescent="0.45">
      <c r="A28" s="43">
        <v>2</v>
      </c>
      <c r="B28" s="44">
        <f t="shared" ref="B28:B46" si="1">B5/1024/1024</f>
        <v>0.80125524997711184</v>
      </c>
      <c r="C28" s="45">
        <f t="shared" ref="C28:C46" si="2">F5/1024/1024</f>
        <v>0.62315249443054199</v>
      </c>
      <c r="D28" s="52">
        <f t="shared" si="0"/>
        <v>0.5201523208618164</v>
      </c>
      <c r="F28" s="60">
        <f t="shared" ref="F28:F46" si="3">B28/C28</f>
        <v>1.2858092636046112</v>
      </c>
      <c r="G28" s="60">
        <f t="shared" ref="G28:G46" si="4">B28/D28</f>
        <v>1.5404242523604412</v>
      </c>
    </row>
    <row r="29" spans="1:7" x14ac:dyDescent="0.45">
      <c r="A29" s="43">
        <v>4</v>
      </c>
      <c r="B29" s="44">
        <f t="shared" si="1"/>
        <v>1.1960482072830201</v>
      </c>
      <c r="C29" s="45">
        <f t="shared" si="2"/>
        <v>0.93725128650665279</v>
      </c>
      <c r="D29" s="52">
        <f t="shared" si="0"/>
        <v>0.7910834169387817</v>
      </c>
      <c r="F29" s="60">
        <f t="shared" si="3"/>
        <v>1.276123302792106</v>
      </c>
      <c r="G29" s="60">
        <f t="shared" si="4"/>
        <v>1.5119116159852164</v>
      </c>
    </row>
    <row r="30" spans="1:7" x14ac:dyDescent="0.45">
      <c r="A30" s="43">
        <v>8</v>
      </c>
      <c r="B30" s="44">
        <f t="shared" si="1"/>
        <v>1.8621410942077636</v>
      </c>
      <c r="C30" s="45">
        <f t="shared" si="2"/>
        <v>1.5231797647476197</v>
      </c>
      <c r="D30" s="52">
        <f t="shared" si="0"/>
        <v>1.2816615104675293</v>
      </c>
      <c r="F30" s="60">
        <f t="shared" si="3"/>
        <v>1.22253534172725</v>
      </c>
      <c r="G30" s="60">
        <f t="shared" si="4"/>
        <v>1.4529117703850565</v>
      </c>
    </row>
    <row r="31" spans="1:7" x14ac:dyDescent="0.45">
      <c r="A31" s="43">
        <v>16</v>
      </c>
      <c r="B31" s="44">
        <f t="shared" si="1"/>
        <v>3.457233819961548</v>
      </c>
      <c r="C31" s="45">
        <f t="shared" si="2"/>
        <v>2.6537150812149046</v>
      </c>
      <c r="D31" s="52">
        <f t="shared" si="0"/>
        <v>2.2592363071441652</v>
      </c>
      <c r="F31" s="60">
        <f t="shared" si="3"/>
        <v>1.3027901316288946</v>
      </c>
      <c r="G31" s="60">
        <f t="shared" si="4"/>
        <v>1.5302665812465348</v>
      </c>
    </row>
    <row r="32" spans="1:7" x14ac:dyDescent="0.45">
      <c r="A32" s="43">
        <v>32</v>
      </c>
      <c r="B32" s="44">
        <f t="shared" si="1"/>
        <v>6.1343946743011477</v>
      </c>
      <c r="C32" s="45">
        <f t="shared" si="2"/>
        <v>4.8236749696731565</v>
      </c>
      <c r="D32" s="52">
        <f t="shared" si="0"/>
        <v>4.1129599857330321</v>
      </c>
      <c r="F32" s="60">
        <f t="shared" si="3"/>
        <v>1.2717263731218613</v>
      </c>
      <c r="G32" s="60">
        <f t="shared" si="4"/>
        <v>1.4914792985052212</v>
      </c>
    </row>
    <row r="33" spans="1:7" x14ac:dyDescent="0.45">
      <c r="A33" s="43">
        <v>64</v>
      </c>
      <c r="B33" s="44">
        <f t="shared" si="1"/>
        <v>11.425990147590637</v>
      </c>
      <c r="C33" s="45">
        <f t="shared" si="2"/>
        <v>9.0230678272247307</v>
      </c>
      <c r="D33" s="52">
        <f t="shared" si="0"/>
        <v>7.7167245292663571</v>
      </c>
      <c r="F33" s="60">
        <f t="shared" si="3"/>
        <v>1.2663087950104643</v>
      </c>
      <c r="G33" s="60">
        <f t="shared" si="4"/>
        <v>1.4806787652269513</v>
      </c>
    </row>
    <row r="34" spans="1:7" x14ac:dyDescent="0.45">
      <c r="A34" s="43">
        <v>128</v>
      </c>
      <c r="B34" s="44">
        <f t="shared" si="1"/>
        <v>19.626580004692077</v>
      </c>
      <c r="C34" s="45">
        <f t="shared" si="2"/>
        <v>16.165126223564148</v>
      </c>
      <c r="D34" s="52">
        <f t="shared" si="0"/>
        <v>14.039833607673645</v>
      </c>
      <c r="F34" s="60">
        <f t="shared" si="3"/>
        <v>1.2141309466598607</v>
      </c>
      <c r="G34" s="60">
        <f t="shared" si="4"/>
        <v>1.3979211259287949</v>
      </c>
    </row>
    <row r="35" spans="1:7" x14ac:dyDescent="0.45">
      <c r="A35" s="43">
        <v>256</v>
      </c>
      <c r="B35" s="44">
        <f t="shared" si="1"/>
        <v>33.858065571784977</v>
      </c>
      <c r="C35" s="45">
        <f t="shared" si="2"/>
        <v>28.23413595676422</v>
      </c>
      <c r="D35" s="52">
        <f t="shared" si="0"/>
        <v>24.748185229301452</v>
      </c>
      <c r="F35" s="60">
        <f t="shared" si="3"/>
        <v>1.1991890109062606</v>
      </c>
      <c r="G35" s="60">
        <f t="shared" si="4"/>
        <v>1.3681029642406899</v>
      </c>
    </row>
    <row r="36" spans="1:7" x14ac:dyDescent="0.45">
      <c r="A36" s="43">
        <v>512</v>
      </c>
      <c r="B36" s="44">
        <f t="shared" si="1"/>
        <v>51.395626320838929</v>
      </c>
      <c r="C36" s="45">
        <f t="shared" si="2"/>
        <v>45.237247481346131</v>
      </c>
      <c r="D36" s="52">
        <f t="shared" si="0"/>
        <v>40.699880332946776</v>
      </c>
      <c r="F36" s="60">
        <f t="shared" si="3"/>
        <v>1.136135136029933</v>
      </c>
      <c r="G36" s="60">
        <f t="shared" si="4"/>
        <v>1.26279551439452</v>
      </c>
    </row>
    <row r="37" spans="1:7" x14ac:dyDescent="0.45">
      <c r="A37" s="43">
        <v>1024</v>
      </c>
      <c r="B37" s="44">
        <f t="shared" si="1"/>
        <v>67.233310370445253</v>
      </c>
      <c r="C37" s="45">
        <f t="shared" si="2"/>
        <v>64.208111128807062</v>
      </c>
      <c r="D37" s="52">
        <f t="shared" si="0"/>
        <v>59.579190230369569</v>
      </c>
      <c r="F37" s="60">
        <f t="shared" si="3"/>
        <v>1.0471155308644631</v>
      </c>
      <c r="G37" s="60">
        <f t="shared" si="4"/>
        <v>1.1284696906836125</v>
      </c>
    </row>
    <row r="38" spans="1:7" x14ac:dyDescent="0.45">
      <c r="A38" s="43">
        <v>2048</v>
      </c>
      <c r="B38" s="44">
        <f t="shared" si="1"/>
        <v>83.765269956588739</v>
      </c>
      <c r="C38" s="45">
        <f t="shared" si="2"/>
        <v>81.358216590881341</v>
      </c>
      <c r="D38" s="52">
        <f t="shared" si="0"/>
        <v>76.989110121726995</v>
      </c>
      <c r="F38" s="60">
        <f t="shared" si="3"/>
        <v>1.0295858668806805</v>
      </c>
      <c r="G38" s="60">
        <f t="shared" si="4"/>
        <v>1.0880145234065961</v>
      </c>
    </row>
    <row r="39" spans="1:7" x14ac:dyDescent="0.45">
      <c r="A39" s="43">
        <v>4096</v>
      </c>
      <c r="B39" s="44">
        <f t="shared" si="1"/>
        <v>95.405085134506223</v>
      </c>
      <c r="C39" s="45">
        <f t="shared" si="2"/>
        <v>94.182168369293208</v>
      </c>
      <c r="D39" s="52">
        <f t="shared" si="0"/>
        <v>91.220498166084283</v>
      </c>
      <c r="F39" s="60">
        <f t="shared" si="3"/>
        <v>1.0129845891890903</v>
      </c>
      <c r="G39" s="60">
        <f t="shared" si="4"/>
        <v>1.0458733185254383</v>
      </c>
    </row>
    <row r="40" spans="1:7" x14ac:dyDescent="0.45">
      <c r="A40" s="43">
        <v>8192</v>
      </c>
      <c r="B40" s="44">
        <f t="shared" si="1"/>
        <v>103.1459065580368</v>
      </c>
      <c r="C40" s="45">
        <f t="shared" si="2"/>
        <v>102.18178485870361</v>
      </c>
      <c r="D40" s="52">
        <f t="shared" si="0"/>
        <v>100.52108100891114</v>
      </c>
      <c r="F40" s="60">
        <f t="shared" si="3"/>
        <v>1.0094353577857968</v>
      </c>
      <c r="G40" s="60">
        <f t="shared" si="4"/>
        <v>1.0261121898290466</v>
      </c>
    </row>
    <row r="41" spans="1:7" x14ac:dyDescent="0.45">
      <c r="A41" s="43">
        <v>16384</v>
      </c>
      <c r="B41" s="44">
        <f t="shared" si="1"/>
        <v>107.14893679141998</v>
      </c>
      <c r="C41" s="45">
        <f t="shared" si="2"/>
        <v>106.73966606140137</v>
      </c>
      <c r="D41" s="52">
        <f t="shared" si="0"/>
        <v>105.89847136497498</v>
      </c>
      <c r="F41" s="60">
        <f t="shared" si="3"/>
        <v>1.0038342890241307</v>
      </c>
      <c r="G41" s="60">
        <f t="shared" si="4"/>
        <v>1.0118081536997388</v>
      </c>
    </row>
    <row r="42" spans="1:7" x14ac:dyDescent="0.45">
      <c r="A42" s="43">
        <v>32768</v>
      </c>
      <c r="B42" s="44">
        <f t="shared" si="1"/>
        <v>109.51081926822663</v>
      </c>
      <c r="C42" s="45">
        <f t="shared" si="2"/>
        <v>108.42667696475982</v>
      </c>
      <c r="D42" s="52">
        <f t="shared" si="0"/>
        <v>108.77631365776062</v>
      </c>
      <c r="F42" s="60">
        <f t="shared" si="3"/>
        <v>1.0099988520705026</v>
      </c>
      <c r="G42" s="60">
        <f t="shared" si="4"/>
        <v>1.0067524407269119</v>
      </c>
    </row>
    <row r="43" spans="1:7" x14ac:dyDescent="0.45">
      <c r="A43" s="43">
        <v>65536</v>
      </c>
      <c r="B43" s="44">
        <f t="shared" si="1"/>
        <v>110.67124361038208</v>
      </c>
      <c r="C43" s="45">
        <f t="shared" si="2"/>
        <v>110.55064373970032</v>
      </c>
      <c r="D43" s="52">
        <f t="shared" si="0"/>
        <v>109.86105537891387</v>
      </c>
      <c r="F43" s="60">
        <f t="shared" si="3"/>
        <v>1.0010909015687481</v>
      </c>
      <c r="G43" s="60">
        <f t="shared" si="4"/>
        <v>1.0073746627380726</v>
      </c>
    </row>
    <row r="44" spans="1:7" x14ac:dyDescent="0.45">
      <c r="A44" s="43">
        <v>131072</v>
      </c>
      <c r="B44" s="44">
        <f t="shared" si="1"/>
        <v>111.03413489341736</v>
      </c>
      <c r="C44" s="45">
        <f t="shared" si="2"/>
        <v>110.94078642368316</v>
      </c>
      <c r="D44" s="52">
        <f t="shared" si="0"/>
        <v>110.82208191871644</v>
      </c>
      <c r="F44" s="60">
        <f t="shared" si="3"/>
        <v>1.0008414260682965</v>
      </c>
      <c r="G44" s="60">
        <f t="shared" si="4"/>
        <v>1.0019134541693275</v>
      </c>
    </row>
    <row r="45" spans="1:7" x14ac:dyDescent="0.45">
      <c r="A45" s="43">
        <v>262144</v>
      </c>
      <c r="B45" s="44">
        <f t="shared" si="1"/>
        <v>111.30840427875519</v>
      </c>
      <c r="C45" s="45">
        <f t="shared" si="2"/>
        <v>111.27158194065095</v>
      </c>
      <c r="D45" s="52">
        <f t="shared" si="0"/>
        <v>111.32535526752471</v>
      </c>
      <c r="F45" s="60">
        <f t="shared" si="3"/>
        <v>1.0003309231113824</v>
      </c>
      <c r="G45" s="60">
        <f t="shared" si="4"/>
        <v>0.99984773469863364</v>
      </c>
    </row>
    <row r="46" spans="1:7" x14ac:dyDescent="0.45">
      <c r="A46" s="46">
        <v>524288</v>
      </c>
      <c r="B46" s="47">
        <f t="shared" si="1"/>
        <v>111.5831869506836</v>
      </c>
      <c r="C46" s="45">
        <f t="shared" si="2"/>
        <v>111.49184823513031</v>
      </c>
      <c r="D46" s="55">
        <f t="shared" si="0"/>
        <v>111.45532675266266</v>
      </c>
      <c r="F46" s="60">
        <f t="shared" si="3"/>
        <v>1.0008192412001338</v>
      </c>
      <c r="G46" s="60">
        <f t="shared" si="4"/>
        <v>1.001147187862135</v>
      </c>
    </row>
    <row r="47" spans="1:7" x14ac:dyDescent="0.45">
      <c r="A47" s="48"/>
      <c r="B47" s="44"/>
      <c r="C47" s="44"/>
      <c r="F47" s="64">
        <f>AVERAGE(F27:F38)</f>
        <v>1.2108775399209613</v>
      </c>
      <c r="G47" s="64">
        <f>AVERAGE(G27:G38)</f>
        <v>1.3989253503727974</v>
      </c>
    </row>
    <row r="48" spans="1:7" s="81" customFormat="1" x14ac:dyDescent="0.45">
      <c r="A48" s="48"/>
      <c r="B48" s="44"/>
      <c r="C48" s="44"/>
      <c r="F48" s="64"/>
      <c r="G48" s="64"/>
    </row>
    <row r="49" spans="1:8" x14ac:dyDescent="0.45">
      <c r="A49" s="107" t="s">
        <v>219</v>
      </c>
    </row>
    <row r="50" spans="1:8" ht="21" x14ac:dyDescent="0.65">
      <c r="A50" s="115"/>
      <c r="B50" s="142" t="s">
        <v>3</v>
      </c>
      <c r="C50" s="142"/>
      <c r="D50" s="143" t="s">
        <v>56</v>
      </c>
      <c r="E50" s="143"/>
      <c r="F50" s="142" t="s">
        <v>6</v>
      </c>
      <c r="G50" s="142"/>
    </row>
    <row r="51" spans="1:8" x14ac:dyDescent="0.45">
      <c r="A51" s="80" t="s">
        <v>37</v>
      </c>
      <c r="B51" s="116" t="s">
        <v>4</v>
      </c>
      <c r="C51" s="116" t="s">
        <v>5</v>
      </c>
      <c r="D51" s="116" t="s">
        <v>4</v>
      </c>
      <c r="E51" s="116" t="s">
        <v>5</v>
      </c>
      <c r="F51" s="116" t="s">
        <v>4</v>
      </c>
      <c r="G51" s="116" t="s">
        <v>5</v>
      </c>
    </row>
    <row r="52" spans="1:8" x14ac:dyDescent="0.45">
      <c r="A52" s="121">
        <v>1</v>
      </c>
      <c r="B52" s="82">
        <v>70183382.375</v>
      </c>
      <c r="C52" s="82">
        <v>1732298.575</v>
      </c>
      <c r="D52" s="82">
        <v>84890869.849999994</v>
      </c>
      <c r="E52" s="82">
        <v>239914.95</v>
      </c>
      <c r="F52" s="82">
        <v>78134764.125</v>
      </c>
      <c r="G52" s="82">
        <v>1615116.0249999999</v>
      </c>
      <c r="H52" s="62"/>
    </row>
    <row r="53" spans="1:8" x14ac:dyDescent="0.45">
      <c r="A53" s="121">
        <v>2</v>
      </c>
      <c r="B53" s="82">
        <v>69931925.75</v>
      </c>
      <c r="C53" s="82">
        <v>862517</v>
      </c>
      <c r="D53" s="82">
        <v>85447987.674999997</v>
      </c>
      <c r="E53" s="82">
        <v>96310.375</v>
      </c>
      <c r="F53" s="82">
        <v>81889368.849999994</v>
      </c>
      <c r="G53" s="82">
        <v>931200.1</v>
      </c>
      <c r="H53" s="62"/>
    </row>
    <row r="54" spans="1:8" x14ac:dyDescent="0.45">
      <c r="A54" s="121">
        <v>4</v>
      </c>
      <c r="B54" s="82">
        <v>69423247.549999997</v>
      </c>
      <c r="C54" s="82">
        <v>775170.85</v>
      </c>
      <c r="D54" s="82">
        <v>87673452.099999994</v>
      </c>
      <c r="E54" s="82">
        <v>1275646.45</v>
      </c>
      <c r="F54" s="82">
        <v>81391589.224999994</v>
      </c>
      <c r="G54" s="82">
        <v>1184555.325</v>
      </c>
      <c r="H54" s="62"/>
    </row>
    <row r="55" spans="1:8" x14ac:dyDescent="0.45">
      <c r="A55" s="121">
        <v>8</v>
      </c>
      <c r="B55" s="82">
        <v>71245331.775000006</v>
      </c>
      <c r="C55" s="82">
        <v>372759.27500000002</v>
      </c>
      <c r="D55" s="82">
        <v>89055154.025000006</v>
      </c>
      <c r="E55" s="82">
        <v>947175.97499999998</v>
      </c>
      <c r="F55" s="82">
        <v>80789779.375</v>
      </c>
      <c r="G55" s="82">
        <v>179680.07500000001</v>
      </c>
      <c r="H55" s="62"/>
    </row>
    <row r="56" spans="1:8" x14ac:dyDescent="0.45">
      <c r="A56" s="121">
        <v>16</v>
      </c>
      <c r="B56" s="82">
        <v>73535474.099999994</v>
      </c>
      <c r="C56" s="82">
        <v>2424592.7999999998</v>
      </c>
      <c r="D56" s="82">
        <v>91067277.525000006</v>
      </c>
      <c r="E56" s="82">
        <v>398444.57500000001</v>
      </c>
      <c r="F56" s="82">
        <v>82364491.75</v>
      </c>
      <c r="G56" s="82">
        <v>627697.55000000005</v>
      </c>
      <c r="H56" s="62"/>
    </row>
    <row r="57" spans="1:8" x14ac:dyDescent="0.45">
      <c r="A57" s="121">
        <v>32</v>
      </c>
      <c r="B57" s="82">
        <v>74773971.025000006</v>
      </c>
      <c r="C57" s="82">
        <v>923984.77500000002</v>
      </c>
      <c r="D57" s="82">
        <v>89931633.424999997</v>
      </c>
      <c r="E57" s="82">
        <v>1266335.7749999999</v>
      </c>
      <c r="F57" s="82">
        <v>81575575.5</v>
      </c>
      <c r="G57" s="82">
        <v>189236.25</v>
      </c>
      <c r="H57" s="62"/>
    </row>
    <row r="58" spans="1:8" x14ac:dyDescent="0.45">
      <c r="A58" s="121">
        <v>64</v>
      </c>
      <c r="B58" s="82">
        <v>74486243.5</v>
      </c>
      <c r="C58" s="82">
        <v>571536.6</v>
      </c>
      <c r="D58" s="82">
        <v>93122500.900000006</v>
      </c>
      <c r="E58" s="82">
        <v>940216.4</v>
      </c>
      <c r="F58" s="82">
        <v>84660135.075000003</v>
      </c>
      <c r="G58" s="82">
        <v>379215.97499999998</v>
      </c>
      <c r="H58" s="62"/>
    </row>
    <row r="59" spans="1:8" x14ac:dyDescent="0.45">
      <c r="A59" s="121">
        <v>128</v>
      </c>
      <c r="B59" s="82">
        <v>75228124.924999997</v>
      </c>
      <c r="C59" s="82">
        <v>175398.92499999999</v>
      </c>
      <c r="D59" s="82">
        <v>94633872.099999994</v>
      </c>
      <c r="E59" s="82">
        <v>801001.05</v>
      </c>
      <c r="F59" s="82">
        <v>86197079.875</v>
      </c>
      <c r="G59" s="82">
        <v>105655.125</v>
      </c>
      <c r="H59" s="62"/>
    </row>
    <row r="60" spans="1:8" x14ac:dyDescent="0.45">
      <c r="A60" s="121">
        <v>256</v>
      </c>
      <c r="B60" s="82">
        <v>81345964.174999997</v>
      </c>
      <c r="C60" s="82">
        <v>1506153.4750000001</v>
      </c>
      <c r="D60" s="82">
        <v>97949540.974999994</v>
      </c>
      <c r="E60" s="82">
        <v>3433105.375</v>
      </c>
      <c r="F60" s="82">
        <v>90054552.174999997</v>
      </c>
      <c r="G60" s="82">
        <v>744471.92500000005</v>
      </c>
      <c r="H60" s="62"/>
    </row>
    <row r="61" spans="1:8" x14ac:dyDescent="0.45">
      <c r="A61" s="121">
        <v>512</v>
      </c>
      <c r="B61" s="82">
        <v>90033838.400000006</v>
      </c>
      <c r="C61" s="82">
        <v>1307165.5</v>
      </c>
      <c r="D61" s="82">
        <v>112562859.02500001</v>
      </c>
      <c r="E61" s="82">
        <v>5027474.1749999998</v>
      </c>
      <c r="F61" s="82">
        <v>98274070.174999997</v>
      </c>
      <c r="G61" s="82">
        <v>1052147.625</v>
      </c>
      <c r="H61" s="62"/>
    </row>
    <row r="62" spans="1:8" x14ac:dyDescent="0.45">
      <c r="A62" s="121">
        <v>1024</v>
      </c>
      <c r="B62" s="82">
        <v>109335084.95</v>
      </c>
      <c r="C62" s="82">
        <v>3575548.2</v>
      </c>
      <c r="D62" s="82">
        <v>129949956.77500001</v>
      </c>
      <c r="E62" s="82">
        <v>173578.67499999999</v>
      </c>
      <c r="F62" s="82">
        <v>121891140.875</v>
      </c>
      <c r="G62" s="82">
        <v>2603308.9750000001</v>
      </c>
      <c r="H62" s="62"/>
    </row>
    <row r="63" spans="1:8" x14ac:dyDescent="0.45">
      <c r="A63" s="121">
        <v>2048</v>
      </c>
      <c r="B63" s="82">
        <v>145915801.02500001</v>
      </c>
      <c r="C63" s="82">
        <v>707413.67500000005</v>
      </c>
      <c r="D63" s="82">
        <v>161850802.84999999</v>
      </c>
      <c r="E63" s="82">
        <v>1530726.7</v>
      </c>
      <c r="F63" s="82">
        <v>151971015.30000001</v>
      </c>
      <c r="G63" s="82">
        <v>668880.6</v>
      </c>
      <c r="H63" s="62"/>
    </row>
    <row r="64" spans="1:8" x14ac:dyDescent="0.45">
      <c r="A64" s="121">
        <v>4096</v>
      </c>
      <c r="B64" s="82">
        <v>206165223.82499999</v>
      </c>
      <c r="C64" s="82">
        <v>1261122.075</v>
      </c>
      <c r="D64" s="82">
        <v>217196278.625</v>
      </c>
      <c r="E64" s="82">
        <v>18862.924999999999</v>
      </c>
      <c r="F64" s="82">
        <v>215979530.02500001</v>
      </c>
      <c r="G64" s="82">
        <v>1992730.675</v>
      </c>
      <c r="H64" s="62"/>
    </row>
    <row r="65" spans="1:8" x14ac:dyDescent="0.45">
      <c r="A65" s="121">
        <v>8192</v>
      </c>
      <c r="B65" s="82">
        <v>337320001.875</v>
      </c>
      <c r="C65" s="82">
        <v>1104632.2749999999</v>
      </c>
      <c r="D65" s="82">
        <v>349135898.07499999</v>
      </c>
      <c r="E65" s="82">
        <v>1442013.875</v>
      </c>
      <c r="F65" s="82">
        <v>346460330.5</v>
      </c>
      <c r="G65" s="82">
        <v>281701.34999999998</v>
      </c>
      <c r="H65" s="62"/>
    </row>
    <row r="66" spans="1:8" x14ac:dyDescent="0.45">
      <c r="A66" s="121">
        <v>16384</v>
      </c>
      <c r="B66" s="82">
        <v>597275979.04999995</v>
      </c>
      <c r="C66" s="82">
        <v>76763.3</v>
      </c>
      <c r="D66" s="82">
        <v>617455492.375</v>
      </c>
      <c r="E66" s="82">
        <v>1984637.125</v>
      </c>
      <c r="F66" s="82">
        <v>606054978.95000005</v>
      </c>
      <c r="G66" s="82">
        <v>2270329.4500000002</v>
      </c>
      <c r="H66" s="62"/>
    </row>
    <row r="67" spans="1:8" x14ac:dyDescent="0.45">
      <c r="A67" s="121">
        <v>32768</v>
      </c>
      <c r="B67" s="82">
        <v>1119802880.97</v>
      </c>
      <c r="C67" s="82">
        <v>993645.52500000002</v>
      </c>
      <c r="D67" s="82">
        <v>1145106991.22</v>
      </c>
      <c r="E67" s="82">
        <v>185147.375</v>
      </c>
      <c r="F67" s="82">
        <v>1132338043.5</v>
      </c>
      <c r="G67" s="82">
        <v>333649.90000000002</v>
      </c>
      <c r="H67" s="62"/>
    </row>
    <row r="68" spans="1:8" x14ac:dyDescent="0.45">
      <c r="A68" s="121">
        <v>65536</v>
      </c>
      <c r="B68" s="82">
        <v>2163085697.0700002</v>
      </c>
      <c r="C68" s="82">
        <v>475037.02500000002</v>
      </c>
      <c r="D68" s="82">
        <v>2170114914.4499998</v>
      </c>
      <c r="E68" s="82">
        <v>10397011.800000001</v>
      </c>
      <c r="F68" s="82">
        <v>2181822220.8800001</v>
      </c>
      <c r="G68" s="82">
        <v>303798.625</v>
      </c>
      <c r="H68" s="62"/>
    </row>
    <row r="69" spans="1:8" x14ac:dyDescent="0.45">
      <c r="A69" s="121">
        <v>131072</v>
      </c>
      <c r="B69" s="82">
        <v>4251447524.1799998</v>
      </c>
      <c r="C69" s="82">
        <v>487191.52500000002</v>
      </c>
      <c r="D69" s="82">
        <v>4279899566.6199999</v>
      </c>
      <c r="E69" s="82">
        <v>234012.07500000001</v>
      </c>
      <c r="F69" s="82">
        <v>4276370953.5500002</v>
      </c>
      <c r="G69" s="82">
        <v>2289744.7999999998</v>
      </c>
      <c r="H69" s="62"/>
    </row>
    <row r="70" spans="1:8" x14ac:dyDescent="0.45">
      <c r="A70" s="121">
        <v>262144</v>
      </c>
      <c r="B70" s="82">
        <v>8422625643.5200005</v>
      </c>
      <c r="C70" s="82">
        <v>920272.07499999995</v>
      </c>
      <c r="D70" s="82">
        <v>8474013290</v>
      </c>
      <c r="E70" s="82">
        <v>1216422.7</v>
      </c>
      <c r="F70" s="82">
        <v>8472008338.4799995</v>
      </c>
      <c r="G70" s="82">
        <v>46987.224999899998</v>
      </c>
      <c r="H70" s="62"/>
    </row>
    <row r="71" spans="1:8" x14ac:dyDescent="0.45">
      <c r="A71" s="122">
        <v>524288</v>
      </c>
      <c r="B71" s="82">
        <v>16774414492.5</v>
      </c>
      <c r="C71" s="82">
        <v>1995812.175</v>
      </c>
      <c r="D71" s="82">
        <v>16853085190.6</v>
      </c>
      <c r="E71" s="82">
        <v>1483562.4</v>
      </c>
      <c r="F71" s="82">
        <v>16857374288.4</v>
      </c>
      <c r="G71" s="82">
        <v>83967.475000399994</v>
      </c>
      <c r="H71" s="62"/>
    </row>
    <row r="73" spans="1:8" x14ac:dyDescent="0.45">
      <c r="E73" s="140" t="s">
        <v>20</v>
      </c>
      <c r="F73" s="140"/>
    </row>
    <row r="74" spans="1:8" x14ac:dyDescent="0.45">
      <c r="A74" s="80" t="s">
        <v>37</v>
      </c>
      <c r="B74" s="80" t="s">
        <v>220</v>
      </c>
      <c r="C74" t="s">
        <v>240</v>
      </c>
      <c r="E74" t="s">
        <v>99</v>
      </c>
      <c r="F74" t="s">
        <v>76</v>
      </c>
    </row>
    <row r="75" spans="1:8" x14ac:dyDescent="0.45">
      <c r="A75" s="133">
        <v>1</v>
      </c>
      <c r="B75" s="109">
        <f>B52/3.4/1000000</f>
        <v>20.642171286764707</v>
      </c>
      <c r="E75" s="53">
        <f t="shared" ref="E75:E94" si="5">D52/B52</f>
        <v>1.2095579747983041</v>
      </c>
      <c r="F75" s="53">
        <f t="shared" ref="F75:F94" si="6">F52/B52</f>
        <v>1.113294365146362</v>
      </c>
    </row>
    <row r="76" spans="1:8" x14ac:dyDescent="0.45">
      <c r="A76" s="133">
        <v>2</v>
      </c>
      <c r="B76" s="109">
        <f t="shared" ref="B76:B94" si="7">B53/3.4/1000000</f>
        <v>20.568213455882351</v>
      </c>
      <c r="E76" s="53">
        <f t="shared" si="5"/>
        <v>1.2218737973907432</v>
      </c>
      <c r="F76" s="53">
        <f t="shared" si="6"/>
        <v>1.1709868986412117</v>
      </c>
    </row>
    <row r="77" spans="1:8" x14ac:dyDescent="0.45">
      <c r="A77" s="133">
        <v>4</v>
      </c>
      <c r="B77" s="109">
        <f t="shared" si="7"/>
        <v>20.418602220588234</v>
      </c>
      <c r="E77" s="53">
        <f t="shared" si="5"/>
        <v>1.2628831867431127</v>
      </c>
      <c r="F77" s="53">
        <f t="shared" si="6"/>
        <v>1.1723967416877201</v>
      </c>
    </row>
    <row r="78" spans="1:8" x14ac:dyDescent="0.45">
      <c r="A78" s="133">
        <v>8</v>
      </c>
      <c r="B78" s="109">
        <f t="shared" si="7"/>
        <v>20.954509345588239</v>
      </c>
      <c r="E78" s="53">
        <f t="shared" si="5"/>
        <v>1.2499787958914308</v>
      </c>
      <c r="F78" s="53">
        <f t="shared" si="6"/>
        <v>1.1339659366053951</v>
      </c>
    </row>
    <row r="79" spans="1:8" x14ac:dyDescent="0.45">
      <c r="A79" s="133">
        <v>16</v>
      </c>
      <c r="B79" s="109">
        <f t="shared" si="7"/>
        <v>21.628080617647058</v>
      </c>
      <c r="E79" s="53">
        <f t="shared" si="5"/>
        <v>1.2384128699729158</v>
      </c>
      <c r="F79" s="53">
        <f t="shared" si="6"/>
        <v>1.120064740971052</v>
      </c>
    </row>
    <row r="80" spans="1:8" x14ac:dyDescent="0.45">
      <c r="A80" s="133">
        <v>32</v>
      </c>
      <c r="B80" s="109">
        <f t="shared" si="7"/>
        <v>21.992344419117646</v>
      </c>
      <c r="E80" s="53">
        <f t="shared" si="5"/>
        <v>1.2027130857465382</v>
      </c>
      <c r="F80" s="53">
        <f t="shared" si="6"/>
        <v>1.0909621942203114</v>
      </c>
    </row>
    <row r="81" spans="1:6" x14ac:dyDescent="0.45">
      <c r="A81" s="133">
        <v>64</v>
      </c>
      <c r="B81" s="109">
        <f t="shared" si="7"/>
        <v>21.907718676470587</v>
      </c>
      <c r="E81" s="53">
        <f t="shared" si="5"/>
        <v>1.2501973052245547</v>
      </c>
      <c r="F81" s="53">
        <f t="shared" si="6"/>
        <v>1.1365875240439531</v>
      </c>
    </row>
    <row r="82" spans="1:6" x14ac:dyDescent="0.45">
      <c r="A82" s="133">
        <v>128</v>
      </c>
      <c r="B82" s="109">
        <f t="shared" si="7"/>
        <v>22.125919095588234</v>
      </c>
      <c r="E82" s="53">
        <f t="shared" si="5"/>
        <v>1.2579586716317455</v>
      </c>
      <c r="F82" s="53">
        <f t="shared" si="6"/>
        <v>1.1458092297386875</v>
      </c>
    </row>
    <row r="83" spans="1:6" x14ac:dyDescent="0.45">
      <c r="A83" s="133">
        <v>256</v>
      </c>
      <c r="B83" s="109">
        <f t="shared" si="7"/>
        <v>23.925283580882351</v>
      </c>
      <c r="E83" s="53">
        <f t="shared" si="5"/>
        <v>1.2041106398871939</v>
      </c>
      <c r="F83" s="53">
        <f t="shared" si="6"/>
        <v>1.1070561777504433</v>
      </c>
    </row>
    <row r="84" spans="1:6" x14ac:dyDescent="0.45">
      <c r="A84" s="133">
        <v>512</v>
      </c>
      <c r="B84" s="109">
        <f t="shared" si="7"/>
        <v>26.480540705882355</v>
      </c>
      <c r="E84" s="53">
        <f t="shared" si="5"/>
        <v>1.2502283699702843</v>
      </c>
      <c r="F84" s="53">
        <f t="shared" si="6"/>
        <v>1.0915237195418739</v>
      </c>
    </row>
    <row r="85" spans="1:6" x14ac:dyDescent="0.45">
      <c r="A85" s="133">
        <v>1024</v>
      </c>
      <c r="B85" s="109">
        <f t="shared" si="7"/>
        <v>32.157377926470588</v>
      </c>
      <c r="E85" s="53">
        <f t="shared" si="5"/>
        <v>1.1885476362361393</v>
      </c>
      <c r="F85" s="53">
        <f t="shared" si="6"/>
        <v>1.1148401350832808</v>
      </c>
    </row>
    <row r="86" spans="1:6" x14ac:dyDescent="0.45">
      <c r="A86" s="133">
        <v>2048</v>
      </c>
      <c r="B86" s="109">
        <f t="shared" si="7"/>
        <v>42.916412066176477</v>
      </c>
      <c r="E86" s="53">
        <f t="shared" si="5"/>
        <v>1.1092068282739977</v>
      </c>
      <c r="F86" s="53">
        <f t="shared" si="6"/>
        <v>1.0414980024950318</v>
      </c>
    </row>
    <row r="87" spans="1:6" x14ac:dyDescent="0.45">
      <c r="A87" s="133">
        <v>4096</v>
      </c>
      <c r="B87" s="109">
        <f t="shared" si="7"/>
        <v>60.636830536764705</v>
      </c>
      <c r="E87" s="53">
        <f t="shared" si="5"/>
        <v>1.0535058949096261</v>
      </c>
      <c r="F87" s="53">
        <f t="shared" si="6"/>
        <v>1.047604081900499</v>
      </c>
    </row>
    <row r="88" spans="1:6" x14ac:dyDescent="0.45">
      <c r="A88" s="133">
        <v>8192</v>
      </c>
      <c r="B88" s="109">
        <f t="shared" si="7"/>
        <v>99.211765257352951</v>
      </c>
      <c r="E88" s="53">
        <f t="shared" si="5"/>
        <v>1.0350287446173398</v>
      </c>
      <c r="F88" s="53">
        <f t="shared" si="6"/>
        <v>1.0270969067182298</v>
      </c>
    </row>
    <row r="89" spans="1:6" x14ac:dyDescent="0.45">
      <c r="A89" s="133">
        <v>16384</v>
      </c>
      <c r="B89" s="109">
        <f t="shared" si="7"/>
        <v>175.66940560294117</v>
      </c>
      <c r="E89" s="53">
        <f t="shared" si="5"/>
        <v>1.0337859114258985</v>
      </c>
      <c r="F89" s="53">
        <f t="shared" si="6"/>
        <v>1.0146983977389541</v>
      </c>
    </row>
    <row r="90" spans="1:6" x14ac:dyDescent="0.45">
      <c r="A90" s="133">
        <v>32768</v>
      </c>
      <c r="B90" s="109">
        <f t="shared" si="7"/>
        <v>329.3537885205883</v>
      </c>
      <c r="E90" s="53">
        <f t="shared" si="5"/>
        <v>1.0225969326209279</v>
      </c>
      <c r="F90" s="53">
        <f t="shared" si="6"/>
        <v>1.0111940795500916</v>
      </c>
    </row>
    <row r="91" spans="1:6" x14ac:dyDescent="0.45">
      <c r="A91" s="133">
        <v>65536</v>
      </c>
      <c r="B91" s="109">
        <f t="shared" si="7"/>
        <v>636.20167560882351</v>
      </c>
      <c r="E91" s="53">
        <f t="shared" si="5"/>
        <v>1.0032496250100127</v>
      </c>
      <c r="F91" s="53">
        <f t="shared" si="6"/>
        <v>1.0086619424442496</v>
      </c>
    </row>
    <row r="92" spans="1:6" x14ac:dyDescent="0.45">
      <c r="A92" s="133">
        <v>131072</v>
      </c>
      <c r="B92" s="109">
        <f t="shared" si="7"/>
        <v>1250.4257424058824</v>
      </c>
      <c r="E92" s="53">
        <f t="shared" si="5"/>
        <v>1.0066923188580312</v>
      </c>
      <c r="F92" s="53">
        <f t="shared" si="6"/>
        <v>1.0058623396450854</v>
      </c>
    </row>
    <row r="93" spans="1:6" x14ac:dyDescent="0.45">
      <c r="A93" s="133">
        <v>262144</v>
      </c>
      <c r="B93" s="109">
        <f t="shared" si="7"/>
        <v>2477.2428363294121</v>
      </c>
      <c r="E93" s="53">
        <f t="shared" si="5"/>
        <v>1.0061011433554019</v>
      </c>
      <c r="F93" s="53">
        <f t="shared" si="6"/>
        <v>1.0058630998277827</v>
      </c>
    </row>
    <row r="94" spans="1:6" x14ac:dyDescent="0.45">
      <c r="A94" s="133">
        <v>524288</v>
      </c>
      <c r="B94" s="109">
        <f t="shared" si="7"/>
        <v>4933.6513213235294</v>
      </c>
      <c r="E94" s="53">
        <f t="shared" si="5"/>
        <v>1.0046899221510937</v>
      </c>
      <c r="F94" s="53">
        <f t="shared" si="6"/>
        <v>1.0049456149981921</v>
      </c>
    </row>
    <row r="98" spans="1:5" x14ac:dyDescent="0.45">
      <c r="A98" s="80" t="s">
        <v>29</v>
      </c>
      <c r="B98" t="s">
        <v>241</v>
      </c>
      <c r="C98" t="s">
        <v>240</v>
      </c>
      <c r="D98" t="s">
        <v>242</v>
      </c>
      <c r="E98" t="s">
        <v>240</v>
      </c>
    </row>
    <row r="99" spans="1:5" x14ac:dyDescent="0.45">
      <c r="A99" s="133">
        <v>1</v>
      </c>
      <c r="D99" s="64">
        <v>13.675174288235294</v>
      </c>
      <c r="E99" s="64">
        <v>0.26293507416058826</v>
      </c>
    </row>
    <row r="100" spans="1:5" x14ac:dyDescent="0.45">
      <c r="A100" s="133">
        <v>2</v>
      </c>
      <c r="D100" s="64">
        <v>13.84873600735294</v>
      </c>
      <c r="E100" s="64">
        <v>0.18333120012794119</v>
      </c>
    </row>
    <row r="101" spans="1:5" x14ac:dyDescent="0.45">
      <c r="A101" s="133">
        <v>4</v>
      </c>
      <c r="D101" s="64">
        <v>13.904890223529412</v>
      </c>
      <c r="E101" s="64">
        <v>0.16943386947941175</v>
      </c>
    </row>
    <row r="102" spans="1:5" x14ac:dyDescent="0.45">
      <c r="A102" s="133">
        <v>8</v>
      </c>
      <c r="D102" s="64">
        <v>14.455453660294117</v>
      </c>
      <c r="E102" s="64">
        <v>0.26268245026882353</v>
      </c>
    </row>
    <row r="103" spans="1:5" x14ac:dyDescent="0.45">
      <c r="A103" s="133">
        <v>16</v>
      </c>
      <c r="D103" s="64">
        <v>15.234741542647058</v>
      </c>
      <c r="E103" s="64">
        <v>0.3404937508176471</v>
      </c>
    </row>
    <row r="104" spans="1:5" x14ac:dyDescent="0.45">
      <c r="A104" s="133">
        <v>32</v>
      </c>
      <c r="D104" s="64">
        <v>16.776863430882354</v>
      </c>
      <c r="E104" s="64">
        <v>0.30656691626764704</v>
      </c>
    </row>
    <row r="105" spans="1:5" x14ac:dyDescent="0.45">
      <c r="A105" s="133">
        <v>64</v>
      </c>
      <c r="D105" s="64">
        <v>17.12423406617647</v>
      </c>
      <c r="E105" s="64">
        <v>0.41000214810294122</v>
      </c>
    </row>
    <row r="106" spans="1:5" x14ac:dyDescent="0.45">
      <c r="A106" s="133">
        <v>128</v>
      </c>
      <c r="D106" s="64">
        <v>18.063593930882352</v>
      </c>
      <c r="E106" s="64">
        <v>0.28405947322235298</v>
      </c>
    </row>
    <row r="107" spans="1:5" x14ac:dyDescent="0.45">
      <c r="A107" s="133">
        <v>256</v>
      </c>
      <c r="D107" s="64">
        <v>19.016697583823529</v>
      </c>
      <c r="E107" s="64">
        <v>0.47968502771470584</v>
      </c>
    </row>
    <row r="108" spans="1:5" x14ac:dyDescent="0.45">
      <c r="A108" s="133">
        <v>512</v>
      </c>
      <c r="D108" s="64">
        <v>21.520393061764707</v>
      </c>
      <c r="E108" s="64">
        <v>0.40817702896764707</v>
      </c>
    </row>
    <row r="109" spans="1:5" x14ac:dyDescent="0.45">
      <c r="A109" s="133">
        <v>1024</v>
      </c>
      <c r="D109" s="64">
        <v>26.851028942647059</v>
      </c>
      <c r="E109" s="64">
        <v>0.38592878961176463</v>
      </c>
    </row>
    <row r="110" spans="1:5" x14ac:dyDescent="0.45">
      <c r="A110" s="133">
        <v>2048</v>
      </c>
      <c r="D110" s="64">
        <v>37.054913216176473</v>
      </c>
      <c r="E110" s="64">
        <v>0.4312417576647059</v>
      </c>
    </row>
    <row r="111" spans="1:5" x14ac:dyDescent="0.45">
      <c r="A111" s="133">
        <v>4096</v>
      </c>
      <c r="D111" s="64">
        <v>57.280996241176474</v>
      </c>
      <c r="E111" s="64">
        <v>0.27499376927441177</v>
      </c>
    </row>
    <row r="112" spans="1:5" x14ac:dyDescent="0.45">
      <c r="A112" s="133">
        <v>8192</v>
      </c>
      <c r="D112" s="64">
        <v>97.819218445588234</v>
      </c>
      <c r="E112" s="64">
        <v>0.40565167531764706</v>
      </c>
    </row>
    <row r="113" spans="1:5" x14ac:dyDescent="0.45">
      <c r="A113" s="133">
        <v>16384</v>
      </c>
      <c r="D113" s="64">
        <v>178.40104769264707</v>
      </c>
      <c r="E113" s="64">
        <v>0.35981294660882357</v>
      </c>
    </row>
    <row r="114" spans="1:5" x14ac:dyDescent="0.45">
      <c r="A114" s="133">
        <v>32768</v>
      </c>
      <c r="D114" s="64">
        <v>339.91583165588241</v>
      </c>
      <c r="E114" s="64">
        <v>0.5074240162470588</v>
      </c>
    </row>
    <row r="115" spans="1:5" x14ac:dyDescent="0.45">
      <c r="A115" s="133">
        <v>65536</v>
      </c>
      <c r="D115" s="64">
        <v>662.19403883235304</v>
      </c>
      <c r="E115" s="64">
        <v>0.34834293204705885</v>
      </c>
    </row>
    <row r="116" spans="1:5" x14ac:dyDescent="0.45">
      <c r="A116" s="133">
        <v>131072</v>
      </c>
      <c r="D116" s="64">
        <v>1306.785900585294</v>
      </c>
      <c r="E116" s="64">
        <v>0.64764340089117645</v>
      </c>
    </row>
    <row r="117" spans="1:5" x14ac:dyDescent="0.45">
      <c r="A117" s="133">
        <v>262144</v>
      </c>
      <c r="D117" s="64">
        <v>2596.0029358852944</v>
      </c>
      <c r="E117" s="64">
        <v>1.2137408996882353</v>
      </c>
    </row>
    <row r="118" spans="1:5" x14ac:dyDescent="0.45">
      <c r="A118" s="133">
        <v>524288</v>
      </c>
      <c r="D118" s="64">
        <v>5171.1414861764706</v>
      </c>
      <c r="E118" s="64">
        <v>2.4524510633088235</v>
      </c>
    </row>
  </sheetData>
  <mergeCells count="7">
    <mergeCell ref="E73:F73"/>
    <mergeCell ref="B2:C2"/>
    <mergeCell ref="F2:G2"/>
    <mergeCell ref="D2:E2"/>
    <mergeCell ref="B50:C50"/>
    <mergeCell ref="D50:E50"/>
    <mergeCell ref="F50:G50"/>
  </mergeCells>
  <pageMargins left="0.7" right="0.7" top="0.75" bottom="0.75" header="0.3" footer="0.3"/>
  <ignoredErrors>
    <ignoredError sqref="C27:C3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49"/>
  <sheetViews>
    <sheetView tabSelected="1" topLeftCell="B90" workbookViewId="0">
      <selection activeCell="F167" sqref="E140"/>
    </sheetView>
  </sheetViews>
  <sheetFormatPr defaultRowHeight="14.25" x14ac:dyDescent="0.45"/>
  <cols>
    <col min="1" max="1" width="11" bestFit="1" customWidth="1"/>
    <col min="2" max="2" width="20.53125" bestFit="1" customWidth="1"/>
    <col min="3" max="3" width="13.59765625" bestFit="1" customWidth="1"/>
    <col min="4" max="4" width="20.59765625" bestFit="1" customWidth="1"/>
    <col min="5" max="5" width="16.9296875" bestFit="1" customWidth="1"/>
    <col min="6" max="6" width="20.59765625" bestFit="1" customWidth="1"/>
    <col min="7" max="7" width="12.53125" bestFit="1" customWidth="1"/>
    <col min="8" max="8" width="17" bestFit="1" customWidth="1"/>
    <col min="9" max="9" width="14.9296875" customWidth="1"/>
    <col min="10" max="10" width="16.9296875" bestFit="1" customWidth="1"/>
    <col min="11" max="11" width="12.33203125" bestFit="1" customWidth="1"/>
    <col min="12" max="12" width="14.46484375" bestFit="1" customWidth="1"/>
    <col min="13" max="13" width="17.9296875" customWidth="1"/>
    <col min="14" max="14" width="13.3984375" bestFit="1" customWidth="1"/>
    <col min="15" max="15" width="10.86328125" bestFit="1" customWidth="1"/>
    <col min="16" max="16" width="13.3984375" bestFit="1" customWidth="1"/>
    <col min="17" max="17" width="10.86328125" bestFit="1" customWidth="1"/>
    <col min="18" max="18" width="13.3984375" bestFit="1" customWidth="1"/>
    <col min="19" max="19" width="10.86328125" bestFit="1" customWidth="1"/>
    <col min="20" max="20" width="13.3984375" bestFit="1" customWidth="1"/>
    <col min="21" max="21" width="10.86328125" bestFit="1" customWidth="1"/>
    <col min="22" max="22" width="13.3984375" bestFit="1" customWidth="1"/>
    <col min="23" max="23" width="10.86328125" bestFit="1" customWidth="1"/>
    <col min="24" max="24" width="13.3984375" bestFit="1" customWidth="1"/>
    <col min="25" max="25" width="10.86328125" bestFit="1" customWidth="1"/>
    <col min="26" max="26" width="13.3984375" bestFit="1" customWidth="1"/>
    <col min="27" max="27" width="10.86328125" bestFit="1" customWidth="1"/>
    <col min="28" max="28" width="13.3984375" bestFit="1" customWidth="1"/>
    <col min="29" max="29" width="10.86328125" bestFit="1" customWidth="1"/>
    <col min="30" max="30" width="13.3984375" bestFit="1" customWidth="1"/>
    <col min="31" max="31" width="10.86328125" bestFit="1" customWidth="1"/>
  </cols>
  <sheetData>
    <row r="1" spans="1:13" x14ac:dyDescent="0.45">
      <c r="A1" t="s">
        <v>29</v>
      </c>
      <c r="B1" s="141" t="s">
        <v>3</v>
      </c>
      <c r="C1" s="141"/>
      <c r="D1" s="140" t="s">
        <v>56</v>
      </c>
      <c r="E1" s="140"/>
      <c r="F1" s="139" t="s">
        <v>6</v>
      </c>
      <c r="G1" s="141"/>
      <c r="H1" s="139" t="s">
        <v>80</v>
      </c>
      <c r="I1" s="141"/>
      <c r="J1" s="139" t="s">
        <v>81</v>
      </c>
      <c r="K1" s="141"/>
      <c r="L1" s="139" t="s">
        <v>82</v>
      </c>
      <c r="M1" s="141"/>
    </row>
    <row r="2" spans="1:13" x14ac:dyDescent="0.45"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4</v>
      </c>
      <c r="K2" s="2" t="s">
        <v>5</v>
      </c>
      <c r="L2" s="2" t="s">
        <v>4</v>
      </c>
      <c r="M2" s="2" t="s">
        <v>5</v>
      </c>
    </row>
    <row r="3" spans="1:13" x14ac:dyDescent="0.45">
      <c r="A3">
        <v>1</v>
      </c>
      <c r="B3" s="3">
        <v>952413.375</v>
      </c>
      <c r="C3" s="3">
        <v>3403.6421046999999</v>
      </c>
      <c r="D3" s="3">
        <v>947323.15</v>
      </c>
      <c r="E3" s="3">
        <v>1796.35778633</v>
      </c>
      <c r="F3" s="3">
        <v>949207.44499999995</v>
      </c>
      <c r="G3" s="3">
        <v>3965.9114115799998</v>
      </c>
      <c r="H3" s="3">
        <v>954418.005</v>
      </c>
      <c r="I3" s="3">
        <v>4164.2863568100001</v>
      </c>
      <c r="J3" s="3">
        <v>950173.94499999995</v>
      </c>
      <c r="K3" s="3">
        <v>1851.04996164</v>
      </c>
      <c r="L3" s="3">
        <v>951997.8</v>
      </c>
      <c r="M3" s="3">
        <v>1867.0857495</v>
      </c>
    </row>
    <row r="4" spans="1:13" x14ac:dyDescent="0.45">
      <c r="A4">
        <v>2</v>
      </c>
      <c r="B4" s="3">
        <v>1194534.9350000001</v>
      </c>
      <c r="C4" s="3">
        <v>138384.87424199999</v>
      </c>
      <c r="D4" s="3">
        <v>1218966.425</v>
      </c>
      <c r="E4" s="3">
        <v>1289.5976410799999</v>
      </c>
      <c r="F4" s="3">
        <v>1223606.6950000001</v>
      </c>
      <c r="G4" s="3">
        <v>3871.0031051999999</v>
      </c>
      <c r="H4" s="3">
        <v>1229938.2050000001</v>
      </c>
      <c r="I4" s="3">
        <v>2166.3071073800002</v>
      </c>
      <c r="J4" s="3">
        <v>1224198.825</v>
      </c>
      <c r="K4" s="3">
        <v>1618.2197884899999</v>
      </c>
      <c r="L4" s="3">
        <v>1224163.1299999999</v>
      </c>
      <c r="M4" s="3">
        <v>4627.3656511099998</v>
      </c>
    </row>
    <row r="5" spans="1:13" x14ac:dyDescent="0.45">
      <c r="A5">
        <v>4</v>
      </c>
      <c r="B5" s="3">
        <v>1745833.76</v>
      </c>
      <c r="C5" s="3">
        <v>5038.1137717800002</v>
      </c>
      <c r="D5" s="3">
        <v>1705968.0649999999</v>
      </c>
      <c r="E5" s="3">
        <v>6478.9119719500004</v>
      </c>
      <c r="F5" s="3">
        <v>1713443.82</v>
      </c>
      <c r="G5" s="3">
        <v>4507.1816464000003</v>
      </c>
      <c r="H5" s="3">
        <v>1766705.2450000001</v>
      </c>
      <c r="I5" s="3">
        <v>5279.1636136300003</v>
      </c>
      <c r="J5" s="3">
        <v>1742668.43</v>
      </c>
      <c r="K5" s="3">
        <v>4178.3417865299998</v>
      </c>
      <c r="L5" s="3">
        <v>1762424.34</v>
      </c>
      <c r="M5" s="3">
        <v>2157.0320350900001</v>
      </c>
    </row>
    <row r="6" spans="1:13" x14ac:dyDescent="0.45">
      <c r="A6">
        <v>8</v>
      </c>
      <c r="B6" s="3">
        <v>2810731.5950000002</v>
      </c>
      <c r="C6" s="3">
        <v>15332.170004400001</v>
      </c>
      <c r="D6" s="3">
        <v>2738027.81</v>
      </c>
      <c r="E6" s="3">
        <v>4047.3394559799999</v>
      </c>
      <c r="F6" s="3">
        <v>2741067.78</v>
      </c>
      <c r="G6" s="3">
        <v>7227.3014031900002</v>
      </c>
      <c r="H6" s="3">
        <v>2836607.73</v>
      </c>
      <c r="I6" s="3">
        <v>17616.4308432</v>
      </c>
      <c r="J6" s="3">
        <v>2793579.5750000002</v>
      </c>
      <c r="K6" s="3">
        <v>13533.4880201</v>
      </c>
      <c r="L6" s="3">
        <v>2811172.0550000002</v>
      </c>
      <c r="M6" s="3">
        <v>26867.7887859</v>
      </c>
    </row>
    <row r="7" spans="1:13" x14ac:dyDescent="0.45">
      <c r="A7">
        <v>16</v>
      </c>
      <c r="B7" s="3">
        <v>4902271.415</v>
      </c>
      <c r="C7" s="3">
        <v>8350.8026280300001</v>
      </c>
      <c r="D7" s="3">
        <v>4723536.9550000001</v>
      </c>
      <c r="E7" s="3">
        <v>18929.700412599999</v>
      </c>
      <c r="F7" s="3">
        <v>4735095.3499999996</v>
      </c>
      <c r="G7" s="3">
        <v>8818.8924413200002</v>
      </c>
      <c r="H7" s="3">
        <v>4913525.6449999996</v>
      </c>
      <c r="I7" s="3">
        <v>7551.9524252000001</v>
      </c>
      <c r="J7" s="3">
        <v>4841335.0750000002</v>
      </c>
      <c r="K7" s="3">
        <v>15067.7620393</v>
      </c>
      <c r="L7" s="3">
        <v>4897361.1550000003</v>
      </c>
      <c r="M7" s="3">
        <v>16964.878098100002</v>
      </c>
    </row>
    <row r="8" spans="1:13" x14ac:dyDescent="0.45">
      <c r="A8">
        <v>32</v>
      </c>
      <c r="B8" s="3">
        <v>8601490.9600000009</v>
      </c>
      <c r="C8" s="3">
        <v>48358.972193599999</v>
      </c>
      <c r="D8" s="3">
        <v>8198822.7699999996</v>
      </c>
      <c r="E8" s="3">
        <v>10396.803577000001</v>
      </c>
      <c r="F8" s="3">
        <v>8181486.4100000001</v>
      </c>
      <c r="G8" s="3">
        <v>27806.514384400001</v>
      </c>
      <c r="H8" s="3">
        <v>8448666.25</v>
      </c>
      <c r="I8" s="3">
        <v>142066.29312799999</v>
      </c>
      <c r="J8" s="3">
        <v>8451790.2300000004</v>
      </c>
      <c r="K8" s="3">
        <v>32322.0647967</v>
      </c>
      <c r="L8" s="3">
        <v>8493381.6600000001</v>
      </c>
      <c r="M8" s="3">
        <v>22422.071689299999</v>
      </c>
    </row>
    <row r="9" spans="1:13" x14ac:dyDescent="0.45">
      <c r="A9">
        <v>64</v>
      </c>
      <c r="B9" s="3">
        <v>15524444.085000001</v>
      </c>
      <c r="C9" s="3">
        <v>220864.95286200001</v>
      </c>
      <c r="D9" s="3">
        <v>14414175.845000001</v>
      </c>
      <c r="E9" s="3">
        <v>79362.366408600006</v>
      </c>
      <c r="F9" s="3">
        <v>14430326.605</v>
      </c>
      <c r="G9" s="3">
        <v>52664.3245886</v>
      </c>
      <c r="H9" s="3">
        <v>15205155.115</v>
      </c>
      <c r="I9" s="3">
        <v>23644.369407099999</v>
      </c>
      <c r="J9" s="3">
        <v>14975711.5</v>
      </c>
      <c r="K9" s="3">
        <v>135604.578236</v>
      </c>
      <c r="L9" s="3">
        <v>15165444.859999999</v>
      </c>
      <c r="M9" s="3">
        <v>48585.758163699997</v>
      </c>
    </row>
    <row r="10" spans="1:13" x14ac:dyDescent="0.45">
      <c r="A10">
        <v>128</v>
      </c>
      <c r="B10" s="3">
        <v>26878714.925000001</v>
      </c>
      <c r="C10" s="3">
        <v>125407.60316499999</v>
      </c>
      <c r="D10" s="3">
        <v>24092729.800000001</v>
      </c>
      <c r="E10" s="3">
        <v>115938.945863</v>
      </c>
      <c r="F10" s="3">
        <v>24152546.309999999</v>
      </c>
      <c r="G10" s="3">
        <v>99887.477035400007</v>
      </c>
      <c r="H10" s="3">
        <v>26113800.010000002</v>
      </c>
      <c r="I10" s="3">
        <v>97093.482363999996</v>
      </c>
      <c r="J10" s="3">
        <v>25471602.925000001</v>
      </c>
      <c r="K10" s="3">
        <v>62107.047881899998</v>
      </c>
      <c r="L10" s="3">
        <v>26033233.454999998</v>
      </c>
      <c r="M10" s="3">
        <v>38630.131825600001</v>
      </c>
    </row>
    <row r="11" spans="1:13" x14ac:dyDescent="0.45">
      <c r="A11">
        <v>256</v>
      </c>
      <c r="B11" s="3">
        <v>43001271.405000001</v>
      </c>
      <c r="C11" s="3">
        <v>366694.37901199999</v>
      </c>
      <c r="D11" s="3">
        <v>36757302.975000001</v>
      </c>
      <c r="E11" s="3">
        <v>138010.10869200001</v>
      </c>
      <c r="F11" s="3">
        <v>36887657.82</v>
      </c>
      <c r="G11" s="3">
        <v>116515.548228</v>
      </c>
      <c r="H11" s="3">
        <v>41441081.325000003</v>
      </c>
      <c r="I11" s="3">
        <v>185791.17815299999</v>
      </c>
      <c r="J11" s="3">
        <v>39938751.454999998</v>
      </c>
      <c r="K11" s="3">
        <v>200478.36872100001</v>
      </c>
      <c r="L11" s="3">
        <v>41255919.755000003</v>
      </c>
      <c r="M11" s="3">
        <v>158768.758233</v>
      </c>
    </row>
    <row r="12" spans="1:13" x14ac:dyDescent="0.45">
      <c r="A12">
        <v>512</v>
      </c>
      <c r="B12" s="3">
        <v>61515158.244999997</v>
      </c>
      <c r="C12" s="3">
        <v>91958.658455099998</v>
      </c>
      <c r="D12" s="3">
        <v>50010435.674999997</v>
      </c>
      <c r="E12" s="3">
        <v>170687.24973099999</v>
      </c>
      <c r="F12" s="3">
        <v>48166809.325000003</v>
      </c>
      <c r="G12" s="3">
        <v>9137381.0806099996</v>
      </c>
      <c r="H12" s="3">
        <v>58835085.119999997</v>
      </c>
      <c r="I12" s="3">
        <v>245351.64079899999</v>
      </c>
      <c r="J12" s="3">
        <v>55810726.354999997</v>
      </c>
      <c r="K12" s="3">
        <v>239488.67208300001</v>
      </c>
      <c r="L12" s="3">
        <v>58836899.939999998</v>
      </c>
      <c r="M12" s="3">
        <v>291387.84188399999</v>
      </c>
    </row>
    <row r="13" spans="1:13" x14ac:dyDescent="0.45">
      <c r="A13">
        <v>1024</v>
      </c>
      <c r="B13" s="3">
        <v>79080780.135000005</v>
      </c>
      <c r="C13" s="3">
        <v>180301.10669399999</v>
      </c>
      <c r="D13" s="3">
        <v>54982793.899999999</v>
      </c>
      <c r="E13" s="3">
        <v>226109.35622700001</v>
      </c>
      <c r="F13" s="3">
        <v>54843083.130000003</v>
      </c>
      <c r="G13" s="3">
        <v>278074.49122999999</v>
      </c>
      <c r="H13" s="3">
        <v>74627471.230000004</v>
      </c>
      <c r="I13" s="3">
        <v>219317.67734600001</v>
      </c>
      <c r="J13" s="3">
        <v>70134922.439999998</v>
      </c>
      <c r="K13" s="3">
        <v>298338.94087400002</v>
      </c>
      <c r="L13" s="3">
        <v>74591118.194999993</v>
      </c>
      <c r="M13" s="3">
        <v>217103.243265</v>
      </c>
    </row>
    <row r="14" spans="1:13" x14ac:dyDescent="0.45">
      <c r="A14">
        <v>2048</v>
      </c>
      <c r="B14" s="3">
        <v>92257738.394999996</v>
      </c>
      <c r="C14" s="3">
        <v>475785.42876899999</v>
      </c>
      <c r="D14" s="3">
        <v>70665994.709999993</v>
      </c>
      <c r="E14" s="3">
        <v>158397.452509</v>
      </c>
      <c r="F14" s="3">
        <v>71972501.655000001</v>
      </c>
      <c r="G14" s="3">
        <v>340698.60051299998</v>
      </c>
      <c r="H14" s="3">
        <v>86299744.810000002</v>
      </c>
      <c r="I14" s="3">
        <v>597840.12894600001</v>
      </c>
      <c r="J14" s="3">
        <v>83412678.625</v>
      </c>
      <c r="K14" s="3">
        <v>185644.97210499999</v>
      </c>
      <c r="L14" s="3">
        <v>86423238.109999999</v>
      </c>
      <c r="M14" s="3">
        <v>240732.48400200001</v>
      </c>
    </row>
    <row r="15" spans="1:13" x14ac:dyDescent="0.45">
      <c r="A15">
        <v>4096</v>
      </c>
      <c r="B15" s="3">
        <v>100885170.765</v>
      </c>
      <c r="C15" s="3">
        <v>341859.83242599998</v>
      </c>
      <c r="D15" s="3">
        <v>83098956.689999998</v>
      </c>
      <c r="E15" s="3">
        <v>264934.96110499999</v>
      </c>
      <c r="F15" s="3">
        <v>85957085.194999993</v>
      </c>
      <c r="G15" s="3">
        <v>370844.87923700002</v>
      </c>
      <c r="H15" s="3">
        <v>94466518.015000001</v>
      </c>
      <c r="I15" s="3">
        <v>217917.09622400001</v>
      </c>
      <c r="J15" s="3">
        <v>92953107.545000002</v>
      </c>
      <c r="K15" s="3">
        <v>744379.65496700001</v>
      </c>
      <c r="L15" s="3">
        <v>95011488.739999995</v>
      </c>
      <c r="M15" s="3">
        <v>264327.07589799998</v>
      </c>
    </row>
    <row r="16" spans="1:13" x14ac:dyDescent="0.45">
      <c r="A16">
        <v>8192</v>
      </c>
      <c r="B16" s="3">
        <v>105943328.98999999</v>
      </c>
      <c r="C16" s="3">
        <v>208990.854819</v>
      </c>
      <c r="D16" s="3">
        <v>91082382.555000007</v>
      </c>
      <c r="E16" s="3">
        <v>349713.97826399998</v>
      </c>
      <c r="F16" s="3">
        <v>95429933.805000007</v>
      </c>
      <c r="G16" s="3">
        <v>206421.916833</v>
      </c>
      <c r="H16" s="3">
        <v>98425726.704999998</v>
      </c>
      <c r="I16" s="3">
        <v>8451120.3541400004</v>
      </c>
      <c r="J16" s="3">
        <v>99619221.019999996</v>
      </c>
      <c r="K16" s="3">
        <v>518937.354505</v>
      </c>
      <c r="L16" s="3">
        <v>100677702.095</v>
      </c>
      <c r="M16" s="3">
        <v>209130.74451399999</v>
      </c>
    </row>
    <row r="17" spans="1:13" x14ac:dyDescent="0.45">
      <c r="A17">
        <v>16384</v>
      </c>
      <c r="B17" s="3">
        <v>108703091.97</v>
      </c>
      <c r="C17" s="3">
        <v>182996.127156</v>
      </c>
      <c r="D17" s="3">
        <v>95880138.215000004</v>
      </c>
      <c r="E17" s="3">
        <v>255267.414513</v>
      </c>
      <c r="F17" s="3">
        <v>100995117.41500001</v>
      </c>
      <c r="G17" s="3">
        <v>340265.23007400002</v>
      </c>
      <c r="H17" s="3">
        <v>103551454.355</v>
      </c>
      <c r="I17" s="3">
        <v>142930.57325700001</v>
      </c>
      <c r="J17" s="3">
        <v>103184556.745</v>
      </c>
      <c r="K17" s="3">
        <v>288969.67039300001</v>
      </c>
      <c r="L17" s="3">
        <v>103722340.95999999</v>
      </c>
      <c r="M17" s="3">
        <v>226915.165859</v>
      </c>
    </row>
    <row r="18" spans="1:13" x14ac:dyDescent="0.45">
      <c r="A18">
        <v>32768</v>
      </c>
      <c r="B18" s="3">
        <v>110172452.045</v>
      </c>
      <c r="C18" s="3">
        <v>174931.46845099999</v>
      </c>
      <c r="D18" s="3">
        <v>98303942.525000006</v>
      </c>
      <c r="E18" s="3">
        <v>129240.586916</v>
      </c>
      <c r="F18" s="3">
        <v>103807214.11</v>
      </c>
      <c r="G18" s="3">
        <v>175378.64165400001</v>
      </c>
      <c r="H18" s="3">
        <v>105297388.88500001</v>
      </c>
      <c r="I18" s="3">
        <v>173072.85785199999</v>
      </c>
      <c r="J18" s="3">
        <v>105060951.31999999</v>
      </c>
      <c r="K18" s="3">
        <v>228031.022623</v>
      </c>
      <c r="L18" s="3">
        <v>105380709.52500001</v>
      </c>
      <c r="M18" s="3">
        <v>351252.197674</v>
      </c>
    </row>
    <row r="19" spans="1:13" x14ac:dyDescent="0.45">
      <c r="A19">
        <v>65536</v>
      </c>
      <c r="B19" s="3">
        <v>110579314.38500001</v>
      </c>
      <c r="C19" s="3">
        <v>1905742.17738</v>
      </c>
      <c r="D19" s="3">
        <v>99672562.575000003</v>
      </c>
      <c r="E19" s="3">
        <v>163045.17892499999</v>
      </c>
      <c r="F19" s="3">
        <v>105411018.125</v>
      </c>
      <c r="G19" s="3">
        <v>213926.63614799999</v>
      </c>
      <c r="H19" s="3">
        <v>106076041.325</v>
      </c>
      <c r="I19" s="3">
        <v>255484.11972799999</v>
      </c>
      <c r="J19" s="3">
        <v>106101625.255</v>
      </c>
      <c r="K19" s="3">
        <v>151816.97773899999</v>
      </c>
      <c r="L19" s="3">
        <v>106295990.265</v>
      </c>
      <c r="M19" s="3">
        <v>212388.26871800001</v>
      </c>
    </row>
    <row r="20" spans="1:13" x14ac:dyDescent="0.45">
      <c r="A20">
        <v>131072</v>
      </c>
      <c r="B20" s="3">
        <v>111152279.94</v>
      </c>
      <c r="C20" s="3">
        <v>1034382.00165</v>
      </c>
      <c r="D20" s="3">
        <v>100368280.65000001</v>
      </c>
      <c r="E20" s="3">
        <v>168963.92822599999</v>
      </c>
      <c r="F20" s="3">
        <v>105923881.44</v>
      </c>
      <c r="G20" s="3">
        <v>894864.54986899998</v>
      </c>
      <c r="H20" s="3">
        <v>106305746.36499999</v>
      </c>
      <c r="I20" s="3">
        <v>923611.37652499997</v>
      </c>
      <c r="J20" s="3">
        <v>106682329.625</v>
      </c>
      <c r="K20" s="3">
        <v>215313.75226199999</v>
      </c>
      <c r="L20" s="3">
        <v>106780132.25</v>
      </c>
      <c r="M20" s="3">
        <v>216747.510798</v>
      </c>
    </row>
    <row r="21" spans="1:13" x14ac:dyDescent="0.45">
      <c r="A21">
        <v>262144</v>
      </c>
      <c r="B21" s="3">
        <v>111355858.355</v>
      </c>
      <c r="C21" s="3">
        <v>730781.77637099999</v>
      </c>
      <c r="D21" s="3">
        <v>100727980.745</v>
      </c>
      <c r="E21" s="3">
        <v>153575.10449699999</v>
      </c>
      <c r="F21" s="3">
        <v>106388598.73</v>
      </c>
      <c r="G21" s="3">
        <v>614181.49442</v>
      </c>
      <c r="H21" s="3">
        <v>106821189.8</v>
      </c>
      <c r="I21" s="3">
        <v>147715.83214300001</v>
      </c>
      <c r="J21" s="3">
        <v>106915790.56999999</v>
      </c>
      <c r="K21" s="3">
        <v>149138.336335</v>
      </c>
      <c r="L21" s="3">
        <v>106894519.26000001</v>
      </c>
      <c r="M21" s="3">
        <v>143491.594335</v>
      </c>
    </row>
    <row r="22" spans="1:13" x14ac:dyDescent="0.45">
      <c r="A22">
        <v>524288</v>
      </c>
      <c r="B22" s="3">
        <v>109734620.215</v>
      </c>
      <c r="C22" s="3">
        <v>5333085.3613700001</v>
      </c>
      <c r="D22" s="3">
        <v>100899498.87</v>
      </c>
      <c r="E22" s="3">
        <v>101068.656686</v>
      </c>
      <c r="F22" s="3">
        <v>106617143.675</v>
      </c>
      <c r="G22" s="3">
        <v>438891.261253</v>
      </c>
      <c r="H22" s="3">
        <v>106782088.90000001</v>
      </c>
      <c r="I22" s="3">
        <v>384582.023568</v>
      </c>
      <c r="J22" s="3">
        <v>107115650.465</v>
      </c>
      <c r="K22" s="3">
        <v>118932.790905</v>
      </c>
      <c r="L22" s="3">
        <v>107069725.22</v>
      </c>
      <c r="M22" s="3">
        <v>146308.623073</v>
      </c>
    </row>
    <row r="25" spans="1:13" ht="28.5" x14ac:dyDescent="0.45">
      <c r="A25" t="s">
        <v>29</v>
      </c>
      <c r="B25" t="s">
        <v>76</v>
      </c>
      <c r="C25" t="s">
        <v>83</v>
      </c>
      <c r="D25" s="51" t="s">
        <v>79</v>
      </c>
      <c r="E25" t="s">
        <v>83</v>
      </c>
      <c r="F25" t="s">
        <v>107</v>
      </c>
      <c r="I25" t="s">
        <v>111</v>
      </c>
      <c r="K25" t="s">
        <v>29</v>
      </c>
      <c r="L25" s="51" t="s">
        <v>131</v>
      </c>
    </row>
    <row r="26" spans="1:13" x14ac:dyDescent="0.45">
      <c r="A26" s="63">
        <v>1</v>
      </c>
      <c r="B26" s="64">
        <f>F3/1024/1024</f>
        <v>0.9052347612380981</v>
      </c>
      <c r="C26" s="64">
        <f>G3/1024/1024</f>
        <v>3.7821878543663023E-3</v>
      </c>
      <c r="D26" s="66">
        <f>H3/1024/1024</f>
        <v>0.9102039384841919</v>
      </c>
      <c r="E26" s="64">
        <f>I3/1024/1024</f>
        <v>3.9713729446506502E-3</v>
      </c>
      <c r="F26" s="62">
        <f>D26/B26</f>
        <v>1.0054893796160649</v>
      </c>
      <c r="G26" s="62">
        <f>(D26-B26)/B26</f>
        <v>5.4893796160649117E-3</v>
      </c>
      <c r="I26">
        <v>1000</v>
      </c>
      <c r="J26" s="63">
        <v>1</v>
      </c>
      <c r="K26" t="s">
        <v>132</v>
      </c>
      <c r="L26">
        <v>4</v>
      </c>
      <c r="M26" s="3">
        <f>HEX2DEC(I26)/1024</f>
        <v>4</v>
      </c>
    </row>
    <row r="27" spans="1:13" x14ac:dyDescent="0.45">
      <c r="A27" s="63">
        <v>2</v>
      </c>
      <c r="B27" s="64">
        <f t="shared" ref="B27:B45" si="0">F4/1024/1024</f>
        <v>1.1669222784042359</v>
      </c>
      <c r="C27" s="64">
        <f t="shared" ref="C27:C45" si="1">G4/1024/1024</f>
        <v>3.691676240158081E-3</v>
      </c>
      <c r="D27" s="66">
        <f t="shared" ref="D27:D45" si="2">H4/1024/1024</f>
        <v>1.1729604768753052</v>
      </c>
      <c r="E27" s="64">
        <f t="shared" ref="E27:E45" si="3">I4/1024/1024</f>
        <v>2.0659514497566225E-3</v>
      </c>
      <c r="F27" s="62">
        <f t="shared" ref="F27:F45" si="4">D27/B27</f>
        <v>1.0051744649860714</v>
      </c>
      <c r="G27" s="62">
        <f t="shared" ref="G27:G45" si="5">(D27-B27)/B27</f>
        <v>5.1744649860713688E-3</v>
      </c>
      <c r="I27">
        <v>1000</v>
      </c>
      <c r="J27" s="63">
        <v>2</v>
      </c>
      <c r="K27" t="s">
        <v>133</v>
      </c>
      <c r="L27">
        <v>32</v>
      </c>
      <c r="M27" s="3">
        <f t="shared" ref="M27:M45" si="6">HEX2DEC(I27)/1024</f>
        <v>4</v>
      </c>
    </row>
    <row r="28" spans="1:13" x14ac:dyDescent="0.45">
      <c r="A28" s="63">
        <v>4</v>
      </c>
      <c r="B28" s="64">
        <f t="shared" si="0"/>
        <v>1.6340673637390137</v>
      </c>
      <c r="C28" s="64">
        <f t="shared" si="1"/>
        <v>4.2983833755493167E-3</v>
      </c>
      <c r="D28" s="66">
        <f t="shared" si="2"/>
        <v>1.6848614168167115</v>
      </c>
      <c r="E28" s="64">
        <f t="shared" si="3"/>
        <v>5.0346027504253391E-3</v>
      </c>
      <c r="F28" s="62">
        <f t="shared" si="4"/>
        <v>1.0310844303024771</v>
      </c>
      <c r="G28" s="62">
        <f t="shared" si="5"/>
        <v>3.1084430302477057E-2</v>
      </c>
      <c r="I28">
        <v>8000</v>
      </c>
      <c r="J28" s="63">
        <v>4</v>
      </c>
      <c r="K28">
        <v>32</v>
      </c>
      <c r="L28">
        <v>64</v>
      </c>
      <c r="M28" s="3">
        <f t="shared" si="6"/>
        <v>32</v>
      </c>
    </row>
    <row r="29" spans="1:13" x14ac:dyDescent="0.45">
      <c r="A29" s="63">
        <v>8</v>
      </c>
      <c r="B29" s="64">
        <f t="shared" si="0"/>
        <v>2.6140859413146971</v>
      </c>
      <c r="C29" s="64">
        <f t="shared" si="1"/>
        <v>6.8924917251491549E-3</v>
      </c>
      <c r="D29" s="66">
        <f t="shared" si="2"/>
        <v>2.7051999378204346</v>
      </c>
      <c r="E29" s="64">
        <f t="shared" si="3"/>
        <v>1.6800337641906738E-2</v>
      </c>
      <c r="F29" s="62">
        <f t="shared" si="4"/>
        <v>1.0348550118669448</v>
      </c>
      <c r="G29" s="62">
        <f t="shared" si="5"/>
        <v>3.4855011866944854E-2</v>
      </c>
      <c r="I29">
        <v>8001</v>
      </c>
      <c r="J29" s="63">
        <v>8</v>
      </c>
      <c r="K29">
        <v>64</v>
      </c>
      <c r="L29">
        <v>96</v>
      </c>
      <c r="M29" s="3">
        <f t="shared" si="6"/>
        <v>32.0009765625</v>
      </c>
    </row>
    <row r="30" spans="1:13" x14ac:dyDescent="0.45">
      <c r="A30" s="63">
        <v>16</v>
      </c>
      <c r="B30" s="64">
        <f t="shared" si="0"/>
        <v>4.5157388210296627</v>
      </c>
      <c r="C30" s="64">
        <f t="shared" si="1"/>
        <v>8.4103512204360964E-3</v>
      </c>
      <c r="D30" s="66">
        <f t="shared" si="2"/>
        <v>4.6859032106399532</v>
      </c>
      <c r="E30" s="64">
        <f t="shared" si="3"/>
        <v>7.2021030666351319E-3</v>
      </c>
      <c r="F30" s="62">
        <f t="shared" si="4"/>
        <v>1.0376825136161196</v>
      </c>
      <c r="G30" s="62">
        <f t="shared" si="5"/>
        <v>3.768251361611967E-2</v>
      </c>
      <c r="I30">
        <v>8002</v>
      </c>
      <c r="J30" s="63">
        <v>16</v>
      </c>
      <c r="K30">
        <v>128</v>
      </c>
      <c r="L30">
        <v>160</v>
      </c>
      <c r="M30" s="3">
        <f t="shared" si="6"/>
        <v>32.001953125</v>
      </c>
    </row>
    <row r="31" spans="1:13" x14ac:dyDescent="0.45">
      <c r="A31" s="63">
        <v>32</v>
      </c>
      <c r="B31" s="64">
        <f t="shared" si="0"/>
        <v>7.8024734592437746</v>
      </c>
      <c r="C31" s="64">
        <f t="shared" si="1"/>
        <v>2.6518358597183229E-2</v>
      </c>
      <c r="D31" s="66">
        <f t="shared" si="2"/>
        <v>8.0572760105133057</v>
      </c>
      <c r="E31" s="64">
        <f t="shared" si="3"/>
        <v>0.13548497498321532</v>
      </c>
      <c r="F31" s="62">
        <f t="shared" si="4"/>
        <v>1.0326566380008202</v>
      </c>
      <c r="G31" s="62">
        <f t="shared" si="5"/>
        <v>3.2656638000820179E-2</v>
      </c>
      <c r="I31">
        <v>10000</v>
      </c>
      <c r="J31" s="63">
        <v>32</v>
      </c>
      <c r="K31">
        <v>256</v>
      </c>
      <c r="L31">
        <v>288</v>
      </c>
      <c r="M31" s="3">
        <f t="shared" si="6"/>
        <v>64</v>
      </c>
    </row>
    <row r="32" spans="1:13" x14ac:dyDescent="0.45">
      <c r="A32" s="63">
        <v>64</v>
      </c>
      <c r="B32" s="64">
        <f t="shared" si="0"/>
        <v>13.761831860542298</v>
      </c>
      <c r="C32" s="64">
        <f t="shared" si="1"/>
        <v>5.0224613751029969E-2</v>
      </c>
      <c r="D32" s="66">
        <f t="shared" si="2"/>
        <v>14.500765910148621</v>
      </c>
      <c r="E32" s="64">
        <f t="shared" si="3"/>
        <v>2.2549027831172942E-2</v>
      </c>
      <c r="F32" s="62">
        <f t="shared" si="4"/>
        <v>1.0536944541318647</v>
      </c>
      <c r="G32" s="62">
        <f t="shared" si="5"/>
        <v>5.369445413186473E-2</v>
      </c>
      <c r="I32">
        <v>18000</v>
      </c>
      <c r="J32" s="63">
        <v>64</v>
      </c>
      <c r="K32">
        <v>512</v>
      </c>
      <c r="L32">
        <v>544</v>
      </c>
      <c r="M32" s="3">
        <f t="shared" si="6"/>
        <v>96</v>
      </c>
    </row>
    <row r="33" spans="1:13" x14ac:dyDescent="0.45">
      <c r="A33" s="63">
        <v>128</v>
      </c>
      <c r="B33" s="64">
        <f t="shared" si="0"/>
        <v>23.033663091659545</v>
      </c>
      <c r="C33" s="64">
        <f t="shared" si="1"/>
        <v>9.5260121379280097E-2</v>
      </c>
      <c r="D33" s="66">
        <f t="shared" si="2"/>
        <v>24.904060373306276</v>
      </c>
      <c r="E33" s="64">
        <f t="shared" si="3"/>
        <v>9.2595560420989986E-2</v>
      </c>
      <c r="F33" s="62">
        <f t="shared" si="4"/>
        <v>1.0812027715350234</v>
      </c>
      <c r="G33" s="62">
        <f t="shared" si="5"/>
        <v>8.1202771535023421E-2</v>
      </c>
      <c r="I33">
        <v>28000</v>
      </c>
      <c r="J33" s="63">
        <v>128</v>
      </c>
      <c r="K33" t="s">
        <v>134</v>
      </c>
      <c r="L33">
        <v>1056</v>
      </c>
      <c r="M33" s="3">
        <f t="shared" si="6"/>
        <v>160</v>
      </c>
    </row>
    <row r="34" spans="1:13" x14ac:dyDescent="0.45">
      <c r="A34" s="63">
        <v>256</v>
      </c>
      <c r="B34" s="64">
        <f t="shared" si="0"/>
        <v>35.178811855316162</v>
      </c>
      <c r="C34" s="64">
        <f t="shared" si="1"/>
        <v>0.11111788580703735</v>
      </c>
      <c r="D34" s="66">
        <f t="shared" si="2"/>
        <v>39.521294903755191</v>
      </c>
      <c r="E34" s="64">
        <f t="shared" si="3"/>
        <v>0.17718427481937407</v>
      </c>
      <c r="F34" s="62">
        <f t="shared" si="4"/>
        <v>1.1234402988451926</v>
      </c>
      <c r="G34" s="62">
        <f t="shared" si="5"/>
        <v>0.12344029884519252</v>
      </c>
      <c r="I34">
        <v>48000</v>
      </c>
      <c r="J34" s="63">
        <v>256</v>
      </c>
      <c r="M34" s="3">
        <f t="shared" si="6"/>
        <v>288</v>
      </c>
    </row>
    <row r="35" spans="1:13" x14ac:dyDescent="0.45">
      <c r="A35" s="63">
        <v>512</v>
      </c>
      <c r="B35" s="64">
        <f t="shared" si="0"/>
        <v>45.935448956489566</v>
      </c>
      <c r="C35" s="64">
        <f t="shared" si="1"/>
        <v>8.7140856557941433</v>
      </c>
      <c r="D35" s="66">
        <f t="shared" si="2"/>
        <v>56.109509582519529</v>
      </c>
      <c r="E35" s="64">
        <f t="shared" si="3"/>
        <v>0.23398555831813811</v>
      </c>
      <c r="F35" s="62">
        <f t="shared" si="4"/>
        <v>1.22148603871635</v>
      </c>
      <c r="G35" s="62">
        <f t="shared" si="5"/>
        <v>0.22148603871634989</v>
      </c>
      <c r="I35">
        <v>88000</v>
      </c>
      <c r="J35" s="63">
        <v>512</v>
      </c>
      <c r="M35" s="3">
        <f t="shared" si="6"/>
        <v>544</v>
      </c>
    </row>
    <row r="36" spans="1:13" x14ac:dyDescent="0.45">
      <c r="A36" s="63">
        <v>1024</v>
      </c>
      <c r="B36" s="64">
        <f t="shared" si="0"/>
        <v>52.302439813613894</v>
      </c>
      <c r="C36" s="64">
        <f t="shared" si="1"/>
        <v>0.265192500333786</v>
      </c>
      <c r="D36" s="66">
        <f t="shared" si="2"/>
        <v>71.170302610397343</v>
      </c>
      <c r="E36" s="64">
        <f t="shared" si="3"/>
        <v>0.20915763601875306</v>
      </c>
      <c r="F36" s="62">
        <f t="shared" si="4"/>
        <v>1.3607453660674602</v>
      </c>
      <c r="G36" s="62">
        <f t="shared" si="5"/>
        <v>0.36074536606746022</v>
      </c>
      <c r="H36" s="62">
        <f>AVERAGE(F26:F38)</f>
        <v>1.0988902443594737</v>
      </c>
      <c r="I36">
        <v>108000</v>
      </c>
      <c r="J36" s="63">
        <v>1024</v>
      </c>
      <c r="M36" s="3">
        <f t="shared" si="6"/>
        <v>1056</v>
      </c>
    </row>
    <row r="37" spans="1:13" x14ac:dyDescent="0.45">
      <c r="A37" s="63">
        <v>2048</v>
      </c>
      <c r="B37" s="64">
        <f t="shared" si="0"/>
        <v>68.638326315879823</v>
      </c>
      <c r="C37" s="64">
        <f t="shared" si="1"/>
        <v>0.32491550494480131</v>
      </c>
      <c r="D37" s="66">
        <f t="shared" si="2"/>
        <v>82.301850137710574</v>
      </c>
      <c r="E37" s="64">
        <f t="shared" si="3"/>
        <v>0.57014477629280091</v>
      </c>
      <c r="F37" s="62">
        <f t="shared" si="4"/>
        <v>1.199065515655932</v>
      </c>
      <c r="G37" s="62">
        <f t="shared" si="5"/>
        <v>0.19906551565593208</v>
      </c>
      <c r="I37">
        <v>108001</v>
      </c>
      <c r="J37" s="63">
        <v>2048</v>
      </c>
      <c r="M37" s="3">
        <f t="shared" si="6"/>
        <v>1056.0009765625</v>
      </c>
    </row>
    <row r="38" spans="1:13" s="70" customFormat="1" x14ac:dyDescent="0.45">
      <c r="A38" s="67">
        <v>4096</v>
      </c>
      <c r="B38" s="68">
        <f t="shared" si="0"/>
        <v>81.975064463615411</v>
      </c>
      <c r="C38" s="68">
        <f t="shared" si="1"/>
        <v>0.35366523669910432</v>
      </c>
      <c r="D38" s="69">
        <f t="shared" si="2"/>
        <v>90.090291991233826</v>
      </c>
      <c r="E38" s="68">
        <f t="shared" si="3"/>
        <v>0.20782193777465821</v>
      </c>
      <c r="F38" s="62">
        <f t="shared" si="4"/>
        <v>1.0989962933328385</v>
      </c>
      <c r="G38" s="62">
        <f t="shared" si="5"/>
        <v>9.8996293332838492E-2</v>
      </c>
      <c r="I38">
        <v>108002</v>
      </c>
      <c r="J38" s="67">
        <v>4096</v>
      </c>
      <c r="M38" s="3">
        <f t="shared" si="6"/>
        <v>1056.001953125</v>
      </c>
    </row>
    <row r="39" spans="1:13" x14ac:dyDescent="0.45">
      <c r="A39" s="63">
        <v>8192</v>
      </c>
      <c r="B39" s="64">
        <f t="shared" si="0"/>
        <v>91.00907688617707</v>
      </c>
      <c r="C39" s="64">
        <f t="shared" si="1"/>
        <v>0.19685928042697906</v>
      </c>
      <c r="D39" s="66">
        <f t="shared" si="2"/>
        <v>93.866087632179259</v>
      </c>
      <c r="E39" s="64">
        <f t="shared" si="3"/>
        <v>8.0596164266014103</v>
      </c>
      <c r="F39" s="62">
        <f t="shared" si="4"/>
        <v>1.0313925911980779</v>
      </c>
      <c r="G39" s="62">
        <f t="shared" si="5"/>
        <v>3.1392591198077809E-2</v>
      </c>
      <c r="I39">
        <v>108003</v>
      </c>
      <c r="J39" s="63">
        <v>8192</v>
      </c>
      <c r="M39" s="3">
        <f t="shared" si="6"/>
        <v>1056.0029296875</v>
      </c>
    </row>
    <row r="40" spans="1:13" x14ac:dyDescent="0.45">
      <c r="A40" s="63">
        <v>16384</v>
      </c>
      <c r="B40" s="64">
        <f t="shared" si="0"/>
        <v>96.316449561119086</v>
      </c>
      <c r="C40" s="64">
        <f t="shared" si="1"/>
        <v>0.32450221068763735</v>
      </c>
      <c r="D40" s="66">
        <f t="shared" si="2"/>
        <v>98.754362444877628</v>
      </c>
      <c r="E40" s="64">
        <f t="shared" si="3"/>
        <v>0.13630921674442292</v>
      </c>
      <c r="F40" s="62">
        <f t="shared" si="4"/>
        <v>1.0253114903515159</v>
      </c>
      <c r="G40" s="62">
        <f t="shared" si="5"/>
        <v>2.5311490351515996E-2</v>
      </c>
      <c r="I40">
        <v>108004</v>
      </c>
      <c r="J40" s="63">
        <v>16384</v>
      </c>
      <c r="M40" s="3">
        <f t="shared" si="6"/>
        <v>1056.00390625</v>
      </c>
    </row>
    <row r="41" spans="1:13" x14ac:dyDescent="0.45">
      <c r="A41" s="63">
        <v>32768</v>
      </c>
      <c r="B41" s="64">
        <f t="shared" si="0"/>
        <v>98.998273954391479</v>
      </c>
      <c r="C41" s="64">
        <f t="shared" si="1"/>
        <v>0.16725410619163514</v>
      </c>
      <c r="D41" s="66">
        <f t="shared" si="2"/>
        <v>100.41941536426545</v>
      </c>
      <c r="E41" s="64">
        <f t="shared" si="3"/>
        <v>0.16505513940048216</v>
      </c>
      <c r="F41" s="62">
        <f t="shared" si="4"/>
        <v>1.0143552140164454</v>
      </c>
      <c r="G41" s="62">
        <f t="shared" si="5"/>
        <v>1.4355214016445258E-2</v>
      </c>
      <c r="I41">
        <v>108005</v>
      </c>
      <c r="J41" s="63">
        <v>32768</v>
      </c>
      <c r="M41" s="3">
        <f t="shared" si="6"/>
        <v>1056.0048828125</v>
      </c>
    </row>
    <row r="42" spans="1:13" x14ac:dyDescent="0.45">
      <c r="A42" s="63">
        <v>65536</v>
      </c>
      <c r="B42" s="64">
        <f t="shared" si="0"/>
        <v>100.5277806520462</v>
      </c>
      <c r="C42" s="64">
        <f t="shared" si="1"/>
        <v>0.20401633848953246</v>
      </c>
      <c r="D42" s="66">
        <f t="shared" si="2"/>
        <v>101.1619961977005</v>
      </c>
      <c r="E42" s="64">
        <f t="shared" si="3"/>
        <v>0.24364864323425292</v>
      </c>
      <c r="F42" s="62">
        <f t="shared" si="4"/>
        <v>1.0063088585218996</v>
      </c>
      <c r="G42" s="62">
        <f t="shared" si="5"/>
        <v>6.3088585218994435E-3</v>
      </c>
      <c r="I42">
        <v>108006</v>
      </c>
      <c r="J42" s="63">
        <v>65536</v>
      </c>
      <c r="M42" s="3">
        <f t="shared" si="6"/>
        <v>1056.005859375</v>
      </c>
    </row>
    <row r="43" spans="1:13" x14ac:dyDescent="0.45">
      <c r="A43" s="63">
        <v>131072</v>
      </c>
      <c r="B43" s="64">
        <f t="shared" si="0"/>
        <v>101.01688522338867</v>
      </c>
      <c r="C43" s="64">
        <f t="shared" si="1"/>
        <v>0.85340933787250517</v>
      </c>
      <c r="D43" s="66">
        <f t="shared" si="2"/>
        <v>101.38105999469757</v>
      </c>
      <c r="E43" s="64">
        <f t="shared" si="3"/>
        <v>0.88082444813251493</v>
      </c>
      <c r="F43" s="62">
        <f t="shared" si="4"/>
        <v>1.0036050881048606</v>
      </c>
      <c r="G43" s="62">
        <f t="shared" si="5"/>
        <v>3.605088104860492E-3</v>
      </c>
      <c r="I43">
        <v>108007</v>
      </c>
      <c r="J43" s="63">
        <v>131072</v>
      </c>
      <c r="M43" s="3">
        <f t="shared" si="6"/>
        <v>1056.0068359375</v>
      </c>
    </row>
    <row r="44" spans="1:13" x14ac:dyDescent="0.45">
      <c r="A44" s="63">
        <v>262144</v>
      </c>
      <c r="B44" s="64">
        <f t="shared" si="0"/>
        <v>101.46007416725159</v>
      </c>
      <c r="C44" s="64">
        <f t="shared" si="1"/>
        <v>0.58572911684036255</v>
      </c>
      <c r="D44" s="66">
        <f t="shared" si="2"/>
        <v>101.87262516021728</v>
      </c>
      <c r="E44" s="64">
        <f t="shared" si="3"/>
        <v>0.1408727952413559</v>
      </c>
      <c r="F44" s="62">
        <f t="shared" si="4"/>
        <v>1.0040661412516378</v>
      </c>
      <c r="G44" s="62">
        <f t="shared" si="5"/>
        <v>4.0661412516377901E-3</v>
      </c>
      <c r="I44">
        <v>108008</v>
      </c>
      <c r="J44" s="63">
        <v>262144</v>
      </c>
      <c r="M44" s="3">
        <f t="shared" si="6"/>
        <v>1056.0078125</v>
      </c>
    </row>
    <row r="45" spans="1:13" x14ac:dyDescent="0.45">
      <c r="A45" s="63">
        <v>524288</v>
      </c>
      <c r="B45" s="64">
        <f t="shared" si="0"/>
        <v>101.67803161144256</v>
      </c>
      <c r="C45" s="64">
        <f t="shared" si="1"/>
        <v>0.41855932355213166</v>
      </c>
      <c r="D45" s="66">
        <f t="shared" si="2"/>
        <v>101.83533563613892</v>
      </c>
      <c r="E45" s="64">
        <f t="shared" si="3"/>
        <v>0.36676599842834473</v>
      </c>
      <c r="F45" s="62">
        <f t="shared" si="4"/>
        <v>1.0015470797595443</v>
      </c>
      <c r="G45" s="62">
        <f t="shared" si="5"/>
        <v>1.5470797595442049E-3</v>
      </c>
      <c r="I45">
        <v>108009</v>
      </c>
      <c r="J45" s="63">
        <v>524288</v>
      </c>
      <c r="M45" s="3">
        <f t="shared" si="6"/>
        <v>1056.0087890625</v>
      </c>
    </row>
    <row r="49" spans="1:33" x14ac:dyDescent="0.45">
      <c r="B49" s="153" t="s">
        <v>84</v>
      </c>
      <c r="C49" s="153"/>
      <c r="D49" s="140" t="s">
        <v>85</v>
      </c>
      <c r="E49" s="140"/>
      <c r="F49" s="140" t="s">
        <v>103</v>
      </c>
      <c r="G49" s="140"/>
      <c r="H49" s="140" t="s">
        <v>104</v>
      </c>
      <c r="I49" s="140"/>
      <c r="J49" s="140" t="s">
        <v>86</v>
      </c>
      <c r="K49" s="140"/>
      <c r="L49" s="140" t="s">
        <v>87</v>
      </c>
      <c r="M49" s="140"/>
      <c r="N49" s="140" t="s">
        <v>105</v>
      </c>
      <c r="O49" s="140"/>
      <c r="P49" s="140" t="s">
        <v>106</v>
      </c>
      <c r="Q49" s="140"/>
      <c r="R49" s="140" t="s">
        <v>46</v>
      </c>
      <c r="S49" s="140"/>
      <c r="T49" s="140" t="s">
        <v>47</v>
      </c>
      <c r="U49" s="140"/>
      <c r="V49" s="140" t="s">
        <v>48</v>
      </c>
      <c r="W49" s="140"/>
      <c r="X49" s="140" t="s">
        <v>49</v>
      </c>
      <c r="Y49" s="140"/>
      <c r="Z49" s="140" t="s">
        <v>50</v>
      </c>
      <c r="AA49" s="140"/>
      <c r="AB49" s="140" t="s">
        <v>88</v>
      </c>
      <c r="AC49" s="140"/>
      <c r="AD49" s="140" t="s">
        <v>51</v>
      </c>
      <c r="AE49" s="140"/>
    </row>
    <row r="50" spans="1:33" x14ac:dyDescent="0.45">
      <c r="B50" s="2" t="s">
        <v>4</v>
      </c>
      <c r="C50" s="2" t="s">
        <v>5</v>
      </c>
      <c r="D50" s="2" t="s">
        <v>4</v>
      </c>
      <c r="E50" s="2" t="s">
        <v>5</v>
      </c>
      <c r="F50" s="2" t="s">
        <v>4</v>
      </c>
      <c r="G50" s="2" t="s">
        <v>5</v>
      </c>
      <c r="H50" s="2" t="s">
        <v>4</v>
      </c>
      <c r="I50" s="2" t="s">
        <v>5</v>
      </c>
      <c r="J50" s="2" t="s">
        <v>4</v>
      </c>
      <c r="K50" s="2" t="s">
        <v>5</v>
      </c>
      <c r="L50" s="2" t="s">
        <v>4</v>
      </c>
      <c r="M50" s="2" t="s">
        <v>5</v>
      </c>
      <c r="N50" s="2" t="s">
        <v>4</v>
      </c>
      <c r="O50" s="2" t="s">
        <v>5</v>
      </c>
      <c r="P50" s="2" t="s">
        <v>4</v>
      </c>
      <c r="Q50" s="2" t="s">
        <v>5</v>
      </c>
      <c r="R50" s="2" t="s">
        <v>4</v>
      </c>
      <c r="S50" s="2" t="s">
        <v>5</v>
      </c>
      <c r="T50" s="2" t="s">
        <v>4</v>
      </c>
      <c r="U50" s="2" t="s">
        <v>5</v>
      </c>
      <c r="V50" s="2" t="s">
        <v>4</v>
      </c>
      <c r="W50" s="2" t="s">
        <v>5</v>
      </c>
      <c r="X50" s="2" t="s">
        <v>4</v>
      </c>
      <c r="Y50" s="2" t="s">
        <v>5</v>
      </c>
      <c r="Z50" s="2" t="s">
        <v>4</v>
      </c>
      <c r="AA50" s="2" t="s">
        <v>5</v>
      </c>
      <c r="AB50" s="2" t="s">
        <v>4</v>
      </c>
      <c r="AC50" s="2" t="s">
        <v>5</v>
      </c>
      <c r="AD50" s="2" t="s">
        <v>4</v>
      </c>
      <c r="AE50" s="2" t="s">
        <v>5</v>
      </c>
      <c r="AF50" s="2"/>
      <c r="AG50" s="2"/>
    </row>
    <row r="51" spans="1:33" x14ac:dyDescent="0.45">
      <c r="A51" s="63">
        <v>1</v>
      </c>
      <c r="B51" s="3">
        <v>896658.995</v>
      </c>
      <c r="C51" s="3">
        <v>14841.4286496</v>
      </c>
      <c r="D51" s="3">
        <v>905034.91</v>
      </c>
      <c r="E51" s="3">
        <v>3143.9928121600001</v>
      </c>
      <c r="F51" s="3">
        <v>908081.57</v>
      </c>
      <c r="G51" s="3">
        <v>2298.7435359599999</v>
      </c>
      <c r="H51" s="3">
        <v>906974.83</v>
      </c>
      <c r="I51" s="3">
        <v>3254.0948408300001</v>
      </c>
      <c r="J51" s="3">
        <v>907549.54</v>
      </c>
      <c r="K51" s="3">
        <v>2195.9369843899999</v>
      </c>
      <c r="L51" s="3">
        <v>906873.77500000002</v>
      </c>
      <c r="M51" s="3">
        <v>3175.3739307199999</v>
      </c>
      <c r="N51" s="3">
        <v>906341.91</v>
      </c>
      <c r="O51" s="3">
        <v>1862.06188294</v>
      </c>
      <c r="P51" s="3">
        <v>907454.58499999996</v>
      </c>
      <c r="Q51" s="3">
        <v>2721.0094581399999</v>
      </c>
      <c r="R51" s="3">
        <v>906167.495</v>
      </c>
      <c r="S51" s="3">
        <v>2656.4981523599999</v>
      </c>
      <c r="T51" s="3">
        <v>906368.9</v>
      </c>
      <c r="U51" s="3">
        <v>2770.5766441300002</v>
      </c>
      <c r="V51" s="3">
        <v>905822.96499999997</v>
      </c>
      <c r="W51" s="3">
        <v>3227.4959287800002</v>
      </c>
      <c r="X51" s="3">
        <v>907024.05</v>
      </c>
      <c r="Y51" s="3">
        <v>2149.06655469</v>
      </c>
      <c r="Z51" s="3">
        <v>905339.87</v>
      </c>
      <c r="AA51" s="3">
        <v>3392.1226118899999</v>
      </c>
      <c r="AB51" s="3">
        <v>903144.31499999994</v>
      </c>
      <c r="AC51" s="3">
        <v>4027.2282693299999</v>
      </c>
      <c r="AD51" s="3">
        <v>905491.125</v>
      </c>
      <c r="AE51" s="3">
        <v>2724.81991604</v>
      </c>
    </row>
    <row r="52" spans="1:33" x14ac:dyDescent="0.45">
      <c r="A52" s="63">
        <v>2</v>
      </c>
      <c r="B52" s="3">
        <v>1151633.125</v>
      </c>
      <c r="C52" s="3">
        <v>4629.8876415000004</v>
      </c>
      <c r="D52" s="3">
        <v>1161965.2549999999</v>
      </c>
      <c r="E52" s="3">
        <v>9302.8676037299992</v>
      </c>
      <c r="F52" s="3">
        <v>1171636.615</v>
      </c>
      <c r="G52" s="3">
        <v>1312.66031679</v>
      </c>
      <c r="H52" s="3">
        <v>1168440.3500000001</v>
      </c>
      <c r="I52" s="3">
        <v>2064.0203105800001</v>
      </c>
      <c r="J52" s="3">
        <v>1169825.8700000001</v>
      </c>
      <c r="K52" s="3">
        <v>1733.2514817799999</v>
      </c>
      <c r="L52" s="3">
        <v>1169916.27</v>
      </c>
      <c r="M52" s="3">
        <v>1889.1306072100001</v>
      </c>
      <c r="N52" s="3">
        <v>1167788.6100000001</v>
      </c>
      <c r="O52" s="3">
        <v>3683.3553069</v>
      </c>
      <c r="P52" s="3">
        <v>1169766.23</v>
      </c>
      <c r="Q52" s="3">
        <v>2180.47038643</v>
      </c>
      <c r="R52" s="3">
        <v>1167905.645</v>
      </c>
      <c r="S52" s="3">
        <v>4026.52786337</v>
      </c>
      <c r="T52" s="3">
        <v>1168496.4650000001</v>
      </c>
      <c r="U52" s="3">
        <v>1657.4551726300001</v>
      </c>
      <c r="V52" s="3">
        <v>1167024.3799999999</v>
      </c>
      <c r="W52" s="3">
        <v>1930.29003018</v>
      </c>
      <c r="X52" s="3">
        <v>1168872.4099999999</v>
      </c>
      <c r="Y52" s="3">
        <v>1276.4665710100001</v>
      </c>
      <c r="Z52" s="3">
        <v>1167349.2649999999</v>
      </c>
      <c r="AA52" s="3">
        <v>1631.18724838</v>
      </c>
      <c r="AB52" s="3">
        <v>1134147.25</v>
      </c>
      <c r="AC52" s="3">
        <v>126853.757192</v>
      </c>
      <c r="AD52" s="3">
        <v>1167974.95</v>
      </c>
      <c r="AE52" s="3">
        <v>1035.5542301099999</v>
      </c>
    </row>
    <row r="53" spans="1:33" x14ac:dyDescent="0.45">
      <c r="A53" s="63">
        <v>4</v>
      </c>
      <c r="B53" s="3">
        <v>1588401.92</v>
      </c>
      <c r="C53" s="3">
        <v>12671.9297443</v>
      </c>
      <c r="D53" s="3">
        <v>1625763.29</v>
      </c>
      <c r="E53" s="3">
        <v>16492.752395</v>
      </c>
      <c r="F53" s="3">
        <v>1635034.885</v>
      </c>
      <c r="G53" s="3">
        <v>4351.4438613299999</v>
      </c>
      <c r="H53" s="3">
        <v>1632854.835</v>
      </c>
      <c r="I53" s="3">
        <v>3329.7122930199998</v>
      </c>
      <c r="J53" s="3">
        <v>1633177.915</v>
      </c>
      <c r="K53" s="3">
        <v>5106.6569073399996</v>
      </c>
      <c r="L53" s="3">
        <v>1634235.4450000001</v>
      </c>
      <c r="M53" s="3">
        <v>3024.08161819</v>
      </c>
      <c r="N53" s="3">
        <v>1630835.11</v>
      </c>
      <c r="O53" s="3">
        <v>5233.6131462800004</v>
      </c>
      <c r="P53" s="3">
        <v>1635616.175</v>
      </c>
      <c r="Q53" s="3">
        <v>3395.5676008400001</v>
      </c>
      <c r="R53" s="3">
        <v>1630776.97</v>
      </c>
      <c r="S53" s="3">
        <v>5167.4413508099997</v>
      </c>
      <c r="T53" s="3">
        <v>1633487.165</v>
      </c>
      <c r="U53" s="3">
        <v>3251.98278351</v>
      </c>
      <c r="V53" s="3">
        <v>1632143.855</v>
      </c>
      <c r="W53" s="3">
        <v>2893.0953828900001</v>
      </c>
      <c r="X53" s="3">
        <v>1633521.52</v>
      </c>
      <c r="Y53" s="3">
        <v>3386.89026152</v>
      </c>
      <c r="Z53" s="3">
        <v>1630768.31</v>
      </c>
      <c r="AA53" s="3">
        <v>3580.2108231100001</v>
      </c>
      <c r="AB53" s="3">
        <v>1624081.02</v>
      </c>
      <c r="AC53" s="3">
        <v>8402.2566454299995</v>
      </c>
      <c r="AD53" s="3">
        <v>1633794.325</v>
      </c>
      <c r="AE53" s="3">
        <v>2683.0848685599999</v>
      </c>
    </row>
    <row r="54" spans="1:33" x14ac:dyDescent="0.45">
      <c r="A54" s="63">
        <v>8</v>
      </c>
      <c r="B54" s="3">
        <v>2492643.77</v>
      </c>
      <c r="C54" s="3">
        <v>22272.491334900002</v>
      </c>
      <c r="D54" s="3">
        <v>2609803.0750000002</v>
      </c>
      <c r="E54" s="3">
        <v>18825.513950199998</v>
      </c>
      <c r="F54" s="3">
        <v>2621111.4449999998</v>
      </c>
      <c r="G54" s="3">
        <v>6458.5671540599997</v>
      </c>
      <c r="H54" s="3">
        <v>2614972.9750000001</v>
      </c>
      <c r="I54" s="3">
        <v>6641.4131413300001</v>
      </c>
      <c r="J54" s="3">
        <v>2616432.0299999998</v>
      </c>
      <c r="K54" s="3">
        <v>7240.2884452999997</v>
      </c>
      <c r="L54" s="3">
        <v>2622400.5150000001</v>
      </c>
      <c r="M54" s="3">
        <v>11419.0833986</v>
      </c>
      <c r="N54" s="3">
        <v>2615959.85</v>
      </c>
      <c r="O54" s="3">
        <v>3753.3187503200002</v>
      </c>
      <c r="P54" s="3">
        <v>2619518.9550000001</v>
      </c>
      <c r="Q54" s="3">
        <v>4240.0408605900002</v>
      </c>
      <c r="R54" s="3">
        <v>2614621.855</v>
      </c>
      <c r="S54" s="3">
        <v>7876.5679619700004</v>
      </c>
      <c r="T54" s="3">
        <v>2613040.8849999998</v>
      </c>
      <c r="U54" s="3">
        <v>6935.4141919000003</v>
      </c>
      <c r="V54" s="3">
        <v>2613366.42</v>
      </c>
      <c r="W54" s="3">
        <v>4908.1736556100004</v>
      </c>
      <c r="X54" s="3">
        <v>2615813.2850000001</v>
      </c>
      <c r="Y54" s="3">
        <v>5439.3630685300004</v>
      </c>
      <c r="Z54" s="3">
        <v>2613596.4500000002</v>
      </c>
      <c r="AA54" s="3">
        <v>5338.6991914199998</v>
      </c>
      <c r="AB54" s="3">
        <v>2600401.835</v>
      </c>
      <c r="AC54" s="3">
        <v>8676.2349945900005</v>
      </c>
      <c r="AD54" s="3">
        <v>2613128.59</v>
      </c>
      <c r="AE54" s="3">
        <v>6221.0384007700004</v>
      </c>
    </row>
    <row r="55" spans="1:33" x14ac:dyDescent="0.45">
      <c r="A55" s="63">
        <v>16</v>
      </c>
      <c r="B55" s="3">
        <v>4092537.03</v>
      </c>
      <c r="C55" s="3">
        <v>67034.246298900005</v>
      </c>
      <c r="D55" s="3">
        <v>4506259.04</v>
      </c>
      <c r="E55" s="3">
        <v>8073.4091438100004</v>
      </c>
      <c r="F55" s="3">
        <v>4513101.2050000001</v>
      </c>
      <c r="G55" s="3">
        <v>21987.913077599998</v>
      </c>
      <c r="H55" s="3">
        <v>4500322.0650000004</v>
      </c>
      <c r="I55" s="3">
        <v>21585.109416300002</v>
      </c>
      <c r="J55" s="3">
        <v>4519053.5250000004</v>
      </c>
      <c r="K55" s="3">
        <v>7371.7694530500003</v>
      </c>
      <c r="L55" s="3">
        <v>4520539.13</v>
      </c>
      <c r="M55" s="3">
        <v>17857.411988899999</v>
      </c>
      <c r="N55" s="3">
        <v>4515854.8049999997</v>
      </c>
      <c r="O55" s="3">
        <v>17107.799735199998</v>
      </c>
      <c r="P55" s="3">
        <v>4517291.08</v>
      </c>
      <c r="Q55" s="3">
        <v>6914.5594413199997</v>
      </c>
      <c r="R55" s="3">
        <v>4509389.3650000002</v>
      </c>
      <c r="S55" s="3">
        <v>10125.0369603</v>
      </c>
      <c r="T55" s="3">
        <v>4509756.5650000004</v>
      </c>
      <c r="U55" s="3">
        <v>9162.4972432899995</v>
      </c>
      <c r="V55" s="3">
        <v>4517120.5199999996</v>
      </c>
      <c r="W55" s="3">
        <v>27287.399721999998</v>
      </c>
      <c r="X55" s="3">
        <v>4509361.4800000004</v>
      </c>
      <c r="Y55" s="3">
        <v>9611.0387360900004</v>
      </c>
      <c r="Z55" s="3">
        <v>4506651.24</v>
      </c>
      <c r="AA55" s="3">
        <v>10186.573082000001</v>
      </c>
      <c r="AB55" s="3">
        <v>4477176.57</v>
      </c>
      <c r="AC55" s="3">
        <v>19660.198807699999</v>
      </c>
      <c r="AD55" s="3">
        <v>4502778.22</v>
      </c>
      <c r="AE55" s="3">
        <v>26748.7735694</v>
      </c>
    </row>
    <row r="56" spans="1:33" x14ac:dyDescent="0.45">
      <c r="A56" s="63">
        <v>32</v>
      </c>
      <c r="B56" s="3">
        <v>6714576.5999999996</v>
      </c>
      <c r="C56" s="3">
        <v>161596.39550099999</v>
      </c>
      <c r="D56" s="3">
        <v>7744740.6900000004</v>
      </c>
      <c r="E56" s="3">
        <v>423650.06097799999</v>
      </c>
      <c r="F56" s="3">
        <v>7729861.4450000003</v>
      </c>
      <c r="G56" s="3">
        <v>18386.1322124</v>
      </c>
      <c r="H56" s="3">
        <v>7716371.9800000004</v>
      </c>
      <c r="I56" s="3">
        <v>16031.4577998</v>
      </c>
      <c r="J56" s="3">
        <v>7838527.3550000004</v>
      </c>
      <c r="K56" s="3">
        <v>34315.758094099998</v>
      </c>
      <c r="L56" s="3">
        <v>7847255.165</v>
      </c>
      <c r="M56" s="3">
        <v>20664.649743499998</v>
      </c>
      <c r="N56" s="3">
        <v>7841089.4649999999</v>
      </c>
      <c r="O56" s="3">
        <v>18412.464661000002</v>
      </c>
      <c r="P56" s="3">
        <v>7858098.5499999998</v>
      </c>
      <c r="Q56" s="3">
        <v>16898.9116058</v>
      </c>
      <c r="R56" s="3">
        <v>7844348.1349999998</v>
      </c>
      <c r="S56" s="3">
        <v>15076.913028299999</v>
      </c>
      <c r="T56" s="3">
        <v>7831157.3399999999</v>
      </c>
      <c r="U56" s="3">
        <v>35309.353375899998</v>
      </c>
      <c r="V56" s="3">
        <v>7835026.4699999997</v>
      </c>
      <c r="W56" s="3">
        <v>25593.3192203</v>
      </c>
      <c r="X56" s="3">
        <v>7844275.54</v>
      </c>
      <c r="Y56" s="3">
        <v>17543.5630021</v>
      </c>
      <c r="Z56" s="3">
        <v>7835991.7800000003</v>
      </c>
      <c r="AA56" s="3">
        <v>24612.086150899999</v>
      </c>
      <c r="AB56" s="3">
        <v>7784616.585</v>
      </c>
      <c r="AC56" s="3">
        <v>37733.9435639</v>
      </c>
      <c r="AD56" s="3">
        <v>7837809.6699999999</v>
      </c>
      <c r="AE56" s="3">
        <v>20657.293289400001</v>
      </c>
    </row>
    <row r="57" spans="1:33" x14ac:dyDescent="0.45">
      <c r="A57" s="63">
        <v>64</v>
      </c>
      <c r="B57" s="3">
        <v>10452242.029999999</v>
      </c>
      <c r="C57" s="3">
        <v>293852.04271100002</v>
      </c>
      <c r="D57" s="3">
        <v>13782207.470000001</v>
      </c>
      <c r="E57" s="3">
        <v>45999.950222300002</v>
      </c>
      <c r="F57" s="3">
        <v>13606918.234999999</v>
      </c>
      <c r="G57" s="3">
        <v>38642.873517300002</v>
      </c>
      <c r="H57" s="3">
        <v>13586975.300000001</v>
      </c>
      <c r="I57" s="3">
        <v>30647.440706199999</v>
      </c>
      <c r="J57" s="3">
        <v>13828727.449999999</v>
      </c>
      <c r="K57" s="3">
        <v>34480.138338999997</v>
      </c>
      <c r="L57" s="3">
        <v>13823369.369999999</v>
      </c>
      <c r="M57" s="3">
        <v>29852.418771299999</v>
      </c>
      <c r="N57" s="3">
        <v>13830777.395</v>
      </c>
      <c r="O57" s="3">
        <v>64848.294244199999</v>
      </c>
      <c r="P57" s="3">
        <v>13825991.445</v>
      </c>
      <c r="Q57" s="3">
        <v>26855.310569599998</v>
      </c>
      <c r="R57" s="3">
        <v>13810463.465</v>
      </c>
      <c r="S57" s="3">
        <v>33673.0045292</v>
      </c>
      <c r="T57" s="3">
        <v>13818787.76</v>
      </c>
      <c r="U57" s="3">
        <v>33699.145059299997</v>
      </c>
      <c r="V57" s="3">
        <v>13805597.835000001</v>
      </c>
      <c r="W57" s="3">
        <v>38333.150714900003</v>
      </c>
      <c r="X57" s="3">
        <v>13802808.445</v>
      </c>
      <c r="Y57" s="3">
        <v>32506.804584599999</v>
      </c>
      <c r="Z57" s="3">
        <v>13784367.605</v>
      </c>
      <c r="AA57" s="3">
        <v>46794.466969100002</v>
      </c>
      <c r="AB57" s="3">
        <v>13626100.324999999</v>
      </c>
      <c r="AC57" s="3">
        <v>43915.829461499998</v>
      </c>
      <c r="AD57" s="3">
        <v>13798555.234999999</v>
      </c>
      <c r="AE57" s="3">
        <v>32530.844142400001</v>
      </c>
    </row>
    <row r="58" spans="1:33" x14ac:dyDescent="0.45">
      <c r="A58" s="63">
        <v>128</v>
      </c>
      <c r="B58" s="3">
        <v>15184892.1</v>
      </c>
      <c r="C58" s="3">
        <v>637234.46181899996</v>
      </c>
      <c r="D58" s="3">
        <v>22923804.010000002</v>
      </c>
      <c r="E58" s="3">
        <v>93778.226405099995</v>
      </c>
      <c r="F58" s="3">
        <v>22367148.66</v>
      </c>
      <c r="G58" s="3">
        <v>176656.626728</v>
      </c>
      <c r="H58" s="3">
        <v>22383956.210000001</v>
      </c>
      <c r="I58" s="3">
        <v>187141.77090500001</v>
      </c>
      <c r="J58" s="3">
        <v>23026346.989999998</v>
      </c>
      <c r="K58" s="3">
        <v>55715.906344299998</v>
      </c>
      <c r="L58" s="3">
        <v>23019459.885000002</v>
      </c>
      <c r="M58" s="3">
        <v>62561.6548702</v>
      </c>
      <c r="N58" s="3">
        <v>22998920.414999999</v>
      </c>
      <c r="O58" s="3">
        <v>31719.386841200001</v>
      </c>
      <c r="P58" s="3">
        <v>23018990.855</v>
      </c>
      <c r="Q58" s="3">
        <v>78036.953734199997</v>
      </c>
      <c r="R58" s="3">
        <v>22998357.93</v>
      </c>
      <c r="S58" s="3">
        <v>92410.8860403</v>
      </c>
      <c r="T58" s="3">
        <v>23014468.635000002</v>
      </c>
      <c r="U58" s="3">
        <v>77321.410645099997</v>
      </c>
      <c r="V58" s="3">
        <v>22983301.949999999</v>
      </c>
      <c r="W58" s="3">
        <v>68400.242636900002</v>
      </c>
      <c r="X58" s="3">
        <v>23020592.495000001</v>
      </c>
      <c r="Y58" s="3">
        <v>71124.439149800004</v>
      </c>
      <c r="Z58" s="3">
        <v>22990319.004999999</v>
      </c>
      <c r="AA58" s="3">
        <v>79016.138268900002</v>
      </c>
      <c r="AB58" s="3">
        <v>22462385.704999998</v>
      </c>
      <c r="AC58" s="3">
        <v>228114.295426</v>
      </c>
      <c r="AD58" s="3">
        <v>22998691.675000001</v>
      </c>
      <c r="AE58" s="3">
        <v>57557.781133099998</v>
      </c>
    </row>
    <row r="59" spans="1:33" x14ac:dyDescent="0.45">
      <c r="A59" s="63">
        <v>256</v>
      </c>
      <c r="B59" s="3">
        <v>19441552.469999999</v>
      </c>
      <c r="C59" s="3">
        <v>902695.75467499997</v>
      </c>
      <c r="D59" s="3">
        <v>34157753.57</v>
      </c>
      <c r="E59" s="3">
        <v>2728900.7727899998</v>
      </c>
      <c r="F59" s="3">
        <v>34196881.600000001</v>
      </c>
      <c r="G59" s="3">
        <v>239820.93423000001</v>
      </c>
      <c r="H59" s="3">
        <v>34213629.560000002</v>
      </c>
      <c r="I59" s="3">
        <v>304892.40690599999</v>
      </c>
      <c r="J59" s="3">
        <v>35023641.840000004</v>
      </c>
      <c r="K59" s="3">
        <v>150556.77387199999</v>
      </c>
      <c r="L59" s="3">
        <v>35042360.984999999</v>
      </c>
      <c r="M59" s="3">
        <v>107661.945473</v>
      </c>
      <c r="N59" s="3">
        <v>34964271.689999998</v>
      </c>
      <c r="O59" s="3">
        <v>111033.063432</v>
      </c>
      <c r="P59" s="3">
        <v>34997748.369999997</v>
      </c>
      <c r="Q59" s="3">
        <v>167340.48303599999</v>
      </c>
      <c r="R59" s="3">
        <v>35017366.82</v>
      </c>
      <c r="S59" s="3">
        <v>149783.09800200001</v>
      </c>
      <c r="T59" s="3">
        <v>35055420.439999998</v>
      </c>
      <c r="U59" s="3">
        <v>108836.584544</v>
      </c>
      <c r="V59" s="3">
        <v>35001829.969999999</v>
      </c>
      <c r="W59" s="3">
        <v>145002.16122000001</v>
      </c>
      <c r="X59" s="3">
        <v>34999991.024999999</v>
      </c>
      <c r="Y59" s="3">
        <v>154511.402256</v>
      </c>
      <c r="Z59" s="3">
        <v>34810011.234999999</v>
      </c>
      <c r="AA59" s="3">
        <v>227118.03373</v>
      </c>
      <c r="AB59" s="3">
        <v>33625909.945</v>
      </c>
      <c r="AC59" s="3">
        <v>316775.27031400002</v>
      </c>
      <c r="AD59" s="3">
        <v>35019612.850000001</v>
      </c>
      <c r="AE59" s="3">
        <v>112274.5422</v>
      </c>
    </row>
    <row r="60" spans="1:33" x14ac:dyDescent="0.45">
      <c r="A60" s="63">
        <v>512</v>
      </c>
      <c r="B60" s="3">
        <v>21455290.300000001</v>
      </c>
      <c r="C60" s="3">
        <v>757234.28154999996</v>
      </c>
      <c r="D60" s="3">
        <v>47259845.539999999</v>
      </c>
      <c r="E60" s="3">
        <v>305929.26008199999</v>
      </c>
      <c r="F60" s="3">
        <v>46990362.82</v>
      </c>
      <c r="G60" s="3">
        <v>284216.196398</v>
      </c>
      <c r="H60" s="3">
        <v>47035958.215000004</v>
      </c>
      <c r="I60" s="3">
        <v>561167.44120799995</v>
      </c>
      <c r="J60" s="3">
        <v>47462281.575000003</v>
      </c>
      <c r="K60" s="3">
        <v>234967.113312</v>
      </c>
      <c r="L60" s="3">
        <v>47499188.734999999</v>
      </c>
      <c r="M60" s="3">
        <v>254672.56977199999</v>
      </c>
      <c r="N60" s="3">
        <v>47394321.755000003</v>
      </c>
      <c r="O60" s="3">
        <v>262528.22317000001</v>
      </c>
      <c r="P60" s="3">
        <v>47541910.280000001</v>
      </c>
      <c r="Q60" s="3">
        <v>197335.99134199999</v>
      </c>
      <c r="R60" s="3">
        <v>47487829.079999998</v>
      </c>
      <c r="S60" s="3">
        <v>217423.38839400001</v>
      </c>
      <c r="T60" s="3">
        <v>47453311.335000001</v>
      </c>
      <c r="U60" s="3">
        <v>203133.84964599999</v>
      </c>
      <c r="V60" s="3">
        <v>47516252.094999999</v>
      </c>
      <c r="W60" s="3">
        <v>217722.25125500001</v>
      </c>
      <c r="X60" s="3">
        <v>47484027.799999997</v>
      </c>
      <c r="Y60" s="3">
        <v>229449.475958</v>
      </c>
      <c r="Z60" s="3">
        <v>47357954.914999999</v>
      </c>
      <c r="AA60" s="3">
        <v>249507.82282900001</v>
      </c>
      <c r="AB60" s="3">
        <v>44982298.134999998</v>
      </c>
      <c r="AC60" s="3">
        <v>423027.51488199999</v>
      </c>
      <c r="AD60" s="3">
        <v>47507787.545000002</v>
      </c>
      <c r="AE60" s="3">
        <v>251961.32541300001</v>
      </c>
    </row>
    <row r="61" spans="1:33" x14ac:dyDescent="0.45">
      <c r="A61" s="63">
        <v>1024</v>
      </c>
      <c r="B61" s="3">
        <v>24217911.699999999</v>
      </c>
      <c r="C61" s="3">
        <v>1175196.6417100001</v>
      </c>
      <c r="D61" s="3">
        <v>52144893.634999998</v>
      </c>
      <c r="E61" s="3">
        <v>329274.32319299999</v>
      </c>
      <c r="F61" s="3">
        <v>52166532.274999999</v>
      </c>
      <c r="G61" s="3">
        <v>244740.788237</v>
      </c>
      <c r="H61" s="3">
        <v>53131590.395000003</v>
      </c>
      <c r="I61" s="3">
        <v>2550739.8682900001</v>
      </c>
      <c r="J61" s="3">
        <v>52018220.365000002</v>
      </c>
      <c r="K61" s="3">
        <v>227283.78114899999</v>
      </c>
      <c r="L61" s="3">
        <v>52522834.649999999</v>
      </c>
      <c r="M61" s="3">
        <v>243561.396694</v>
      </c>
      <c r="N61" s="3">
        <v>52344582.604999997</v>
      </c>
      <c r="O61" s="3">
        <v>288949.80021299998</v>
      </c>
      <c r="P61" s="3">
        <v>52409055.810000002</v>
      </c>
      <c r="Q61" s="3">
        <v>471819.51516900002</v>
      </c>
      <c r="R61" s="3">
        <v>52402221.155000001</v>
      </c>
      <c r="S61" s="3">
        <v>266242.72827199998</v>
      </c>
      <c r="T61" s="3">
        <v>52071309.935000002</v>
      </c>
      <c r="U61" s="3">
        <v>371228.49382099998</v>
      </c>
      <c r="V61" s="3">
        <v>52037034.270000003</v>
      </c>
      <c r="W61" s="3">
        <v>227302.99339399999</v>
      </c>
      <c r="X61" s="3">
        <v>52359724.07</v>
      </c>
      <c r="Y61" s="3">
        <v>409156.50005799998</v>
      </c>
      <c r="Z61" s="3">
        <v>51905331.935000002</v>
      </c>
      <c r="AA61" s="3">
        <v>316514.95880000002</v>
      </c>
      <c r="AB61" s="3">
        <v>48392003.314999998</v>
      </c>
      <c r="AC61" s="3">
        <v>675903.73853700003</v>
      </c>
      <c r="AD61" s="3">
        <v>52229077.975000001</v>
      </c>
      <c r="AE61" s="3">
        <v>275490.60159600002</v>
      </c>
    </row>
    <row r="62" spans="1:33" x14ac:dyDescent="0.45">
      <c r="A62" s="63">
        <v>2048</v>
      </c>
      <c r="B62" s="3">
        <v>26745876.82</v>
      </c>
      <c r="C62" s="3">
        <v>1497141.4418599999</v>
      </c>
      <c r="D62" s="3">
        <v>67907628.030000001</v>
      </c>
      <c r="E62" s="3">
        <v>388426.00673899997</v>
      </c>
      <c r="F62" s="3">
        <v>67787799.75</v>
      </c>
      <c r="G62" s="3">
        <v>520531.346708</v>
      </c>
      <c r="H62" s="3">
        <v>67989778.575000003</v>
      </c>
      <c r="I62" s="3">
        <v>380042.660302</v>
      </c>
      <c r="J62" s="3">
        <v>67928397.935000002</v>
      </c>
      <c r="K62" s="3">
        <v>294914.17896200001</v>
      </c>
      <c r="L62" s="3">
        <v>68026471.435000002</v>
      </c>
      <c r="M62" s="3">
        <v>320298.22438099998</v>
      </c>
      <c r="N62" s="3">
        <v>68160235.094999999</v>
      </c>
      <c r="O62" s="3">
        <v>333835.39613399998</v>
      </c>
      <c r="P62" s="3">
        <v>68236440.314999998</v>
      </c>
      <c r="Q62" s="3">
        <v>212319.44703000001</v>
      </c>
      <c r="R62" s="3">
        <v>68138494.030000001</v>
      </c>
      <c r="S62" s="3">
        <v>269791.56664799998</v>
      </c>
      <c r="T62" s="3">
        <v>67925508.620000005</v>
      </c>
      <c r="U62" s="3">
        <v>304939.69793700002</v>
      </c>
      <c r="V62" s="3">
        <v>67807997.950000003</v>
      </c>
      <c r="W62" s="3">
        <v>256367.50352299999</v>
      </c>
      <c r="X62" s="3">
        <v>68073398.079999998</v>
      </c>
      <c r="Y62" s="3">
        <v>328476.02028300002</v>
      </c>
      <c r="Z62" s="3">
        <v>67371878.810000002</v>
      </c>
      <c r="AA62" s="3">
        <v>321245.01153999998</v>
      </c>
      <c r="AB62" s="3">
        <v>62587614.549999997</v>
      </c>
      <c r="AC62" s="3">
        <v>491445.12659200002</v>
      </c>
      <c r="AD62" s="3">
        <v>68179813.790000007</v>
      </c>
      <c r="AE62" s="3">
        <v>275026.60401499999</v>
      </c>
    </row>
    <row r="63" spans="1:33" x14ac:dyDescent="0.45">
      <c r="A63" s="63">
        <v>4096</v>
      </c>
      <c r="B63" s="3">
        <v>29040043.760000002</v>
      </c>
      <c r="C63" s="3">
        <v>1538648.4829500001</v>
      </c>
      <c r="D63" s="3">
        <v>77146186.045000002</v>
      </c>
      <c r="E63" s="3">
        <v>13851745.2422</v>
      </c>
      <c r="F63" s="3">
        <v>80681846.909999996</v>
      </c>
      <c r="G63" s="3">
        <v>220608.65346599999</v>
      </c>
      <c r="H63" s="3">
        <v>80685375.784999996</v>
      </c>
      <c r="I63" s="3">
        <v>349111.49991000001</v>
      </c>
      <c r="J63" s="3">
        <v>80563062.640000001</v>
      </c>
      <c r="K63" s="3">
        <v>220853.897833</v>
      </c>
      <c r="L63" s="3">
        <v>80744615.674999997</v>
      </c>
      <c r="M63" s="3">
        <v>330905.808311</v>
      </c>
      <c r="N63" s="3">
        <v>80906452.780000001</v>
      </c>
      <c r="O63" s="3">
        <v>305670.66022999998</v>
      </c>
      <c r="P63" s="3">
        <v>80697508.489999995</v>
      </c>
      <c r="Q63" s="3">
        <v>433565.83371799998</v>
      </c>
      <c r="R63" s="3">
        <v>80723840.959999993</v>
      </c>
      <c r="S63" s="3">
        <v>301569.32987900003</v>
      </c>
      <c r="T63" s="3">
        <v>80528669.334999993</v>
      </c>
      <c r="U63" s="3">
        <v>294237.57473699999</v>
      </c>
      <c r="V63" s="3">
        <v>80438823.245000005</v>
      </c>
      <c r="W63" s="3">
        <v>301482.96353499999</v>
      </c>
      <c r="X63" s="3">
        <v>80464268.040000007</v>
      </c>
      <c r="Y63" s="3">
        <v>257981.11267599999</v>
      </c>
      <c r="Z63" s="3">
        <v>79606799.530000001</v>
      </c>
      <c r="AA63" s="3">
        <v>249836.301786</v>
      </c>
      <c r="AB63" s="3">
        <v>73929455.314999998</v>
      </c>
      <c r="AC63" s="3">
        <v>391445.65134099999</v>
      </c>
      <c r="AD63" s="3">
        <v>80798957.045000002</v>
      </c>
      <c r="AE63" s="3">
        <v>225259.83999099999</v>
      </c>
    </row>
    <row r="64" spans="1:33" x14ac:dyDescent="0.45">
      <c r="A64" s="63">
        <v>8192</v>
      </c>
      <c r="B64" s="3">
        <v>29475382.16</v>
      </c>
      <c r="C64" s="3">
        <v>2880531.8331499998</v>
      </c>
      <c r="D64" s="3">
        <v>86203069.5</v>
      </c>
      <c r="E64" s="3">
        <v>9668971.1059700008</v>
      </c>
      <c r="F64" s="3">
        <v>88962783.454999998</v>
      </c>
      <c r="G64" s="3">
        <v>437322.05797600001</v>
      </c>
      <c r="H64" s="3">
        <v>89027185.310000002</v>
      </c>
      <c r="I64" s="3">
        <v>214707.10649599999</v>
      </c>
      <c r="J64" s="3">
        <v>89082261.805000007</v>
      </c>
      <c r="K64" s="3">
        <v>376942.04463399999</v>
      </c>
      <c r="L64" s="3">
        <v>88961985.400000006</v>
      </c>
      <c r="M64" s="3">
        <v>528011.34924000001</v>
      </c>
      <c r="N64" s="3">
        <v>89129335.965000004</v>
      </c>
      <c r="O64" s="3">
        <v>178931.39522199999</v>
      </c>
      <c r="P64" s="3">
        <v>88879694.019999996</v>
      </c>
      <c r="Q64" s="3">
        <v>262866.709936</v>
      </c>
      <c r="R64" s="3">
        <v>89005272.109999999</v>
      </c>
      <c r="S64" s="3">
        <v>134121.635305</v>
      </c>
      <c r="T64" s="3">
        <v>88874356.019999996</v>
      </c>
      <c r="U64" s="3">
        <v>282337.75659800001</v>
      </c>
      <c r="V64" s="3">
        <v>88692532.409999996</v>
      </c>
      <c r="W64" s="3">
        <v>233392.10464500001</v>
      </c>
      <c r="X64" s="3">
        <v>88473415.109999999</v>
      </c>
      <c r="Y64" s="3">
        <v>230143.26223699999</v>
      </c>
      <c r="Z64" s="3">
        <v>87460017.930000007</v>
      </c>
      <c r="AA64" s="3">
        <v>215654.49980300001</v>
      </c>
      <c r="AB64" s="3">
        <v>81418014.459999993</v>
      </c>
      <c r="AC64" s="3">
        <v>756321.51831900002</v>
      </c>
      <c r="AD64" s="3">
        <v>89192827.165000007</v>
      </c>
      <c r="AE64" s="3">
        <v>298811.60423699999</v>
      </c>
    </row>
    <row r="65" spans="1:31" x14ac:dyDescent="0.45">
      <c r="A65" s="63">
        <v>16384</v>
      </c>
      <c r="B65" s="3">
        <v>30131662.960000001</v>
      </c>
      <c r="C65" s="3">
        <v>2538803.5006200001</v>
      </c>
      <c r="D65" s="3">
        <v>93448934.049999997</v>
      </c>
      <c r="E65" s="3">
        <v>236257.36277800001</v>
      </c>
      <c r="F65" s="3">
        <v>93998939.319999993</v>
      </c>
      <c r="G65" s="3">
        <v>267358.69791400002</v>
      </c>
      <c r="H65" s="3">
        <v>93879345.760000005</v>
      </c>
      <c r="I65" s="3">
        <v>207414.89851</v>
      </c>
      <c r="J65" s="3">
        <v>93943832.905000001</v>
      </c>
      <c r="K65" s="3">
        <v>249516.662835</v>
      </c>
      <c r="L65" s="3">
        <v>93954568.215000004</v>
      </c>
      <c r="M65" s="3">
        <v>233262.771622</v>
      </c>
      <c r="N65" s="3">
        <v>93940432.879999995</v>
      </c>
      <c r="O65" s="3">
        <v>174780.158795</v>
      </c>
      <c r="P65" s="3">
        <v>93649953.340000004</v>
      </c>
      <c r="Q65" s="3">
        <v>222263.66702399999</v>
      </c>
      <c r="R65" s="3">
        <v>93980471.954999998</v>
      </c>
      <c r="S65" s="3">
        <v>162843.39065700001</v>
      </c>
      <c r="T65" s="3">
        <v>93638782.275000006</v>
      </c>
      <c r="U65" s="3">
        <v>249489.25633599999</v>
      </c>
      <c r="V65" s="3">
        <v>93598017.670000002</v>
      </c>
      <c r="W65" s="3">
        <v>153370.899829</v>
      </c>
      <c r="X65" s="3">
        <v>93211545.655000001</v>
      </c>
      <c r="Y65" s="3">
        <v>217246.162327</v>
      </c>
      <c r="Z65" s="3">
        <v>92197997.105000004</v>
      </c>
      <c r="AA65" s="3">
        <v>154280.483167</v>
      </c>
      <c r="AB65" s="3">
        <v>86154073.049999997</v>
      </c>
      <c r="AC65" s="3">
        <v>532457.80073400005</v>
      </c>
      <c r="AD65" s="3">
        <v>93984487.724999994</v>
      </c>
      <c r="AE65" s="3">
        <v>121212.243468</v>
      </c>
    </row>
    <row r="66" spans="1:31" x14ac:dyDescent="0.45">
      <c r="A66" s="63">
        <v>32768</v>
      </c>
      <c r="B66" s="3">
        <v>31498114.620000001</v>
      </c>
      <c r="C66" s="3">
        <v>2790318.8595699999</v>
      </c>
      <c r="D66" s="3">
        <v>96156152.140000001</v>
      </c>
      <c r="E66" s="3">
        <v>237841.45521700001</v>
      </c>
      <c r="F66" s="3">
        <v>96605670.825000003</v>
      </c>
      <c r="G66" s="3">
        <v>259850.623505</v>
      </c>
      <c r="H66" s="3">
        <v>96646544.974999994</v>
      </c>
      <c r="I66" s="3">
        <v>291238.07391699997</v>
      </c>
      <c r="J66" s="3">
        <v>96671624.700000003</v>
      </c>
      <c r="K66" s="3">
        <v>195826.582047</v>
      </c>
      <c r="L66" s="3">
        <v>96518580.334999993</v>
      </c>
      <c r="M66" s="3">
        <v>129284.65066</v>
      </c>
      <c r="N66" s="3">
        <v>96651541.879999995</v>
      </c>
      <c r="O66" s="3">
        <v>274457.10724799999</v>
      </c>
      <c r="P66" s="3">
        <v>96348326.900000006</v>
      </c>
      <c r="Q66" s="3">
        <v>148278.30731500001</v>
      </c>
      <c r="R66" s="3">
        <v>96555706.284999996</v>
      </c>
      <c r="S66" s="3">
        <v>185520.141997</v>
      </c>
      <c r="T66" s="3">
        <v>96197439.825000003</v>
      </c>
      <c r="U66" s="3">
        <v>77716.340791199997</v>
      </c>
      <c r="V66" s="3">
        <v>96202565.825000003</v>
      </c>
      <c r="W66" s="3">
        <v>241198.50531400001</v>
      </c>
      <c r="X66" s="3">
        <v>95815219.165000007</v>
      </c>
      <c r="Y66" s="3">
        <v>159560.70840599999</v>
      </c>
      <c r="Z66" s="3">
        <v>94797669.489999995</v>
      </c>
      <c r="AA66" s="3">
        <v>144902.81487100001</v>
      </c>
      <c r="AB66" s="3">
        <v>88776885.555000007</v>
      </c>
      <c r="AC66" s="3">
        <v>465677.24664500001</v>
      </c>
      <c r="AD66" s="3">
        <v>96657232.260000005</v>
      </c>
      <c r="AE66" s="3">
        <v>149715.66407699999</v>
      </c>
    </row>
    <row r="67" spans="1:31" x14ac:dyDescent="0.45">
      <c r="A67" s="63">
        <v>65536</v>
      </c>
      <c r="B67" s="3">
        <v>32704103.675000001</v>
      </c>
      <c r="C67" s="3">
        <v>4969355.5294300001</v>
      </c>
      <c r="D67" s="3">
        <v>97520344.620000005</v>
      </c>
      <c r="E67" s="3">
        <v>260164.63854399999</v>
      </c>
      <c r="F67" s="3">
        <v>97965782.444999993</v>
      </c>
      <c r="G67" s="3">
        <v>185269.64722399999</v>
      </c>
      <c r="H67" s="3">
        <v>97939196.760000005</v>
      </c>
      <c r="I67" s="3">
        <v>194787.09757499999</v>
      </c>
      <c r="J67" s="3">
        <v>98041140.944999993</v>
      </c>
      <c r="K67" s="3">
        <v>169837.11945299999</v>
      </c>
      <c r="L67" s="3">
        <v>97901778</v>
      </c>
      <c r="M67" s="3">
        <v>165839.476402</v>
      </c>
      <c r="N67" s="3">
        <v>97992594.340000004</v>
      </c>
      <c r="O67" s="3">
        <v>167041.486584</v>
      </c>
      <c r="P67" s="3">
        <v>97627075.730000004</v>
      </c>
      <c r="Q67" s="3">
        <v>137394.348573</v>
      </c>
      <c r="R67" s="3">
        <v>97874645.185000002</v>
      </c>
      <c r="S67" s="3">
        <v>136714.82128999999</v>
      </c>
      <c r="T67" s="3">
        <v>97510562.260000005</v>
      </c>
      <c r="U67" s="3">
        <v>187557.742062</v>
      </c>
      <c r="V67" s="3">
        <v>97448276</v>
      </c>
      <c r="W67" s="3">
        <v>131733.18100700001</v>
      </c>
      <c r="X67" s="3">
        <v>97056198.879999995</v>
      </c>
      <c r="Y67" s="3">
        <v>140875.902053</v>
      </c>
      <c r="Z67" s="3">
        <v>96121645.400000006</v>
      </c>
      <c r="AA67" s="3">
        <v>152706.615311</v>
      </c>
      <c r="AB67" s="3">
        <v>90564069.590000004</v>
      </c>
      <c r="AC67" s="3">
        <v>790839.13572400005</v>
      </c>
      <c r="AD67" s="3">
        <v>97935923.564999998</v>
      </c>
      <c r="AE67" s="3">
        <v>123968.610178</v>
      </c>
    </row>
    <row r="68" spans="1:31" x14ac:dyDescent="0.45">
      <c r="A68" s="63">
        <v>131072</v>
      </c>
      <c r="B68" s="3">
        <v>35359527.590000004</v>
      </c>
      <c r="C68" s="3">
        <v>7268332.5922299996</v>
      </c>
      <c r="D68" s="3">
        <v>97943832.674999997</v>
      </c>
      <c r="E68" s="3">
        <v>1426462.2131699999</v>
      </c>
      <c r="F68" s="3">
        <v>98545658.825000003</v>
      </c>
      <c r="G68" s="3">
        <v>178496.797808</v>
      </c>
      <c r="H68" s="3">
        <v>98642176.715000004</v>
      </c>
      <c r="I68" s="3">
        <v>125419.235396</v>
      </c>
      <c r="J68" s="3">
        <v>98723407.010000005</v>
      </c>
      <c r="K68" s="3">
        <v>153776.01556</v>
      </c>
      <c r="L68" s="3">
        <v>98594930.099999994</v>
      </c>
      <c r="M68" s="3">
        <v>73463.809427300002</v>
      </c>
      <c r="N68" s="3">
        <v>98717025.079999998</v>
      </c>
      <c r="O68" s="3">
        <v>129004.00863900001</v>
      </c>
      <c r="P68" s="3">
        <v>98432616.454999998</v>
      </c>
      <c r="Q68" s="3">
        <v>147566.90289600001</v>
      </c>
      <c r="R68" s="3">
        <v>98601083.730000004</v>
      </c>
      <c r="S68" s="3">
        <v>120507.90992599999</v>
      </c>
      <c r="T68" s="3">
        <v>98181665.689999998</v>
      </c>
      <c r="U68" s="3">
        <v>177329.840191</v>
      </c>
      <c r="V68" s="3">
        <v>98202568.670000002</v>
      </c>
      <c r="W68" s="3">
        <v>133689.51118</v>
      </c>
      <c r="X68" s="3">
        <v>97798995.674999997</v>
      </c>
      <c r="Y68" s="3">
        <v>106818.803501</v>
      </c>
      <c r="Z68" s="3">
        <v>96742346.745000005</v>
      </c>
      <c r="AA68" s="3">
        <v>145908.56933200001</v>
      </c>
      <c r="AB68" s="3">
        <v>91699601.599999994</v>
      </c>
      <c r="AC68" s="3">
        <v>785471.69960199995</v>
      </c>
      <c r="AD68" s="3">
        <v>98678558.540000007</v>
      </c>
      <c r="AE68" s="3">
        <v>142279.34104599999</v>
      </c>
    </row>
    <row r="69" spans="1:31" x14ac:dyDescent="0.45">
      <c r="A69" s="63">
        <v>262144</v>
      </c>
      <c r="B69" s="3">
        <v>49469631.625</v>
      </c>
      <c r="C69" s="3">
        <v>17480214.635600001</v>
      </c>
      <c r="D69" s="3">
        <v>98556296.724999994</v>
      </c>
      <c r="E69" s="3">
        <v>407341.66088600003</v>
      </c>
      <c r="F69" s="3">
        <v>98996390.319999993</v>
      </c>
      <c r="G69" s="3">
        <v>166414.599331</v>
      </c>
      <c r="H69" s="3">
        <v>98993115.954999998</v>
      </c>
      <c r="I69" s="3">
        <v>151615.50554400001</v>
      </c>
      <c r="J69" s="3">
        <v>99120422.685000002</v>
      </c>
      <c r="K69" s="3">
        <v>129806.965626</v>
      </c>
      <c r="L69" s="3">
        <v>98990422.069999993</v>
      </c>
      <c r="M69" s="3">
        <v>128775.26009700001</v>
      </c>
      <c r="N69" s="3">
        <v>99067523.795000002</v>
      </c>
      <c r="O69" s="3">
        <v>126313.170671</v>
      </c>
      <c r="P69" s="3">
        <v>98776927.165000007</v>
      </c>
      <c r="Q69" s="3">
        <v>102512.68520399999</v>
      </c>
      <c r="R69" s="3">
        <v>99011682.784999996</v>
      </c>
      <c r="S69" s="3">
        <v>105822.114907</v>
      </c>
      <c r="T69" s="3">
        <v>98606215.159999996</v>
      </c>
      <c r="U69" s="3">
        <v>152547.17134</v>
      </c>
      <c r="V69" s="3">
        <v>98550231.114999995</v>
      </c>
      <c r="W69" s="3">
        <v>169738.82538699999</v>
      </c>
      <c r="X69" s="3">
        <v>98188109.650000006</v>
      </c>
      <c r="Y69" s="3">
        <v>105244.25808100001</v>
      </c>
      <c r="Z69" s="3">
        <v>97263727.950000003</v>
      </c>
      <c r="AA69" s="3">
        <v>104988.72038699999</v>
      </c>
      <c r="AB69" s="3">
        <v>92842777.844999999</v>
      </c>
      <c r="AC69" s="3">
        <v>309287.13852199999</v>
      </c>
      <c r="AD69" s="3">
        <v>99164618.090000004</v>
      </c>
      <c r="AE69" s="3">
        <v>85991.1092775</v>
      </c>
    </row>
    <row r="70" spans="1:31" x14ac:dyDescent="0.45">
      <c r="A70" s="63">
        <v>524288</v>
      </c>
      <c r="B70" s="3">
        <v>46649069.085000001</v>
      </c>
      <c r="C70" s="3">
        <v>17355738.978500001</v>
      </c>
      <c r="D70" s="3">
        <v>95908644.614999995</v>
      </c>
      <c r="E70" s="3">
        <v>12996792.563100001</v>
      </c>
      <c r="F70" s="3">
        <v>99218139.909999996</v>
      </c>
      <c r="G70" s="3">
        <v>155588.94868199999</v>
      </c>
      <c r="H70" s="3">
        <v>99162330.385000005</v>
      </c>
      <c r="I70" s="3">
        <v>128436.76190500001</v>
      </c>
      <c r="J70" s="3">
        <v>99306932.129999995</v>
      </c>
      <c r="K70" s="3">
        <v>129559.322591</v>
      </c>
      <c r="L70" s="3">
        <v>99168487.519999996</v>
      </c>
      <c r="M70" s="3">
        <v>161806.14029400001</v>
      </c>
      <c r="N70" s="3">
        <v>99315174.375</v>
      </c>
      <c r="O70" s="3">
        <v>83119.976142500003</v>
      </c>
      <c r="P70" s="3">
        <v>99029347.870000005</v>
      </c>
      <c r="Q70" s="3">
        <v>118954.98860500001</v>
      </c>
      <c r="R70" s="3">
        <v>99194900.105000004</v>
      </c>
      <c r="S70" s="3">
        <v>113559.818229</v>
      </c>
      <c r="T70" s="3">
        <v>98787542.844999999</v>
      </c>
      <c r="U70" s="3">
        <v>102244.434819</v>
      </c>
      <c r="V70" s="3">
        <v>98748973.215000004</v>
      </c>
      <c r="W70" s="3">
        <v>109975.690214</v>
      </c>
      <c r="X70" s="3">
        <v>98358942.515000001</v>
      </c>
      <c r="Y70" s="3">
        <v>139588.38745800001</v>
      </c>
      <c r="Z70" s="3">
        <v>97518669.935000002</v>
      </c>
      <c r="AA70" s="3">
        <v>68887.306669500002</v>
      </c>
      <c r="AB70" s="3">
        <v>93554852.745000005</v>
      </c>
      <c r="AC70" s="3">
        <v>362825.14416299999</v>
      </c>
      <c r="AD70" s="3">
        <v>99257836.930000007</v>
      </c>
      <c r="AE70" s="3">
        <v>133279.663409</v>
      </c>
    </row>
    <row r="73" spans="1:31" x14ac:dyDescent="0.45">
      <c r="B73" t="s">
        <v>84</v>
      </c>
      <c r="C73" t="s">
        <v>85</v>
      </c>
      <c r="D73" t="s">
        <v>103</v>
      </c>
      <c r="E73" t="s">
        <v>104</v>
      </c>
      <c r="F73" t="s">
        <v>86</v>
      </c>
      <c r="G73" t="s">
        <v>87</v>
      </c>
      <c r="H73" t="s">
        <v>105</v>
      </c>
      <c r="I73" t="s">
        <v>106</v>
      </c>
      <c r="J73" t="s">
        <v>46</v>
      </c>
      <c r="K73" t="s">
        <v>47</v>
      </c>
      <c r="L73" t="s">
        <v>48</v>
      </c>
      <c r="M73" t="s">
        <v>49</v>
      </c>
      <c r="N73" t="s">
        <v>50</v>
      </c>
      <c r="O73" t="s">
        <v>88</v>
      </c>
      <c r="P73" t="s">
        <v>51</v>
      </c>
      <c r="Q73" t="s">
        <v>89</v>
      </c>
      <c r="S73" t="s">
        <v>88</v>
      </c>
      <c r="T73" t="s">
        <v>84</v>
      </c>
      <c r="U73" t="s">
        <v>51</v>
      </c>
    </row>
    <row r="74" spans="1:31" x14ac:dyDescent="0.45">
      <c r="A74" s="63">
        <v>1</v>
      </c>
      <c r="B74" s="62">
        <f>B51/1024/1024</f>
        <v>0.85512065410614013</v>
      </c>
      <c r="C74" s="62">
        <f>D51/1024/1024</f>
        <v>0.86310854911804202</v>
      </c>
      <c r="D74" s="62">
        <f>F51/1024/1024</f>
        <v>0.86601407051086421</v>
      </c>
      <c r="E74" s="62">
        <f>H51/1024/1024</f>
        <v>0.86495860099792476</v>
      </c>
      <c r="F74" s="62">
        <f t="shared" ref="F74:F93" si="7">J51/1024/1024</f>
        <v>0.86550668716430668</v>
      </c>
      <c r="G74" s="62">
        <f t="shared" ref="G74:G93" si="8">L51/1024/1024</f>
        <v>0.86486222743988039</v>
      </c>
      <c r="H74" s="62">
        <f>N51/1024/1024</f>
        <v>0.86435500144958499</v>
      </c>
      <c r="I74" s="62">
        <f>P51/1024/1024</f>
        <v>0.86541613101959225</v>
      </c>
      <c r="J74" s="62">
        <f t="shared" ref="J74:J93" si="9">R51/1024/1024</f>
        <v>0.86418866634368896</v>
      </c>
      <c r="K74" s="62">
        <f t="shared" ref="K74:K93" si="10">T51/1024/1024</f>
        <v>0.86438074111938479</v>
      </c>
      <c r="L74" s="62">
        <f t="shared" ref="L74:L93" si="11">V51/1024/1024</f>
        <v>0.86386009693145749</v>
      </c>
      <c r="M74" s="62">
        <f t="shared" ref="M74:M93" si="12">X51/1024/1024</f>
        <v>0.86500554084777836</v>
      </c>
      <c r="N74" s="62">
        <f t="shared" ref="N74:N93" si="13">Z51/1024/1024</f>
        <v>0.86339938163757324</v>
      </c>
      <c r="O74" s="62">
        <f t="shared" ref="O74:O93" si="14">AB51/1024/1024</f>
        <v>0.86130553722381586</v>
      </c>
      <c r="P74" s="62">
        <f t="shared" ref="P74:P93" si="15">AD51/1024/1024</f>
        <v>0.86354362964630127</v>
      </c>
      <c r="Q74" s="3">
        <v>0.9052347612380981</v>
      </c>
      <c r="S74" s="53">
        <f>Q74/O74</f>
        <v>1.0510030669904622</v>
      </c>
      <c r="T74" s="53">
        <f t="shared" ref="T74:T93" si="16">Q74/B74</f>
        <v>1.0586047207389024</v>
      </c>
      <c r="U74" s="53">
        <f>Q74/P74</f>
        <v>1.0482791258721613</v>
      </c>
    </row>
    <row r="75" spans="1:31" x14ac:dyDescent="0.45">
      <c r="A75" s="63">
        <v>2</v>
      </c>
      <c r="B75" s="62">
        <f t="shared" ref="B75:B93" si="17">B52/1024/1024</f>
        <v>1.0982829332351685</v>
      </c>
      <c r="C75" s="62">
        <f t="shared" ref="C75:C93" si="18">D52/1024/1024</f>
        <v>1.1081364202499389</v>
      </c>
      <c r="D75" s="62">
        <f t="shared" ref="D75:D93" si="19">F52/1024/1024</f>
        <v>1.1173597478866577</v>
      </c>
      <c r="E75" s="62">
        <f t="shared" ref="E75:E93" si="20">H52/1024/1024</f>
        <v>1.1143115520477296</v>
      </c>
      <c r="F75" s="62">
        <f t="shared" si="7"/>
        <v>1.1156328868865968</v>
      </c>
      <c r="G75" s="62">
        <f t="shared" si="8"/>
        <v>1.1157190990447998</v>
      </c>
      <c r="H75" s="62">
        <f t="shared" ref="H75:H93" si="21">N52/1024/1024</f>
        <v>1.113690004348755</v>
      </c>
      <c r="I75" s="62">
        <f t="shared" ref="I75:I93" si="22">P52/1024/1024</f>
        <v>1.1155760097503662</v>
      </c>
      <c r="J75" s="62">
        <f t="shared" si="9"/>
        <v>1.1138016176223755</v>
      </c>
      <c r="K75" s="62">
        <f t="shared" si="10"/>
        <v>1.1143650674819947</v>
      </c>
      <c r="L75" s="62">
        <f t="shared" si="11"/>
        <v>1.1129611778259276</v>
      </c>
      <c r="M75" s="62">
        <f t="shared" si="12"/>
        <v>1.1147235965728759</v>
      </c>
      <c r="N75" s="62">
        <f t="shared" si="13"/>
        <v>1.1132710123062133</v>
      </c>
      <c r="O75" s="62">
        <f t="shared" si="14"/>
        <v>1.0816071033477783</v>
      </c>
      <c r="P75" s="62">
        <f t="shared" si="15"/>
        <v>1.113867712020874</v>
      </c>
      <c r="Q75" s="3">
        <v>1.1669222784042359</v>
      </c>
      <c r="S75" s="53">
        <f t="shared" ref="S75:S93" si="23">Q75/O75</f>
        <v>1.0788781571352397</v>
      </c>
      <c r="T75" s="53">
        <f t="shared" si="16"/>
        <v>1.0624969605663261</v>
      </c>
      <c r="U75" s="53">
        <f t="shared" ref="U75:U93" si="24">Q75/P75</f>
        <v>1.0476309402012434</v>
      </c>
    </row>
    <row r="76" spans="1:31" x14ac:dyDescent="0.45">
      <c r="A76" s="63">
        <v>4</v>
      </c>
      <c r="B76" s="62">
        <f t="shared" si="17"/>
        <v>1.5148181152343749</v>
      </c>
      <c r="C76" s="62">
        <f t="shared" si="18"/>
        <v>1.550448694229126</v>
      </c>
      <c r="D76" s="62">
        <f t="shared" si="19"/>
        <v>1.5592907762527466</v>
      </c>
      <c r="E76" s="62">
        <f t="shared" si="20"/>
        <v>1.5572117185592651</v>
      </c>
      <c r="F76" s="62">
        <f t="shared" si="7"/>
        <v>1.5575198316574097</v>
      </c>
      <c r="G76" s="62">
        <f t="shared" si="8"/>
        <v>1.5585283708572388</v>
      </c>
      <c r="H76" s="62">
        <f t="shared" si="21"/>
        <v>1.5552855587005616</v>
      </c>
      <c r="I76" s="62">
        <f t="shared" si="22"/>
        <v>1.5598451375961304</v>
      </c>
      <c r="J76" s="62">
        <f t="shared" si="9"/>
        <v>1.5552301120758056</v>
      </c>
      <c r="K76" s="62">
        <f t="shared" si="10"/>
        <v>1.5578147554397583</v>
      </c>
      <c r="L76" s="62">
        <f t="shared" si="11"/>
        <v>1.5565336751937866</v>
      </c>
      <c r="M76" s="62">
        <f t="shared" si="12"/>
        <v>1.5578475189208985</v>
      </c>
      <c r="N76" s="62">
        <f t="shared" si="13"/>
        <v>1.5552218532562256</v>
      </c>
      <c r="O76" s="62">
        <f t="shared" si="14"/>
        <v>1.5488443565368653</v>
      </c>
      <c r="P76" s="62">
        <f t="shared" si="15"/>
        <v>1.5581076860427856</v>
      </c>
      <c r="Q76" s="3">
        <v>1.6340673637390137</v>
      </c>
      <c r="S76" s="53">
        <f t="shared" si="23"/>
        <v>1.055023609597999</v>
      </c>
      <c r="T76" s="53">
        <f t="shared" si="16"/>
        <v>1.0787218262742972</v>
      </c>
      <c r="U76" s="53">
        <f t="shared" si="24"/>
        <v>1.0487512373994812</v>
      </c>
    </row>
    <row r="77" spans="1:31" x14ac:dyDescent="0.45">
      <c r="A77" s="63">
        <v>8</v>
      </c>
      <c r="B77" s="62">
        <f t="shared" si="17"/>
        <v>2.3771703433990479</v>
      </c>
      <c r="C77" s="62">
        <f t="shared" si="18"/>
        <v>2.4889021635055544</v>
      </c>
      <c r="D77" s="62">
        <f t="shared" si="19"/>
        <v>2.499686665534973</v>
      </c>
      <c r="E77" s="62">
        <f t="shared" si="20"/>
        <v>2.493832564353943</v>
      </c>
      <c r="F77" s="62">
        <f t="shared" si="7"/>
        <v>2.4952240276336668</v>
      </c>
      <c r="G77" s="62">
        <f t="shared" si="8"/>
        <v>2.5009160184860231</v>
      </c>
      <c r="H77" s="62">
        <f t="shared" si="21"/>
        <v>2.4947737216949464</v>
      </c>
      <c r="I77" s="62">
        <f t="shared" si="22"/>
        <v>2.4981679487228394</v>
      </c>
      <c r="J77" s="62">
        <f t="shared" si="9"/>
        <v>2.4934977102279663</v>
      </c>
      <c r="K77" s="62">
        <f t="shared" si="10"/>
        <v>2.4919899797439573</v>
      </c>
      <c r="L77" s="62">
        <f t="shared" si="11"/>
        <v>2.4923004341125488</v>
      </c>
      <c r="M77" s="62">
        <f t="shared" si="12"/>
        <v>2.4946339464187623</v>
      </c>
      <c r="N77" s="62">
        <f t="shared" si="13"/>
        <v>2.4925198078155519</v>
      </c>
      <c r="O77" s="62">
        <f t="shared" si="14"/>
        <v>2.4799364423751831</v>
      </c>
      <c r="P77" s="62">
        <f t="shared" si="15"/>
        <v>2.4920736217498778</v>
      </c>
      <c r="Q77" s="3">
        <v>2.6140859413146971</v>
      </c>
      <c r="S77" s="53">
        <f t="shared" si="23"/>
        <v>1.0540939262181377</v>
      </c>
      <c r="T77" s="53">
        <f t="shared" si="16"/>
        <v>1.0996628611716948</v>
      </c>
      <c r="U77" s="53">
        <f t="shared" si="24"/>
        <v>1.0489601585201744</v>
      </c>
    </row>
    <row r="78" spans="1:31" x14ac:dyDescent="0.45">
      <c r="A78" s="63">
        <v>16</v>
      </c>
      <c r="B78" s="62">
        <f t="shared" si="17"/>
        <v>3.9029474544525145</v>
      </c>
      <c r="C78" s="62">
        <f t="shared" si="18"/>
        <v>4.2975035095214844</v>
      </c>
      <c r="D78" s="62">
        <f t="shared" si="19"/>
        <v>4.3040287065505982</v>
      </c>
      <c r="E78" s="62">
        <f t="shared" si="20"/>
        <v>4.2918415689468388</v>
      </c>
      <c r="F78" s="62">
        <f t="shared" si="7"/>
        <v>4.3097052812576297</v>
      </c>
      <c r="G78" s="62">
        <f t="shared" si="8"/>
        <v>4.311122064590454</v>
      </c>
      <c r="H78" s="62">
        <f t="shared" si="21"/>
        <v>4.3066547441482541</v>
      </c>
      <c r="I78" s="62">
        <f t="shared" si="22"/>
        <v>4.3080244827270509</v>
      </c>
      <c r="J78" s="62">
        <f t="shared" si="9"/>
        <v>4.300488820075989</v>
      </c>
      <c r="K78" s="62">
        <f t="shared" si="10"/>
        <v>4.3008390092849735</v>
      </c>
      <c r="L78" s="62">
        <f t="shared" si="11"/>
        <v>4.3078618240356441</v>
      </c>
      <c r="M78" s="62">
        <f t="shared" si="12"/>
        <v>4.3004622268676762</v>
      </c>
      <c r="N78" s="62">
        <f t="shared" si="13"/>
        <v>4.2978775405883791</v>
      </c>
      <c r="O78" s="62">
        <f t="shared" si="14"/>
        <v>4.2697683048248294</v>
      </c>
      <c r="P78" s="62">
        <f t="shared" si="15"/>
        <v>4.2941839408874509</v>
      </c>
      <c r="Q78" s="3">
        <v>4.5157388210296627</v>
      </c>
      <c r="S78" s="53">
        <f t="shared" si="23"/>
        <v>1.0576074621957559</v>
      </c>
      <c r="T78" s="53">
        <f t="shared" si="16"/>
        <v>1.1570073319532066</v>
      </c>
      <c r="U78" s="53">
        <f t="shared" si="24"/>
        <v>1.0515941755621265</v>
      </c>
    </row>
    <row r="79" spans="1:31" x14ac:dyDescent="0.45">
      <c r="A79" s="63">
        <v>32</v>
      </c>
      <c r="B79" s="62">
        <f t="shared" si="17"/>
        <v>6.403519248962402</v>
      </c>
      <c r="C79" s="62">
        <f t="shared" si="18"/>
        <v>7.3859602832794193</v>
      </c>
      <c r="D79" s="62">
        <f t="shared" si="19"/>
        <v>7.3717703294754031</v>
      </c>
      <c r="E79" s="62">
        <f t="shared" si="20"/>
        <v>7.3589057731628422</v>
      </c>
      <c r="F79" s="62">
        <f t="shared" si="7"/>
        <v>7.4754022169113163</v>
      </c>
      <c r="G79" s="62">
        <f t="shared" si="8"/>
        <v>7.4837257051467896</v>
      </c>
      <c r="H79" s="62">
        <f t="shared" si="21"/>
        <v>7.4778456354141234</v>
      </c>
      <c r="I79" s="62">
        <f t="shared" si="22"/>
        <v>7.4940667629241942</v>
      </c>
      <c r="J79" s="62">
        <f t="shared" si="9"/>
        <v>7.4809533452987669</v>
      </c>
      <c r="K79" s="62">
        <f t="shared" si="10"/>
        <v>7.468373622894287</v>
      </c>
      <c r="L79" s="62">
        <f t="shared" si="11"/>
        <v>7.4720635128021238</v>
      </c>
      <c r="M79" s="62">
        <f t="shared" si="12"/>
        <v>7.4808841133117676</v>
      </c>
      <c r="N79" s="62">
        <f t="shared" si="13"/>
        <v>7.4729841041564944</v>
      </c>
      <c r="O79" s="62">
        <f t="shared" si="14"/>
        <v>7.4239889001846313</v>
      </c>
      <c r="P79" s="62">
        <f t="shared" si="15"/>
        <v>7.4747177791595458</v>
      </c>
      <c r="Q79" s="3">
        <v>7.8024734592437746</v>
      </c>
      <c r="S79" s="53">
        <f t="shared" si="23"/>
        <v>1.0509812937691394</v>
      </c>
      <c r="T79" s="53">
        <f t="shared" si="16"/>
        <v>1.2184664644379812</v>
      </c>
      <c r="U79" s="53">
        <f t="shared" si="24"/>
        <v>1.0438485692393702</v>
      </c>
    </row>
    <row r="80" spans="1:31" x14ac:dyDescent="0.45">
      <c r="A80" s="63">
        <v>64</v>
      </c>
      <c r="B80" s="62">
        <f t="shared" si="17"/>
        <v>9.9680347728729242</v>
      </c>
      <c r="C80" s="62">
        <f t="shared" si="18"/>
        <v>13.143737287521363</v>
      </c>
      <c r="D80" s="62">
        <f t="shared" si="19"/>
        <v>12.976568446159362</v>
      </c>
      <c r="E80" s="62">
        <f t="shared" si="20"/>
        <v>12.957549381256104</v>
      </c>
      <c r="F80" s="62">
        <f t="shared" si="7"/>
        <v>13.188102197647094</v>
      </c>
      <c r="G80" s="62">
        <f t="shared" si="8"/>
        <v>13.182992334365844</v>
      </c>
      <c r="H80" s="62">
        <f t="shared" si="21"/>
        <v>13.19005717754364</v>
      </c>
      <c r="I80" s="62">
        <f t="shared" si="22"/>
        <v>13.185492939949036</v>
      </c>
      <c r="J80" s="62">
        <f t="shared" si="9"/>
        <v>13.170684304237366</v>
      </c>
      <c r="K80" s="62">
        <f t="shared" si="10"/>
        <v>13.178622970581054</v>
      </c>
      <c r="L80" s="62">
        <f t="shared" si="11"/>
        <v>13.166044077873231</v>
      </c>
      <c r="M80" s="62">
        <f t="shared" si="12"/>
        <v>13.16338390827179</v>
      </c>
      <c r="N80" s="62">
        <f t="shared" si="13"/>
        <v>13.145797352790833</v>
      </c>
      <c r="O80" s="62">
        <f t="shared" si="14"/>
        <v>12.994861912727355</v>
      </c>
      <c r="P80" s="62">
        <f t="shared" si="15"/>
        <v>13.159327731132507</v>
      </c>
      <c r="Q80" s="3">
        <v>13.761831860542298</v>
      </c>
      <c r="S80" s="60">
        <f t="shared" si="23"/>
        <v>1.0590210156110824</v>
      </c>
      <c r="T80" s="60">
        <f t="shared" si="16"/>
        <v>1.3805962934633653</v>
      </c>
      <c r="U80" s="53">
        <f t="shared" si="24"/>
        <v>1.045785327466568</v>
      </c>
    </row>
    <row r="81" spans="1:21" x14ac:dyDescent="0.45">
      <c r="A81" s="63">
        <v>128</v>
      </c>
      <c r="B81" s="62">
        <f t="shared" si="17"/>
        <v>14.481441593170166</v>
      </c>
      <c r="C81" s="62">
        <f t="shared" si="18"/>
        <v>21.861843118667604</v>
      </c>
      <c r="D81" s="62">
        <f t="shared" si="19"/>
        <v>21.330975208282471</v>
      </c>
      <c r="E81" s="62">
        <f t="shared" si="20"/>
        <v>21.347004137039185</v>
      </c>
      <c r="F81" s="62">
        <f t="shared" si="7"/>
        <v>21.959635725021361</v>
      </c>
      <c r="G81" s="62">
        <f t="shared" si="8"/>
        <v>21.953067669868471</v>
      </c>
      <c r="H81" s="62">
        <f t="shared" si="21"/>
        <v>21.933479704856872</v>
      </c>
      <c r="I81" s="62">
        <f t="shared" si="22"/>
        <v>21.952620368003846</v>
      </c>
      <c r="J81" s="62">
        <f t="shared" si="9"/>
        <v>21.932943277359009</v>
      </c>
      <c r="K81" s="62">
        <f t="shared" si="10"/>
        <v>21.948307642936708</v>
      </c>
      <c r="L81" s="62">
        <f t="shared" si="11"/>
        <v>21.918584775924682</v>
      </c>
      <c r="M81" s="62">
        <f t="shared" si="12"/>
        <v>21.954147810935975</v>
      </c>
      <c r="N81" s="62">
        <f t="shared" si="13"/>
        <v>21.925276761054992</v>
      </c>
      <c r="O81" s="62">
        <f t="shared" si="14"/>
        <v>21.421800332069395</v>
      </c>
      <c r="P81" s="62">
        <f t="shared" si="15"/>
        <v>21.933261561393739</v>
      </c>
      <c r="Q81" s="3">
        <v>23.033663091659545</v>
      </c>
      <c r="S81" s="60">
        <f t="shared" si="23"/>
        <v>1.0752440380642105</v>
      </c>
      <c r="T81" s="60">
        <f t="shared" si="16"/>
        <v>1.5905642365413977</v>
      </c>
      <c r="U81" s="53">
        <f t="shared" si="24"/>
        <v>1.0501704467065081</v>
      </c>
    </row>
    <row r="82" spans="1:21" x14ac:dyDescent="0.45">
      <c r="A82" s="63">
        <v>256</v>
      </c>
      <c r="B82" s="62">
        <f t="shared" si="17"/>
        <v>18.54090926170349</v>
      </c>
      <c r="C82" s="62">
        <f t="shared" si="18"/>
        <v>32.575372285842896</v>
      </c>
      <c r="D82" s="62">
        <f t="shared" si="19"/>
        <v>32.61268768310547</v>
      </c>
      <c r="E82" s="62">
        <f t="shared" si="20"/>
        <v>32.62865978240967</v>
      </c>
      <c r="F82" s="62">
        <f t="shared" si="7"/>
        <v>33.401147689819339</v>
      </c>
      <c r="G82" s="62">
        <f t="shared" si="8"/>
        <v>33.41899965763092</v>
      </c>
      <c r="H82" s="62">
        <f t="shared" si="21"/>
        <v>33.344527902603147</v>
      </c>
      <c r="I82" s="62">
        <f t="shared" si="22"/>
        <v>33.376453752517698</v>
      </c>
      <c r="J82" s="62">
        <f t="shared" si="9"/>
        <v>33.395163364410401</v>
      </c>
      <c r="K82" s="62">
        <f t="shared" si="10"/>
        <v>33.431454124450681</v>
      </c>
      <c r="L82" s="62">
        <f t="shared" si="11"/>
        <v>33.380346269607543</v>
      </c>
      <c r="M82" s="62">
        <f t="shared" si="12"/>
        <v>33.378592514991759</v>
      </c>
      <c r="N82" s="62">
        <f t="shared" si="13"/>
        <v>33.197413668632507</v>
      </c>
      <c r="O82" s="62">
        <f t="shared" si="14"/>
        <v>32.068166680335999</v>
      </c>
      <c r="P82" s="62">
        <f t="shared" si="15"/>
        <v>33.39730534553528</v>
      </c>
      <c r="Q82" s="3">
        <v>35.178811855316162</v>
      </c>
      <c r="S82" s="60">
        <f t="shared" si="23"/>
        <v>1.0970010292757892</v>
      </c>
      <c r="T82" s="60">
        <f t="shared" si="16"/>
        <v>1.8973617398569818</v>
      </c>
      <c r="U82" s="53">
        <f t="shared" si="24"/>
        <v>1.0533428218638916</v>
      </c>
    </row>
    <row r="83" spans="1:21" x14ac:dyDescent="0.45">
      <c r="A83" s="63">
        <v>512</v>
      </c>
      <c r="B83" s="62">
        <f t="shared" si="17"/>
        <v>20.461359310150147</v>
      </c>
      <c r="C83" s="62">
        <f t="shared" si="18"/>
        <v>45.070500888824462</v>
      </c>
      <c r="D83" s="62">
        <f t="shared" si="19"/>
        <v>44.813502140045166</v>
      </c>
      <c r="E83" s="62">
        <f t="shared" si="20"/>
        <v>44.856985297203067</v>
      </c>
      <c r="F83" s="62">
        <f t="shared" si="7"/>
        <v>45.263558936119082</v>
      </c>
      <c r="G83" s="62">
        <f t="shared" si="8"/>
        <v>45.298756346702575</v>
      </c>
      <c r="H83" s="62">
        <f t="shared" si="21"/>
        <v>45.19874740123749</v>
      </c>
      <c r="I83" s="62">
        <f t="shared" si="22"/>
        <v>45.339498786926271</v>
      </c>
      <c r="J83" s="62">
        <f t="shared" si="9"/>
        <v>45.287922935485838</v>
      </c>
      <c r="K83" s="62">
        <f t="shared" si="10"/>
        <v>45.25500424861908</v>
      </c>
      <c r="L83" s="62">
        <f t="shared" si="11"/>
        <v>45.315029234886168</v>
      </c>
      <c r="M83" s="62">
        <f t="shared" si="12"/>
        <v>45.284297752380368</v>
      </c>
      <c r="N83" s="62">
        <f t="shared" si="13"/>
        <v>45.164065279960631</v>
      </c>
      <c r="O83" s="62">
        <f t="shared" si="14"/>
        <v>42.898462424278257</v>
      </c>
      <c r="P83" s="62">
        <f t="shared" si="15"/>
        <v>45.306956810951235</v>
      </c>
      <c r="Q83" s="3">
        <v>45.935448956489566</v>
      </c>
      <c r="S83" s="60">
        <f t="shared" si="23"/>
        <v>1.0707947642079716</v>
      </c>
      <c r="T83" s="60">
        <f t="shared" si="16"/>
        <v>2.2449852065157097</v>
      </c>
      <c r="U83" s="53">
        <f t="shared" si="24"/>
        <v>1.01387186846737</v>
      </c>
    </row>
    <row r="84" spans="1:21" x14ac:dyDescent="0.45">
      <c r="A84" s="63">
        <v>1024</v>
      </c>
      <c r="B84" s="62">
        <f t="shared" si="17"/>
        <v>23.096000385284423</v>
      </c>
      <c r="C84" s="62">
        <f t="shared" si="18"/>
        <v>49.72924579143524</v>
      </c>
      <c r="D84" s="62">
        <f t="shared" si="19"/>
        <v>49.749882006645201</v>
      </c>
      <c r="E84" s="62">
        <f t="shared" si="20"/>
        <v>50.670233149528507</v>
      </c>
      <c r="F84" s="62">
        <f t="shared" si="7"/>
        <v>49.608440747261049</v>
      </c>
      <c r="G84" s="62">
        <f t="shared" si="8"/>
        <v>50.08967843055725</v>
      </c>
      <c r="H84" s="62">
        <f t="shared" si="21"/>
        <v>49.919684033393857</v>
      </c>
      <c r="I84" s="62">
        <f t="shared" si="22"/>
        <v>49.981170473098757</v>
      </c>
      <c r="J84" s="62">
        <f t="shared" si="9"/>
        <v>49.974652438163758</v>
      </c>
      <c r="K84" s="62">
        <f t="shared" si="10"/>
        <v>49.659070906639101</v>
      </c>
      <c r="L84" s="62">
        <f t="shared" si="11"/>
        <v>49.626383085250858</v>
      </c>
      <c r="M84" s="62">
        <f t="shared" si="12"/>
        <v>49.934124059677124</v>
      </c>
      <c r="N84" s="62">
        <f t="shared" si="13"/>
        <v>49.500781950950625</v>
      </c>
      <c r="O84" s="62">
        <f t="shared" si="14"/>
        <v>46.150210680961607</v>
      </c>
      <c r="P84" s="62">
        <f t="shared" si="15"/>
        <v>49.809530234336854</v>
      </c>
      <c r="Q84" s="3">
        <v>52.302439813613894</v>
      </c>
      <c r="S84" s="60">
        <f t="shared" si="23"/>
        <v>1.1333087984187746</v>
      </c>
      <c r="T84" s="60">
        <f t="shared" si="16"/>
        <v>2.2645669787457359</v>
      </c>
      <c r="U84" s="53">
        <f t="shared" si="24"/>
        <v>1.0500488474303762</v>
      </c>
    </row>
    <row r="85" spans="1:21" x14ac:dyDescent="0.45">
      <c r="A85" s="63">
        <v>2048</v>
      </c>
      <c r="B85" s="62">
        <f t="shared" si="17"/>
        <v>25.506855792999268</v>
      </c>
      <c r="C85" s="62">
        <f t="shared" si="18"/>
        <v>64.761760740280153</v>
      </c>
      <c r="D85" s="62">
        <f t="shared" si="19"/>
        <v>64.647483587265015</v>
      </c>
      <c r="E85" s="62">
        <f t="shared" si="20"/>
        <v>64.84010560512543</v>
      </c>
      <c r="F85" s="62">
        <f t="shared" si="7"/>
        <v>64.781568465232851</v>
      </c>
      <c r="G85" s="62">
        <f t="shared" si="8"/>
        <v>64.87509864330292</v>
      </c>
      <c r="H85" s="62">
        <f t="shared" si="21"/>
        <v>65.002665610313414</v>
      </c>
      <c r="I85" s="62">
        <f t="shared" si="22"/>
        <v>65.075340571403501</v>
      </c>
      <c r="J85" s="62">
        <f t="shared" si="9"/>
        <v>64.981931715011598</v>
      </c>
      <c r="K85" s="62">
        <f t="shared" si="10"/>
        <v>64.778812999725346</v>
      </c>
      <c r="L85" s="62">
        <f t="shared" si="11"/>
        <v>64.666746091842654</v>
      </c>
      <c r="M85" s="62">
        <f t="shared" si="12"/>
        <v>64.91985137939453</v>
      </c>
      <c r="N85" s="62">
        <f t="shared" si="13"/>
        <v>64.250830469131472</v>
      </c>
      <c r="O85" s="62">
        <f t="shared" si="14"/>
        <v>59.688200521469113</v>
      </c>
      <c r="P85" s="62">
        <f t="shared" si="15"/>
        <v>65.021337308883673</v>
      </c>
      <c r="Q85" s="3">
        <v>68.638326315879823</v>
      </c>
      <c r="S85" s="60">
        <f t="shared" si="23"/>
        <v>1.1499479916669872</v>
      </c>
      <c r="T85" s="60">
        <f t="shared" si="16"/>
        <v>2.6909755899713295</v>
      </c>
      <c r="U85" s="53">
        <f t="shared" si="24"/>
        <v>1.0556277240164049</v>
      </c>
    </row>
    <row r="86" spans="1:21" x14ac:dyDescent="0.45">
      <c r="A86" s="63">
        <v>4096</v>
      </c>
      <c r="B86" s="62">
        <f t="shared" si="17"/>
        <v>27.694743881225588</v>
      </c>
      <c r="C86" s="62">
        <f t="shared" si="18"/>
        <v>73.57233623981476</v>
      </c>
      <c r="D86" s="62">
        <f t="shared" si="19"/>
        <v>76.94420519828796</v>
      </c>
      <c r="E86" s="62">
        <f t="shared" si="20"/>
        <v>76.947570595741269</v>
      </c>
      <c r="F86" s="62">
        <f t="shared" si="7"/>
        <v>76.830923690795899</v>
      </c>
      <c r="G86" s="62">
        <f t="shared" si="8"/>
        <v>77.004066157341001</v>
      </c>
      <c r="H86" s="62">
        <f t="shared" si="21"/>
        <v>77.158406047821046</v>
      </c>
      <c r="I86" s="62">
        <f t="shared" si="22"/>
        <v>76.959141244888301</v>
      </c>
      <c r="J86" s="62">
        <f t="shared" si="9"/>
        <v>76.984253845214837</v>
      </c>
      <c r="K86" s="62">
        <f t="shared" si="10"/>
        <v>76.798123679161066</v>
      </c>
      <c r="L86" s="62">
        <f t="shared" si="11"/>
        <v>76.712439770698552</v>
      </c>
      <c r="M86" s="62">
        <f t="shared" si="12"/>
        <v>76.736705818176276</v>
      </c>
      <c r="N86" s="62">
        <f t="shared" si="13"/>
        <v>75.918960123062135</v>
      </c>
      <c r="O86" s="62">
        <f t="shared" si="14"/>
        <v>70.504622759819028</v>
      </c>
      <c r="P86" s="62">
        <f t="shared" si="15"/>
        <v>77.055890126228334</v>
      </c>
      <c r="Q86" s="3">
        <v>81.975064463615411</v>
      </c>
      <c r="S86" s="60">
        <f t="shared" si="23"/>
        <v>1.1626906329656082</v>
      </c>
      <c r="T86" s="60">
        <f t="shared" si="16"/>
        <v>2.9599502640350011</v>
      </c>
      <c r="U86" s="53">
        <f t="shared" si="24"/>
        <v>1.063839043703587</v>
      </c>
    </row>
    <row r="87" spans="1:21" x14ac:dyDescent="0.45">
      <c r="A87" s="63">
        <v>8192</v>
      </c>
      <c r="B87" s="62">
        <f t="shared" si="17"/>
        <v>28.109914932250977</v>
      </c>
      <c r="C87" s="62">
        <f t="shared" si="18"/>
        <v>82.209653377532959</v>
      </c>
      <c r="D87" s="62">
        <f t="shared" si="19"/>
        <v>84.841521697044371</v>
      </c>
      <c r="E87" s="62">
        <f t="shared" si="20"/>
        <v>84.902940092086794</v>
      </c>
      <c r="F87" s="62">
        <f t="shared" si="7"/>
        <v>84.955465130805976</v>
      </c>
      <c r="G87" s="62">
        <f t="shared" si="8"/>
        <v>84.840760612487799</v>
      </c>
      <c r="H87" s="62">
        <f t="shared" si="21"/>
        <v>85.000358548164371</v>
      </c>
      <c r="I87" s="62">
        <f t="shared" si="22"/>
        <v>84.762281436920162</v>
      </c>
      <c r="J87" s="62">
        <f t="shared" si="9"/>
        <v>84.882042036056518</v>
      </c>
      <c r="K87" s="62">
        <f t="shared" si="10"/>
        <v>84.757190723419185</v>
      </c>
      <c r="L87" s="62">
        <f t="shared" si="11"/>
        <v>84.583790216445919</v>
      </c>
      <c r="M87" s="62">
        <f t="shared" si="12"/>
        <v>84.374823675155639</v>
      </c>
      <c r="N87" s="62">
        <f t="shared" si="13"/>
        <v>83.408372812271125</v>
      </c>
      <c r="O87" s="62">
        <f t="shared" si="14"/>
        <v>77.646269283294671</v>
      </c>
      <c r="P87" s="62">
        <f t="shared" si="15"/>
        <v>85.060908474922186</v>
      </c>
      <c r="Q87" s="3">
        <v>91.00907688617707</v>
      </c>
      <c r="S87" s="60">
        <f t="shared" si="23"/>
        <v>1.1720985145355511</v>
      </c>
      <c r="T87" s="60">
        <f t="shared" si="16"/>
        <v>3.2376148097752098</v>
      </c>
      <c r="U87" s="53">
        <f t="shared" si="24"/>
        <v>1.0699283433236377</v>
      </c>
    </row>
    <row r="88" spans="1:21" x14ac:dyDescent="0.45">
      <c r="A88" s="63">
        <v>16384</v>
      </c>
      <c r="B88" s="62">
        <f t="shared" si="17"/>
        <v>28.735793075561524</v>
      </c>
      <c r="C88" s="62">
        <f t="shared" si="18"/>
        <v>89.119848299026486</v>
      </c>
      <c r="D88" s="62">
        <f t="shared" si="19"/>
        <v>89.644374198913567</v>
      </c>
      <c r="E88" s="62">
        <f t="shared" si="20"/>
        <v>89.530320892333989</v>
      </c>
      <c r="F88" s="62">
        <f t="shared" si="7"/>
        <v>89.591820626258851</v>
      </c>
      <c r="G88" s="62">
        <f t="shared" si="8"/>
        <v>89.602058615684513</v>
      </c>
      <c r="H88" s="62">
        <f t="shared" si="21"/>
        <v>89.588578109741206</v>
      </c>
      <c r="I88" s="62">
        <f t="shared" si="22"/>
        <v>89.311555233001712</v>
      </c>
      <c r="J88" s="62">
        <f t="shared" si="9"/>
        <v>89.626762347221373</v>
      </c>
      <c r="K88" s="62">
        <f t="shared" si="10"/>
        <v>89.30090167522431</v>
      </c>
      <c r="L88" s="62">
        <f t="shared" si="11"/>
        <v>89.26202551841736</v>
      </c>
      <c r="M88" s="62">
        <f t="shared" si="12"/>
        <v>88.893457083702089</v>
      </c>
      <c r="N88" s="62">
        <f t="shared" si="13"/>
        <v>87.926861863136295</v>
      </c>
      <c r="O88" s="62">
        <f t="shared" si="14"/>
        <v>82.162926721572873</v>
      </c>
      <c r="P88" s="62">
        <f t="shared" si="15"/>
        <v>89.630592083930964</v>
      </c>
      <c r="Q88" s="3">
        <v>96.316449561119086</v>
      </c>
      <c r="S88" s="60">
        <f t="shared" si="23"/>
        <v>1.1722616684226517</v>
      </c>
      <c r="T88" s="60">
        <f t="shared" si="16"/>
        <v>3.3517936779351261</v>
      </c>
      <c r="U88" s="53">
        <f t="shared" si="24"/>
        <v>1.0745934766438607</v>
      </c>
    </row>
    <row r="89" spans="1:21" x14ac:dyDescent="0.45">
      <c r="A89" s="63">
        <v>32768</v>
      </c>
      <c r="B89" s="62">
        <f t="shared" si="17"/>
        <v>30.03894292831421</v>
      </c>
      <c r="C89" s="62">
        <f t="shared" si="18"/>
        <v>91.701652660369874</v>
      </c>
      <c r="D89" s="62">
        <f t="shared" si="19"/>
        <v>92.130347084999087</v>
      </c>
      <c r="E89" s="62">
        <f t="shared" si="20"/>
        <v>92.169327712059015</v>
      </c>
      <c r="F89" s="62">
        <f t="shared" si="7"/>
        <v>92.193245601654056</v>
      </c>
      <c r="G89" s="62">
        <f t="shared" si="8"/>
        <v>92.047291121482843</v>
      </c>
      <c r="H89" s="62">
        <f t="shared" si="21"/>
        <v>92.174093132019038</v>
      </c>
      <c r="I89" s="62">
        <f t="shared" si="22"/>
        <v>91.884924793243414</v>
      </c>
      <c r="J89" s="62">
        <f t="shared" si="9"/>
        <v>92.082697186470028</v>
      </c>
      <c r="K89" s="62">
        <f t="shared" si="10"/>
        <v>91.741027665138247</v>
      </c>
      <c r="L89" s="62">
        <f t="shared" si="11"/>
        <v>91.745916199684146</v>
      </c>
      <c r="M89" s="62">
        <f t="shared" si="12"/>
        <v>91.376513638496405</v>
      </c>
      <c r="N89" s="62">
        <f t="shared" si="13"/>
        <v>90.406102647781367</v>
      </c>
      <c r="O89" s="62">
        <f t="shared" si="14"/>
        <v>84.664235644340522</v>
      </c>
      <c r="P89" s="62">
        <f t="shared" si="15"/>
        <v>92.17951990127564</v>
      </c>
      <c r="Q89" s="3">
        <v>98.998273954391479</v>
      </c>
      <c r="S89" s="60">
        <f t="shared" si="23"/>
        <v>1.1693045262968618</v>
      </c>
      <c r="T89" s="60">
        <f t="shared" si="16"/>
        <v>3.2956643711013327</v>
      </c>
      <c r="U89" s="53">
        <f t="shared" si="24"/>
        <v>1.0739725490045808</v>
      </c>
    </row>
    <row r="90" spans="1:21" x14ac:dyDescent="0.45">
      <c r="A90" s="63">
        <v>65536</v>
      </c>
      <c r="B90" s="62">
        <f t="shared" si="17"/>
        <v>31.189063715934754</v>
      </c>
      <c r="C90" s="62">
        <f t="shared" si="18"/>
        <v>93.002647991180424</v>
      </c>
      <c r="D90" s="62">
        <f t="shared" si="19"/>
        <v>93.427450604438775</v>
      </c>
      <c r="E90" s="62">
        <f t="shared" si="20"/>
        <v>93.40209651947022</v>
      </c>
      <c r="F90" s="62">
        <f t="shared" si="7"/>
        <v>93.499318070411675</v>
      </c>
      <c r="G90" s="62">
        <f t="shared" si="8"/>
        <v>93.366411209106445</v>
      </c>
      <c r="H90" s="62">
        <f t="shared" si="21"/>
        <v>93.453020420074466</v>
      </c>
      <c r="I90" s="62">
        <f t="shared" si="22"/>
        <v>93.104434709548954</v>
      </c>
      <c r="J90" s="62">
        <f t="shared" si="9"/>
        <v>93.340535340309145</v>
      </c>
      <c r="K90" s="62">
        <f t="shared" si="10"/>
        <v>92.993318805694585</v>
      </c>
      <c r="L90" s="62">
        <f t="shared" si="11"/>
        <v>92.933917999267578</v>
      </c>
      <c r="M90" s="62">
        <f t="shared" si="12"/>
        <v>92.560004119873042</v>
      </c>
      <c r="N90" s="62">
        <f t="shared" si="13"/>
        <v>91.668744468688971</v>
      </c>
      <c r="O90" s="62">
        <f t="shared" si="14"/>
        <v>86.368627157211307</v>
      </c>
      <c r="P90" s="62">
        <f t="shared" si="15"/>
        <v>93.398974957466123</v>
      </c>
      <c r="Q90" s="3">
        <v>100.5277806520462</v>
      </c>
      <c r="S90" s="60">
        <f t="shared" si="23"/>
        <v>1.1639386193908339</v>
      </c>
      <c r="T90" s="60">
        <f t="shared" si="16"/>
        <v>3.2231740448394968</v>
      </c>
      <c r="U90" s="53">
        <f t="shared" si="24"/>
        <v>1.0763263804321892</v>
      </c>
    </row>
    <row r="91" spans="1:21" x14ac:dyDescent="0.45">
      <c r="A91" s="63">
        <v>131072</v>
      </c>
      <c r="B91" s="62">
        <f t="shared" si="17"/>
        <v>33.72147330284119</v>
      </c>
      <c r="C91" s="62">
        <f t="shared" si="18"/>
        <v>93.406517672538754</v>
      </c>
      <c r="D91" s="62">
        <f t="shared" si="19"/>
        <v>93.980463814735415</v>
      </c>
      <c r="E91" s="62">
        <f t="shared" si="20"/>
        <v>94.07251044750214</v>
      </c>
      <c r="F91" s="62">
        <f t="shared" si="7"/>
        <v>94.149977693557744</v>
      </c>
      <c r="G91" s="62">
        <f t="shared" si="8"/>
        <v>94.027452564239496</v>
      </c>
      <c r="H91" s="62">
        <f t="shared" si="21"/>
        <v>94.143891410827635</v>
      </c>
      <c r="I91" s="62">
        <f t="shared" si="22"/>
        <v>93.872658209800719</v>
      </c>
      <c r="J91" s="62">
        <f t="shared" si="9"/>
        <v>94.033321123123173</v>
      </c>
      <c r="K91" s="62">
        <f t="shared" si="10"/>
        <v>93.633332910537717</v>
      </c>
      <c r="L91" s="62">
        <f t="shared" si="11"/>
        <v>93.653267545700075</v>
      </c>
      <c r="M91" s="62">
        <f t="shared" si="12"/>
        <v>93.268390345573422</v>
      </c>
      <c r="N91" s="62">
        <f t="shared" si="13"/>
        <v>92.260691399574284</v>
      </c>
      <c r="O91" s="62">
        <f t="shared" si="14"/>
        <v>87.451554870605463</v>
      </c>
      <c r="P91" s="62">
        <f t="shared" si="15"/>
        <v>94.107206859588629</v>
      </c>
      <c r="Q91" s="3">
        <v>101.01688522338867</v>
      </c>
      <c r="S91" s="60">
        <f t="shared" si="23"/>
        <v>1.1551182294340525</v>
      </c>
      <c r="T91" s="60">
        <f t="shared" si="16"/>
        <v>2.9956249039355445</v>
      </c>
      <c r="U91" s="53">
        <f t="shared" si="24"/>
        <v>1.0734234772700195</v>
      </c>
    </row>
    <row r="92" spans="1:21" x14ac:dyDescent="0.45">
      <c r="A92" s="63">
        <v>262144</v>
      </c>
      <c r="B92" s="62">
        <f t="shared" si="17"/>
        <v>47.177917122840881</v>
      </c>
      <c r="C92" s="62">
        <f t="shared" si="18"/>
        <v>93.990608906745905</v>
      </c>
      <c r="D92" s="62">
        <f t="shared" si="19"/>
        <v>94.410314865112298</v>
      </c>
      <c r="E92" s="62">
        <f t="shared" si="20"/>
        <v>94.407192187309263</v>
      </c>
      <c r="F92" s="62">
        <f t="shared" si="7"/>
        <v>94.528601346015932</v>
      </c>
      <c r="G92" s="62">
        <f t="shared" si="8"/>
        <v>94.404623098373406</v>
      </c>
      <c r="H92" s="62">
        <f t="shared" si="21"/>
        <v>94.478153033256532</v>
      </c>
      <c r="I92" s="62">
        <f t="shared" si="22"/>
        <v>94.201018490791327</v>
      </c>
      <c r="J92" s="62">
        <f t="shared" si="9"/>
        <v>94.424898896217343</v>
      </c>
      <c r="K92" s="62">
        <f t="shared" si="10"/>
        <v>94.038214836120602</v>
      </c>
      <c r="L92" s="62">
        <f t="shared" si="11"/>
        <v>93.984824290275569</v>
      </c>
      <c r="M92" s="62">
        <f t="shared" si="12"/>
        <v>93.639478349685675</v>
      </c>
      <c r="N92" s="62">
        <f t="shared" si="13"/>
        <v>92.757919263839725</v>
      </c>
      <c r="O92" s="62">
        <f t="shared" si="14"/>
        <v>88.541772694587706</v>
      </c>
      <c r="P92" s="62">
        <f t="shared" si="15"/>
        <v>94.570749368667606</v>
      </c>
      <c r="Q92" s="3">
        <v>101.46007416725159</v>
      </c>
      <c r="S92" s="60">
        <f t="shared" si="23"/>
        <v>1.1459006419176148</v>
      </c>
      <c r="T92" s="60">
        <f t="shared" si="16"/>
        <v>2.1505840095286946</v>
      </c>
      <c r="U92" s="53">
        <f t="shared" si="24"/>
        <v>1.0728483684921133</v>
      </c>
    </row>
    <row r="93" spans="1:21" x14ac:dyDescent="0.45">
      <c r="A93" s="63">
        <v>524288</v>
      </c>
      <c r="B93" s="62">
        <f t="shared" si="17"/>
        <v>44.488019070625306</v>
      </c>
      <c r="C93" s="62">
        <f t="shared" si="18"/>
        <v>91.46561109066009</v>
      </c>
      <c r="D93" s="62">
        <f t="shared" si="19"/>
        <v>94.621791753768917</v>
      </c>
      <c r="E93" s="62">
        <f t="shared" si="20"/>
        <v>94.568567643165593</v>
      </c>
      <c r="F93" s="62">
        <f t="shared" si="7"/>
        <v>94.70647061347961</v>
      </c>
      <c r="G93" s="62">
        <f t="shared" si="8"/>
        <v>94.57443954467773</v>
      </c>
      <c r="H93" s="62">
        <f t="shared" si="21"/>
        <v>94.714331030845642</v>
      </c>
      <c r="I93" s="62">
        <f t="shared" si="22"/>
        <v>94.441745634078984</v>
      </c>
      <c r="J93" s="62">
        <f t="shared" si="9"/>
        <v>94.599628548622135</v>
      </c>
      <c r="K93" s="62">
        <f t="shared" si="10"/>
        <v>94.211142392158507</v>
      </c>
      <c r="L93" s="62">
        <f t="shared" si="11"/>
        <v>94.17435952663422</v>
      </c>
      <c r="M93" s="62">
        <f t="shared" si="12"/>
        <v>93.802397265434266</v>
      </c>
      <c r="N93" s="62">
        <f t="shared" si="13"/>
        <v>93.001050887107851</v>
      </c>
      <c r="O93" s="62">
        <f t="shared" si="14"/>
        <v>89.220860238075261</v>
      </c>
      <c r="P93" s="62">
        <f t="shared" si="15"/>
        <v>94.659649782180793</v>
      </c>
      <c r="Q93" s="3">
        <v>101.67803161144256</v>
      </c>
      <c r="S93" s="60">
        <f t="shared" si="23"/>
        <v>1.1396217357703884</v>
      </c>
      <c r="T93" s="60">
        <f t="shared" si="16"/>
        <v>2.2855149259405634</v>
      </c>
      <c r="U93" s="53">
        <f t="shared" si="24"/>
        <v>1.0741433318780664</v>
      </c>
    </row>
    <row r="94" spans="1:21" x14ac:dyDescent="0.45">
      <c r="S94" s="72">
        <f>AVERAGE(S74:S93)</f>
        <v>1.1106919860942555</v>
      </c>
      <c r="T94" s="64">
        <f>AVERAGE(T74:T93)</f>
        <v>2.1121965608663946</v>
      </c>
      <c r="U94" s="62">
        <f>AVERAGE(U74:U93)</f>
        <v>1.0568493106746863</v>
      </c>
    </row>
    <row r="95" spans="1:21" s="81" customFormat="1" ht="23.25" x14ac:dyDescent="0.7">
      <c r="A95" s="135" t="s">
        <v>244</v>
      </c>
      <c r="S95" s="72"/>
      <c r="T95" s="64"/>
      <c r="U95" s="62"/>
    </row>
    <row r="96" spans="1:21" ht="18" x14ac:dyDescent="0.55000000000000004">
      <c r="A96" s="61" t="s">
        <v>243</v>
      </c>
    </row>
    <row r="97" spans="1:11" x14ac:dyDescent="0.45">
      <c r="A97" s="4"/>
      <c r="B97" s="144" t="s">
        <v>3</v>
      </c>
      <c r="C97" s="144"/>
      <c r="D97" s="134" t="s">
        <v>76</v>
      </c>
      <c r="E97" s="134"/>
      <c r="F97" s="151" t="s">
        <v>142</v>
      </c>
      <c r="G97" s="152"/>
      <c r="H97" s="144" t="s">
        <v>144</v>
      </c>
      <c r="I97" s="144"/>
      <c r="J97" s="144" t="s">
        <v>145</v>
      </c>
      <c r="K97" s="154"/>
    </row>
    <row r="98" spans="1:11" x14ac:dyDescent="0.45">
      <c r="A98" s="12"/>
      <c r="B98" s="117" t="s">
        <v>4</v>
      </c>
      <c r="C98" s="117" t="s">
        <v>5</v>
      </c>
      <c r="D98" s="117" t="s">
        <v>4</v>
      </c>
      <c r="E98" s="117" t="s">
        <v>5</v>
      </c>
      <c r="F98" s="117" t="s">
        <v>4</v>
      </c>
      <c r="G98" s="117" t="s">
        <v>5</v>
      </c>
      <c r="H98" s="117" t="s">
        <v>4</v>
      </c>
      <c r="I98" s="117" t="s">
        <v>5</v>
      </c>
      <c r="J98" s="117" t="s">
        <v>4</v>
      </c>
      <c r="K98" s="118" t="s">
        <v>5</v>
      </c>
    </row>
    <row r="99" spans="1:11" x14ac:dyDescent="0.45">
      <c r="A99" s="98">
        <v>1</v>
      </c>
      <c r="B99" s="82">
        <v>686257.9</v>
      </c>
      <c r="C99" s="82">
        <v>11284.7630993</v>
      </c>
      <c r="D99" s="82">
        <v>681180.86</v>
      </c>
      <c r="E99" s="82">
        <v>3872.2497552999998</v>
      </c>
      <c r="F99" s="82">
        <v>684859.54500000004</v>
      </c>
      <c r="G99" s="82">
        <v>4643.9184941699996</v>
      </c>
      <c r="H99" s="82">
        <v>680526.64500000002</v>
      </c>
      <c r="I99" s="82">
        <v>2387.62459769</v>
      </c>
      <c r="J99" s="82">
        <v>681594.08499999996</v>
      </c>
      <c r="K99" s="82">
        <v>1582.8877405799999</v>
      </c>
    </row>
    <row r="100" spans="1:11" x14ac:dyDescent="0.45">
      <c r="A100" s="98">
        <v>2</v>
      </c>
      <c r="B100" s="82">
        <v>876386.69499999995</v>
      </c>
      <c r="C100" s="82">
        <v>2704.84842209</v>
      </c>
      <c r="D100" s="82">
        <v>883596.28500000003</v>
      </c>
      <c r="E100" s="82">
        <v>10616.0021937</v>
      </c>
      <c r="F100" s="82">
        <v>880196.52</v>
      </c>
      <c r="G100" s="82">
        <v>5144.2314075699996</v>
      </c>
      <c r="H100" s="82">
        <v>878747.81</v>
      </c>
      <c r="I100" s="82">
        <v>3864.1018262900002</v>
      </c>
      <c r="J100" s="82">
        <v>878160.87</v>
      </c>
      <c r="K100" s="82">
        <v>2233.7083646000001</v>
      </c>
    </row>
    <row r="101" spans="1:11" x14ac:dyDescent="0.45">
      <c r="A101" s="98">
        <v>4</v>
      </c>
      <c r="B101" s="82">
        <v>1256982.51</v>
      </c>
      <c r="C101" s="82">
        <v>11554.861145000001</v>
      </c>
      <c r="D101" s="82">
        <v>1266456.3500000001</v>
      </c>
      <c r="E101" s="82">
        <v>12064.190564500001</v>
      </c>
      <c r="F101" s="82">
        <v>1267560.6950000001</v>
      </c>
      <c r="G101" s="82">
        <v>5903.7775895200002</v>
      </c>
      <c r="H101" s="82">
        <v>1259754.5649999999</v>
      </c>
      <c r="I101" s="82">
        <v>2363.6220070600002</v>
      </c>
      <c r="J101" s="82">
        <v>1261714.4750000001</v>
      </c>
      <c r="K101" s="82">
        <v>5558.7834843500004</v>
      </c>
    </row>
    <row r="102" spans="1:11" x14ac:dyDescent="0.45">
      <c r="A102" s="98">
        <v>8</v>
      </c>
      <c r="B102" s="82">
        <v>2043921.4650000001</v>
      </c>
      <c r="C102" s="82">
        <v>35863.102322400002</v>
      </c>
      <c r="D102" s="82">
        <v>2033727.08</v>
      </c>
      <c r="E102" s="82">
        <v>10634.467241599999</v>
      </c>
      <c r="F102" s="82">
        <v>2041058.79</v>
      </c>
      <c r="G102" s="82">
        <v>11677.1193157</v>
      </c>
      <c r="H102" s="82">
        <v>2022595.25</v>
      </c>
      <c r="I102" s="82">
        <v>8616.9441661500005</v>
      </c>
      <c r="J102" s="82">
        <v>2026865.77</v>
      </c>
      <c r="K102" s="82">
        <v>12215.4290659</v>
      </c>
    </row>
    <row r="103" spans="1:11" x14ac:dyDescent="0.45">
      <c r="A103" s="98">
        <v>16</v>
      </c>
      <c r="B103" s="82">
        <v>3543110.04</v>
      </c>
      <c r="C103" s="82">
        <v>5274.3682428700004</v>
      </c>
      <c r="D103" s="82">
        <v>3551356.9350000001</v>
      </c>
      <c r="E103" s="82">
        <v>7558.1481930600003</v>
      </c>
      <c r="F103" s="82">
        <v>3561961.05</v>
      </c>
      <c r="G103" s="82">
        <v>6110.7982746500002</v>
      </c>
      <c r="H103" s="82">
        <v>3528438.25</v>
      </c>
      <c r="I103" s="82">
        <v>12196.3102671</v>
      </c>
      <c r="J103" s="82">
        <v>3537207.085</v>
      </c>
      <c r="K103" s="82">
        <v>12998.6721523</v>
      </c>
    </row>
    <row r="104" spans="1:11" x14ac:dyDescent="0.45">
      <c r="A104" s="98">
        <v>32</v>
      </c>
      <c r="B104" s="82">
        <v>6301442.2199999997</v>
      </c>
      <c r="C104" s="82">
        <v>73613.550736899997</v>
      </c>
      <c r="D104" s="82">
        <v>6278912.2249999996</v>
      </c>
      <c r="E104" s="82">
        <v>14383.135014199999</v>
      </c>
      <c r="F104" s="82">
        <v>6298397.1900000004</v>
      </c>
      <c r="G104" s="82">
        <v>21500.553243099999</v>
      </c>
      <c r="H104" s="82">
        <v>6260312.1849999996</v>
      </c>
      <c r="I104" s="82">
        <v>16977.525458</v>
      </c>
      <c r="J104" s="82">
        <v>6303463.5099999998</v>
      </c>
      <c r="K104" s="82">
        <v>19131.530140899999</v>
      </c>
    </row>
    <row r="105" spans="1:11" x14ac:dyDescent="0.45">
      <c r="A105" s="98">
        <v>64</v>
      </c>
      <c r="B105" s="82">
        <v>11195993.560000001</v>
      </c>
      <c r="C105" s="82">
        <v>95131.023629999996</v>
      </c>
      <c r="D105" s="82">
        <v>11408573.199999999</v>
      </c>
      <c r="E105" s="82">
        <v>52361.186021399997</v>
      </c>
      <c r="F105" s="82">
        <v>11483863.734999999</v>
      </c>
      <c r="G105" s="82">
        <v>37460.181387600001</v>
      </c>
      <c r="H105" s="82">
        <v>11343018.574999999</v>
      </c>
      <c r="I105" s="82">
        <v>68206.526356799994</v>
      </c>
      <c r="J105" s="82">
        <v>11428107.59</v>
      </c>
      <c r="K105" s="82">
        <v>51536.698781599996</v>
      </c>
    </row>
    <row r="106" spans="1:11" x14ac:dyDescent="0.45">
      <c r="A106" s="98">
        <v>128</v>
      </c>
      <c r="B106" s="82">
        <v>19445345.655000001</v>
      </c>
      <c r="C106" s="82">
        <v>74342.464511099999</v>
      </c>
      <c r="D106" s="82">
        <v>20097682.710000001</v>
      </c>
      <c r="E106" s="82">
        <v>150503.697518</v>
      </c>
      <c r="F106" s="82">
        <v>20308712.125</v>
      </c>
      <c r="G106" s="82">
        <v>62354.481305300003</v>
      </c>
      <c r="H106" s="82">
        <v>19857533.350000001</v>
      </c>
      <c r="I106" s="82">
        <v>62470.275366299997</v>
      </c>
      <c r="J106" s="82">
        <v>20062325.809999999</v>
      </c>
      <c r="K106" s="82">
        <v>87212.925496800002</v>
      </c>
    </row>
    <row r="107" spans="1:11" x14ac:dyDescent="0.45">
      <c r="A107" s="98">
        <v>256</v>
      </c>
      <c r="B107" s="82">
        <v>31765279.045000002</v>
      </c>
      <c r="C107" s="82">
        <v>157037.56454600001</v>
      </c>
      <c r="D107" s="82">
        <v>33188553.454999998</v>
      </c>
      <c r="E107" s="82">
        <v>224750.99465000001</v>
      </c>
      <c r="F107" s="82">
        <v>33889885.865000002</v>
      </c>
      <c r="G107" s="82">
        <v>363322.50763800001</v>
      </c>
      <c r="H107" s="82">
        <v>32227846.219999999</v>
      </c>
      <c r="I107" s="82">
        <v>139187.99786900001</v>
      </c>
      <c r="J107" s="82">
        <v>32784052.035</v>
      </c>
      <c r="K107" s="82">
        <v>95170.021960900005</v>
      </c>
    </row>
    <row r="108" spans="1:11" x14ac:dyDescent="0.45">
      <c r="A108" s="98">
        <v>512</v>
      </c>
      <c r="B108" s="82">
        <v>48485612.585000001</v>
      </c>
      <c r="C108" s="82">
        <v>293508.13442199997</v>
      </c>
      <c r="D108" s="82">
        <v>49465513.325000003</v>
      </c>
      <c r="E108" s="82">
        <v>235122.13216499999</v>
      </c>
      <c r="F108" s="82">
        <v>50598209.375</v>
      </c>
      <c r="G108" s="82">
        <v>347586.10227199999</v>
      </c>
      <c r="H108" s="82">
        <v>47084695.844999999</v>
      </c>
      <c r="I108" s="82">
        <v>126143.735283</v>
      </c>
      <c r="J108" s="82">
        <v>48356915.259999998</v>
      </c>
      <c r="K108" s="82">
        <v>180568.48915000001</v>
      </c>
    </row>
    <row r="109" spans="1:11" x14ac:dyDescent="0.45">
      <c r="A109" s="98">
        <v>1024</v>
      </c>
      <c r="B109" s="82">
        <v>68278412.959999993</v>
      </c>
      <c r="C109" s="82">
        <v>243190.79000099999</v>
      </c>
      <c r="D109" s="82">
        <v>65788608.460000001</v>
      </c>
      <c r="E109" s="82">
        <v>174302.29845</v>
      </c>
      <c r="F109" s="82">
        <v>67745980.170000002</v>
      </c>
      <c r="G109" s="82">
        <v>364631.09462699998</v>
      </c>
      <c r="H109" s="82">
        <v>61444353.259999998</v>
      </c>
      <c r="I109" s="82">
        <v>248881.861859</v>
      </c>
      <c r="J109" s="82">
        <v>63417214.704999998</v>
      </c>
      <c r="K109" s="82">
        <v>262716.42200299999</v>
      </c>
    </row>
    <row r="110" spans="1:11" x14ac:dyDescent="0.45">
      <c r="A110" s="98">
        <v>2048</v>
      </c>
      <c r="B110" s="82">
        <v>85837794.950000003</v>
      </c>
      <c r="C110" s="82">
        <v>236324.463758</v>
      </c>
      <c r="D110" s="82">
        <v>80207467.790000007</v>
      </c>
      <c r="E110" s="82">
        <v>285087.61369799997</v>
      </c>
      <c r="F110" s="82">
        <v>81710137.635000005</v>
      </c>
      <c r="G110" s="82">
        <v>198646.41135800001</v>
      </c>
      <c r="H110" s="82">
        <v>74666248.689999998</v>
      </c>
      <c r="I110" s="82">
        <v>186139.123108</v>
      </c>
      <c r="J110" s="82">
        <v>75878760.114999995</v>
      </c>
      <c r="K110" s="82">
        <v>186705.276885</v>
      </c>
    </row>
    <row r="111" spans="1:11" x14ac:dyDescent="0.45">
      <c r="A111" s="98">
        <v>4096</v>
      </c>
      <c r="B111" s="82">
        <v>97063779.650000006</v>
      </c>
      <c r="C111" s="82">
        <v>201621.90346500001</v>
      </c>
      <c r="D111" s="82">
        <v>91438627.590000004</v>
      </c>
      <c r="E111" s="82">
        <v>382170.90558399999</v>
      </c>
      <c r="F111" s="82">
        <v>92346328.004999995</v>
      </c>
      <c r="G111" s="82">
        <v>321397.738151</v>
      </c>
      <c r="H111" s="82">
        <v>84043251.129999995</v>
      </c>
      <c r="I111" s="82">
        <v>379332.43024900003</v>
      </c>
      <c r="J111" s="82">
        <v>85205875.870000005</v>
      </c>
      <c r="K111" s="82">
        <v>240263.511038</v>
      </c>
    </row>
    <row r="112" spans="1:11" x14ac:dyDescent="0.45">
      <c r="A112" s="98">
        <v>8192</v>
      </c>
      <c r="B112" s="82">
        <v>103831354.065</v>
      </c>
      <c r="C112" s="82">
        <v>154774.116373</v>
      </c>
      <c r="D112" s="82">
        <v>98717258.954999998</v>
      </c>
      <c r="E112" s="82">
        <v>251137.02118499999</v>
      </c>
      <c r="F112" s="82">
        <v>99259782.840000004</v>
      </c>
      <c r="G112" s="82">
        <v>133248.08923700001</v>
      </c>
      <c r="H112" s="82">
        <v>89976449.450000003</v>
      </c>
      <c r="I112" s="82">
        <v>319098.99901500001</v>
      </c>
      <c r="J112" s="82">
        <v>90646260.090000004</v>
      </c>
      <c r="K112" s="82">
        <v>203936.305467</v>
      </c>
    </row>
    <row r="113" spans="1:13" x14ac:dyDescent="0.45">
      <c r="A113" s="98">
        <v>16384</v>
      </c>
      <c r="B113" s="82">
        <v>107401877.84</v>
      </c>
      <c r="C113" s="82">
        <v>279903.61473199999</v>
      </c>
      <c r="D113" s="82">
        <v>102800099.23999999</v>
      </c>
      <c r="E113" s="82">
        <v>190187.24200999999</v>
      </c>
      <c r="F113" s="82">
        <v>103113404.40000001</v>
      </c>
      <c r="G113" s="82">
        <v>209632.45628899999</v>
      </c>
      <c r="H113" s="82">
        <v>93344810.564999998</v>
      </c>
      <c r="I113" s="82">
        <v>245317.632212</v>
      </c>
      <c r="J113" s="82">
        <v>93744239.439999998</v>
      </c>
      <c r="K113" s="82">
        <v>231811.55222499999</v>
      </c>
    </row>
    <row r="114" spans="1:13" x14ac:dyDescent="0.45">
      <c r="A114" s="98">
        <v>32768</v>
      </c>
      <c r="B114" s="82">
        <v>109435569.43000001</v>
      </c>
      <c r="C114" s="82">
        <v>110583.19677</v>
      </c>
      <c r="D114" s="82">
        <v>104969652.59999999</v>
      </c>
      <c r="E114" s="82">
        <v>144557.919153</v>
      </c>
      <c r="F114" s="82">
        <v>105191050.81</v>
      </c>
      <c r="G114" s="82">
        <v>220460.02184199999</v>
      </c>
      <c r="H114" s="82">
        <v>95224367.094999999</v>
      </c>
      <c r="I114" s="82">
        <v>170410.26464000001</v>
      </c>
      <c r="J114" s="82">
        <v>95435699.780000001</v>
      </c>
      <c r="K114" s="82">
        <v>243213.40541599999</v>
      </c>
    </row>
    <row r="115" spans="1:13" x14ac:dyDescent="0.45">
      <c r="A115" s="98">
        <v>65536</v>
      </c>
      <c r="B115" s="82">
        <v>110552906.31</v>
      </c>
      <c r="C115" s="82">
        <v>188435.40552</v>
      </c>
      <c r="D115" s="82">
        <v>106158302.985</v>
      </c>
      <c r="E115" s="82">
        <v>133057.927731</v>
      </c>
      <c r="F115" s="82">
        <v>106233650.2</v>
      </c>
      <c r="G115" s="82">
        <v>223695.567175</v>
      </c>
      <c r="H115" s="82">
        <v>96193230.394999996</v>
      </c>
      <c r="I115" s="82">
        <v>292484.46250700002</v>
      </c>
      <c r="J115" s="82">
        <v>96394556.364999995</v>
      </c>
      <c r="K115" s="82">
        <v>137020.08981500001</v>
      </c>
    </row>
    <row r="116" spans="1:13" x14ac:dyDescent="0.45">
      <c r="A116" s="98">
        <v>131072</v>
      </c>
      <c r="B116" s="82">
        <v>110886480.015</v>
      </c>
      <c r="C116" s="82">
        <v>727766.48310399998</v>
      </c>
      <c r="D116" s="82">
        <v>106778335.27500001</v>
      </c>
      <c r="E116" s="82">
        <v>168247.534667</v>
      </c>
      <c r="F116" s="82">
        <v>106750948.425</v>
      </c>
      <c r="G116" s="82">
        <v>183141.798091</v>
      </c>
      <c r="H116" s="82">
        <v>96747686.420000002</v>
      </c>
      <c r="I116" s="82">
        <v>134409.29833399999</v>
      </c>
      <c r="J116" s="82">
        <v>96890909.644999996</v>
      </c>
      <c r="K116" s="82">
        <v>122739.59284700001</v>
      </c>
    </row>
    <row r="117" spans="1:13" x14ac:dyDescent="0.45">
      <c r="A117" s="98">
        <v>262144</v>
      </c>
      <c r="B117" s="82">
        <v>111516090.265</v>
      </c>
      <c r="C117" s="82">
        <v>128163.31731899999</v>
      </c>
      <c r="D117" s="82">
        <v>107024685.97499999</v>
      </c>
      <c r="E117" s="82">
        <v>180670.43609800001</v>
      </c>
      <c r="F117" s="82">
        <v>107122080.315</v>
      </c>
      <c r="G117" s="82">
        <v>93697.341416399999</v>
      </c>
      <c r="H117" s="82">
        <v>97144140.825000003</v>
      </c>
      <c r="I117" s="82">
        <v>153644.26130000001</v>
      </c>
      <c r="J117" s="82">
        <v>97176103.685000002</v>
      </c>
      <c r="K117" s="82">
        <v>241791.29057799999</v>
      </c>
    </row>
    <row r="118" spans="1:13" x14ac:dyDescent="0.45">
      <c r="A118" s="119">
        <v>524288</v>
      </c>
      <c r="B118" s="82">
        <v>111749589.825</v>
      </c>
      <c r="C118" s="82">
        <v>98482.838076</v>
      </c>
      <c r="D118" s="82">
        <v>107163301.86499999</v>
      </c>
      <c r="E118" s="82">
        <v>133385.82720100001</v>
      </c>
      <c r="F118" s="82">
        <v>107232066.93000001</v>
      </c>
      <c r="G118" s="82">
        <v>140717.55436499999</v>
      </c>
      <c r="H118" s="82">
        <v>97353410.234999999</v>
      </c>
      <c r="I118" s="82">
        <v>113726.05016699999</v>
      </c>
      <c r="J118" s="82">
        <v>97478842.394999996</v>
      </c>
      <c r="K118" s="82">
        <v>135118.148625</v>
      </c>
    </row>
    <row r="119" spans="1:13" x14ac:dyDescent="0.45">
      <c r="K119" s="106" t="e">
        <f>AVERAGE(#REF!)</f>
        <v>#REF!</v>
      </c>
      <c r="L119" s="106" t="e">
        <f>AVERAGE(#REF!)</f>
        <v>#REF!</v>
      </c>
      <c r="M119" s="106" t="e">
        <f>AVERAGE(#REF!)</f>
        <v>#REF!</v>
      </c>
    </row>
    <row r="121" spans="1:13" ht="28.5" x14ac:dyDescent="0.45">
      <c r="B121" t="s">
        <v>23</v>
      </c>
      <c r="C121" t="s">
        <v>76</v>
      </c>
      <c r="D121" s="51" t="s">
        <v>146</v>
      </c>
      <c r="E121" s="51" t="s">
        <v>141</v>
      </c>
      <c r="F121" s="60" t="s">
        <v>147</v>
      </c>
      <c r="H121" t="s">
        <v>148</v>
      </c>
      <c r="I121" t="s">
        <v>149</v>
      </c>
      <c r="J121" t="s">
        <v>150</v>
      </c>
    </row>
    <row r="122" spans="1:13" x14ac:dyDescent="0.45">
      <c r="A122" s="63">
        <v>1</v>
      </c>
      <c r="B122" s="64">
        <f>B99/1024/1024</f>
        <v>0.65446653366088869</v>
      </c>
      <c r="C122" s="60">
        <f t="shared" ref="C122:C141" si="25">D99/1024/1024</f>
        <v>0.64962469100952147</v>
      </c>
      <c r="D122" s="60">
        <f t="shared" ref="D122:D141" si="26">F99/1024/1024</f>
        <v>0.65313295841217045</v>
      </c>
      <c r="E122" s="64">
        <f t="shared" ref="E122:E141" si="27">H99/1024/1024</f>
        <v>0.64900078296661379</v>
      </c>
      <c r="F122" s="60">
        <f t="shared" ref="F122:F141" si="28">J99/1024/1024</f>
        <v>0.65001877307891842</v>
      </c>
      <c r="H122" s="3">
        <f t="shared" ref="H122:H141" si="29">D122/C122</f>
        <v>1.0054004526786029</v>
      </c>
      <c r="I122" s="3">
        <f t="shared" ref="I122:I141" si="30">C122/E122</f>
        <v>1.0009613363485568</v>
      </c>
      <c r="J122" s="3">
        <f t="shared" ref="J122:J141" si="31">C122/F122</f>
        <v>0.99939373740310555</v>
      </c>
    </row>
    <row r="123" spans="1:13" x14ac:dyDescent="0.45">
      <c r="A123" s="63">
        <v>2</v>
      </c>
      <c r="B123" s="64">
        <f t="shared" ref="B123:B141" si="32">B100/1024/1024</f>
        <v>0.83578748226165767</v>
      </c>
      <c r="C123" s="60">
        <f t="shared" si="25"/>
        <v>0.84266308307647708</v>
      </c>
      <c r="D123" s="60">
        <f t="shared" si="26"/>
        <v>0.83942081451416017</v>
      </c>
      <c r="E123" s="64">
        <f t="shared" si="27"/>
        <v>0.83803921699523931</v>
      </c>
      <c r="F123" s="60">
        <f t="shared" si="28"/>
        <v>0.83747946739196777</v>
      </c>
      <c r="H123" s="3">
        <f t="shared" si="29"/>
        <v>0.99615235480533959</v>
      </c>
      <c r="I123" s="3">
        <f t="shared" si="30"/>
        <v>1.0055174817448478</v>
      </c>
      <c r="J123" s="3">
        <f t="shared" si="31"/>
        <v>1.0061895436083368</v>
      </c>
    </row>
    <row r="124" spans="1:13" x14ac:dyDescent="0.45">
      <c r="A124" s="63">
        <v>4</v>
      </c>
      <c r="B124" s="64">
        <f t="shared" si="32"/>
        <v>1.1987519359588623</v>
      </c>
      <c r="C124" s="60">
        <f t="shared" si="25"/>
        <v>1.2077868938446046</v>
      </c>
      <c r="D124" s="60">
        <f t="shared" si="26"/>
        <v>1.2088400793075562</v>
      </c>
      <c r="E124" s="64">
        <f t="shared" si="27"/>
        <v>1.2013955736160278</v>
      </c>
      <c r="F124" s="60">
        <f t="shared" si="28"/>
        <v>1.2032646894454957</v>
      </c>
      <c r="H124" s="3">
        <f t="shared" si="29"/>
        <v>1.0008719961015633</v>
      </c>
      <c r="I124" s="3">
        <f t="shared" si="30"/>
        <v>1.0053199132483399</v>
      </c>
      <c r="J124" s="3">
        <f t="shared" si="31"/>
        <v>1.0037582789878035</v>
      </c>
    </row>
    <row r="125" spans="1:13" x14ac:dyDescent="0.45">
      <c r="A125" s="63">
        <v>8</v>
      </c>
      <c r="B125" s="64">
        <f t="shared" si="32"/>
        <v>1.9492354059219361</v>
      </c>
      <c r="C125" s="60">
        <f t="shared" si="25"/>
        <v>1.939513282775879</v>
      </c>
      <c r="D125" s="60">
        <f t="shared" si="26"/>
        <v>1.9465053462982178</v>
      </c>
      <c r="E125" s="64">
        <f t="shared" si="27"/>
        <v>1.9288971424102783</v>
      </c>
      <c r="F125" s="60">
        <f t="shared" si="28"/>
        <v>1.9329698276519776</v>
      </c>
      <c r="H125" s="3">
        <f t="shared" si="29"/>
        <v>1.0036050609111229</v>
      </c>
      <c r="I125" s="3">
        <f t="shared" si="30"/>
        <v>1.0055037358561976</v>
      </c>
      <c r="J125" s="3">
        <f t="shared" si="31"/>
        <v>1.0033851822363156</v>
      </c>
    </row>
    <row r="126" spans="1:13" x14ac:dyDescent="0.45">
      <c r="A126" s="63">
        <v>16</v>
      </c>
      <c r="B126" s="64">
        <f t="shared" si="32"/>
        <v>3.3789730453491211</v>
      </c>
      <c r="C126" s="60">
        <f t="shared" si="25"/>
        <v>3.3868378973007203</v>
      </c>
      <c r="D126" s="60">
        <f t="shared" si="26"/>
        <v>3.3969507694244383</v>
      </c>
      <c r="E126" s="64">
        <f t="shared" si="27"/>
        <v>3.364980936050415</v>
      </c>
      <c r="F126" s="60">
        <f t="shared" si="28"/>
        <v>3.3733435487747192</v>
      </c>
      <c r="H126" s="3">
        <f t="shared" si="29"/>
        <v>1.0029859333190343</v>
      </c>
      <c r="I126" s="3">
        <f t="shared" si="30"/>
        <v>1.0064954190426885</v>
      </c>
      <c r="J126" s="3">
        <f t="shared" si="31"/>
        <v>1.0040002888323967</v>
      </c>
    </row>
    <row r="127" spans="1:13" x14ac:dyDescent="0.45">
      <c r="A127" s="63">
        <v>32</v>
      </c>
      <c r="B127" s="64">
        <f t="shared" si="32"/>
        <v>6.0095236015319822</v>
      </c>
      <c r="C127" s="60">
        <f t="shared" si="25"/>
        <v>5.9880373239517208</v>
      </c>
      <c r="D127" s="60">
        <f t="shared" si="26"/>
        <v>6.0066196346282963</v>
      </c>
      <c r="E127" s="64">
        <f t="shared" si="27"/>
        <v>5.9702989435195919</v>
      </c>
      <c r="F127" s="60">
        <f t="shared" si="28"/>
        <v>6.011451253890991</v>
      </c>
      <c r="H127" s="3">
        <f t="shared" si="29"/>
        <v>1.0031032389531453</v>
      </c>
      <c r="I127" s="3">
        <f t="shared" si="30"/>
        <v>1.0029711042277678</v>
      </c>
      <c r="J127" s="3">
        <f t="shared" si="31"/>
        <v>0.99610511190220241</v>
      </c>
    </row>
    <row r="128" spans="1:13" x14ac:dyDescent="0.45">
      <c r="A128" s="63">
        <v>64</v>
      </c>
      <c r="B128" s="64">
        <f t="shared" si="32"/>
        <v>10.677331504821778</v>
      </c>
      <c r="C128" s="60">
        <f t="shared" si="25"/>
        <v>10.880063247680663</v>
      </c>
      <c r="D128" s="60">
        <f t="shared" si="26"/>
        <v>10.951865897178649</v>
      </c>
      <c r="E128" s="64">
        <f t="shared" si="27"/>
        <v>10.81754548549652</v>
      </c>
      <c r="F128" s="60">
        <f t="shared" si="28"/>
        <v>10.898692693710327</v>
      </c>
      <c r="H128" s="3">
        <f t="shared" si="29"/>
        <v>1.0065994698618403</v>
      </c>
      <c r="I128" s="3">
        <f t="shared" si="30"/>
        <v>1.0057792927487998</v>
      </c>
      <c r="J128" s="3">
        <f t="shared" si="31"/>
        <v>0.99829067150040718</v>
      </c>
    </row>
    <row r="129" spans="1:11" x14ac:dyDescent="0.45">
      <c r="A129" s="63">
        <v>128</v>
      </c>
      <c r="B129" s="64">
        <f t="shared" si="32"/>
        <v>18.54452672481537</v>
      </c>
      <c r="C129" s="60">
        <f t="shared" si="25"/>
        <v>19.166643819808961</v>
      </c>
      <c r="D129" s="60">
        <f t="shared" si="26"/>
        <v>19.367897152900696</v>
      </c>
      <c r="E129" s="64">
        <f t="shared" si="27"/>
        <v>18.937619543075563</v>
      </c>
      <c r="F129" s="60">
        <f t="shared" si="28"/>
        <v>19.132924852371215</v>
      </c>
      <c r="H129" s="3">
        <f t="shared" si="29"/>
        <v>1.0105001864167653</v>
      </c>
      <c r="I129" s="3">
        <f t="shared" si="30"/>
        <v>1.0120936148396296</v>
      </c>
      <c r="J129" s="3">
        <f t="shared" si="31"/>
        <v>1.0017623529961006</v>
      </c>
      <c r="K129" s="62"/>
    </row>
    <row r="130" spans="1:11" x14ac:dyDescent="0.45">
      <c r="A130" s="63">
        <v>256</v>
      </c>
      <c r="B130" s="64">
        <f t="shared" si="32"/>
        <v>30.293730778694155</v>
      </c>
      <c r="C130" s="60">
        <f t="shared" si="25"/>
        <v>31.65107102870941</v>
      </c>
      <c r="D130" s="60">
        <f t="shared" si="26"/>
        <v>32.319913735389711</v>
      </c>
      <c r="E130" s="64">
        <f t="shared" si="27"/>
        <v>30.734869213104247</v>
      </c>
      <c r="F130" s="60">
        <f t="shared" si="28"/>
        <v>31.265308413505554</v>
      </c>
      <c r="H130" s="3">
        <f t="shared" si="29"/>
        <v>1.0211317558914079</v>
      </c>
      <c r="I130" s="3">
        <f t="shared" si="30"/>
        <v>1.0298098491733463</v>
      </c>
      <c r="J130" s="3">
        <f t="shared" si="31"/>
        <v>1.0123383595038269</v>
      </c>
    </row>
    <row r="131" spans="1:11" x14ac:dyDescent="0.45">
      <c r="A131" s="63">
        <v>512</v>
      </c>
      <c r="B131" s="64">
        <f t="shared" si="32"/>
        <v>46.239483437538148</v>
      </c>
      <c r="C131" s="60">
        <f t="shared" si="25"/>
        <v>47.173989605903628</v>
      </c>
      <c r="D131" s="60">
        <f t="shared" si="26"/>
        <v>48.254212737083435</v>
      </c>
      <c r="E131" s="64">
        <f t="shared" si="27"/>
        <v>44.903465123176574</v>
      </c>
      <c r="F131" s="60">
        <f t="shared" si="28"/>
        <v>46.116748104095457</v>
      </c>
      <c r="H131" s="3">
        <f t="shared" si="29"/>
        <v>1.0228987020221123</v>
      </c>
      <c r="I131" s="3">
        <f t="shared" si="30"/>
        <v>1.0505645717206609</v>
      </c>
      <c r="J131" s="3">
        <f t="shared" si="31"/>
        <v>1.0229253263786455</v>
      </c>
    </row>
    <row r="132" spans="1:11" x14ac:dyDescent="0.45">
      <c r="A132" s="63">
        <v>1024</v>
      </c>
      <c r="B132" s="64">
        <f t="shared" si="32"/>
        <v>65.115368804931634</v>
      </c>
      <c r="C132" s="60">
        <f t="shared" si="25"/>
        <v>62.740906200408936</v>
      </c>
      <c r="D132" s="60">
        <f t="shared" si="26"/>
        <v>64.60760132789612</v>
      </c>
      <c r="E132" s="64">
        <f t="shared" si="27"/>
        <v>58.597901592254637</v>
      </c>
      <c r="F132" s="60">
        <f t="shared" si="28"/>
        <v>60.479368882179259</v>
      </c>
      <c r="H132" s="3">
        <f t="shared" si="29"/>
        <v>1.0297524412784942</v>
      </c>
      <c r="I132" s="3">
        <f t="shared" si="30"/>
        <v>1.0707022691184886</v>
      </c>
      <c r="J132" s="3">
        <f t="shared" si="31"/>
        <v>1.0373935336963487</v>
      </c>
    </row>
    <row r="133" spans="1:11" x14ac:dyDescent="0.45">
      <c r="A133" s="63">
        <v>2048</v>
      </c>
      <c r="B133" s="64">
        <f t="shared" si="32"/>
        <v>81.861300420761111</v>
      </c>
      <c r="C133" s="60">
        <f t="shared" si="25"/>
        <v>76.491802015304572</v>
      </c>
      <c r="D133" s="60">
        <f t="shared" si="26"/>
        <v>77.924859652519231</v>
      </c>
      <c r="E133" s="64">
        <f t="shared" si="27"/>
        <v>71.207283678054807</v>
      </c>
      <c r="F133" s="60">
        <f t="shared" si="28"/>
        <v>72.363624682426448</v>
      </c>
      <c r="H133" s="3">
        <f t="shared" si="29"/>
        <v>1.018734787251161</v>
      </c>
      <c r="I133" s="3">
        <f t="shared" si="30"/>
        <v>1.0742131712416154</v>
      </c>
      <c r="J133" s="3">
        <f t="shared" si="31"/>
        <v>1.0570476859194791</v>
      </c>
    </row>
    <row r="134" spans="1:11" x14ac:dyDescent="0.45">
      <c r="A134" s="63">
        <v>4096</v>
      </c>
      <c r="B134" s="64">
        <f t="shared" si="32"/>
        <v>92.567233705520636</v>
      </c>
      <c r="C134" s="60">
        <f t="shared" si="25"/>
        <v>87.202670660018924</v>
      </c>
      <c r="D134" s="60">
        <f t="shared" si="26"/>
        <v>88.068321232795711</v>
      </c>
      <c r="E134" s="64">
        <f t="shared" si="27"/>
        <v>80.149890069961543</v>
      </c>
      <c r="F134" s="60">
        <f t="shared" si="28"/>
        <v>81.258655424118047</v>
      </c>
      <c r="H134" s="3">
        <f t="shared" si="29"/>
        <v>1.009926881438663</v>
      </c>
      <c r="I134" s="3">
        <f t="shared" si="30"/>
        <v>1.0879948878769656</v>
      </c>
      <c r="J134" s="3">
        <f t="shared" si="31"/>
        <v>1.0731493181234286</v>
      </c>
    </row>
    <row r="135" spans="1:11" x14ac:dyDescent="0.45">
      <c r="A135" s="63">
        <v>8192</v>
      </c>
      <c r="B135" s="64">
        <f t="shared" si="32"/>
        <v>99.02129560947418</v>
      </c>
      <c r="C135" s="60">
        <f t="shared" si="25"/>
        <v>94.144114451408385</v>
      </c>
      <c r="D135" s="60">
        <f t="shared" si="26"/>
        <v>94.661505546569828</v>
      </c>
      <c r="E135" s="64">
        <f t="shared" si="27"/>
        <v>85.808228921890262</v>
      </c>
      <c r="F135" s="60">
        <f t="shared" si="28"/>
        <v>86.447010126113895</v>
      </c>
      <c r="H135" s="3">
        <f t="shared" si="29"/>
        <v>1.0054957348972515</v>
      </c>
      <c r="I135" s="3">
        <f t="shared" si="30"/>
        <v>1.0971455259507352</v>
      </c>
      <c r="J135" s="3">
        <f t="shared" si="31"/>
        <v>1.0890384099353525</v>
      </c>
    </row>
    <row r="136" spans="1:11" x14ac:dyDescent="0.45">
      <c r="A136" s="63">
        <v>16384</v>
      </c>
      <c r="B136" s="64">
        <f t="shared" si="32"/>
        <v>102.42641242980957</v>
      </c>
      <c r="C136" s="60">
        <f t="shared" si="25"/>
        <v>98.037814369201655</v>
      </c>
      <c r="D136" s="60">
        <f t="shared" si="26"/>
        <v>98.336605453491217</v>
      </c>
      <c r="E136" s="64">
        <f t="shared" si="27"/>
        <v>89.020548405647276</v>
      </c>
      <c r="F136" s="60">
        <f t="shared" si="28"/>
        <v>89.401473464965818</v>
      </c>
      <c r="H136" s="3">
        <f t="shared" si="29"/>
        <v>1.0030477126220332</v>
      </c>
      <c r="I136" s="3">
        <f t="shared" si="30"/>
        <v>1.1012942081918509</v>
      </c>
      <c r="J136" s="3">
        <f t="shared" si="31"/>
        <v>1.0966017736566747</v>
      </c>
    </row>
    <row r="137" spans="1:11" x14ac:dyDescent="0.45">
      <c r="A137" s="63">
        <v>32768</v>
      </c>
      <c r="B137" s="64">
        <f t="shared" si="32"/>
        <v>104.36589186668397</v>
      </c>
      <c r="C137" s="60">
        <f t="shared" si="25"/>
        <v>100.10686168670654</v>
      </c>
      <c r="D137" s="60">
        <f t="shared" si="26"/>
        <v>100.31800347328186</v>
      </c>
      <c r="E137" s="64">
        <f t="shared" si="27"/>
        <v>90.81303319454193</v>
      </c>
      <c r="F137" s="60">
        <f t="shared" si="28"/>
        <v>91.014575748443605</v>
      </c>
      <c r="H137" s="3">
        <f t="shared" si="29"/>
        <v>1.0021091639775515</v>
      </c>
      <c r="I137" s="3">
        <f t="shared" si="30"/>
        <v>1.1023402496892174</v>
      </c>
      <c r="J137" s="3">
        <f t="shared" si="31"/>
        <v>1.0998992289256309</v>
      </c>
    </row>
    <row r="138" spans="1:11" x14ac:dyDescent="0.45">
      <c r="A138" s="63">
        <v>65536</v>
      </c>
      <c r="B138" s="64">
        <f t="shared" si="32"/>
        <v>105.43146735191345</v>
      </c>
      <c r="C138" s="60">
        <f t="shared" si="25"/>
        <v>101.24044703006744</v>
      </c>
      <c r="D138" s="60">
        <f t="shared" si="26"/>
        <v>101.31230373382569</v>
      </c>
      <c r="E138" s="64">
        <f t="shared" si="27"/>
        <v>91.737013239860531</v>
      </c>
      <c r="F138" s="60">
        <f t="shared" si="28"/>
        <v>91.929012646675105</v>
      </c>
      <c r="H138" s="3">
        <f t="shared" si="29"/>
        <v>1.0007097628059356</v>
      </c>
      <c r="I138" s="3">
        <f t="shared" si="30"/>
        <v>1.1035943231044456</v>
      </c>
      <c r="J138" s="3">
        <f t="shared" si="31"/>
        <v>1.1012893983663286</v>
      </c>
    </row>
    <row r="139" spans="1:11" x14ac:dyDescent="0.45">
      <c r="A139" s="63">
        <v>131072</v>
      </c>
      <c r="B139" s="64">
        <f t="shared" si="32"/>
        <v>105.74958802700043</v>
      </c>
      <c r="C139" s="60">
        <f t="shared" si="25"/>
        <v>101.831755900383</v>
      </c>
      <c r="D139" s="60">
        <f t="shared" si="26"/>
        <v>101.80563776493072</v>
      </c>
      <c r="E139" s="64">
        <f t="shared" si="27"/>
        <v>92.265783710479738</v>
      </c>
      <c r="F139" s="60">
        <f t="shared" si="28"/>
        <v>92.402372021675106</v>
      </c>
      <c r="H139" s="3">
        <f t="shared" si="29"/>
        <v>0.99974351679177731</v>
      </c>
      <c r="I139" s="3">
        <f t="shared" si="30"/>
        <v>1.1036784364171259</v>
      </c>
      <c r="J139" s="3">
        <f t="shared" si="31"/>
        <v>1.1020469894051639</v>
      </c>
    </row>
    <row r="140" spans="1:11" x14ac:dyDescent="0.45">
      <c r="A140" s="63">
        <v>262144</v>
      </c>
      <c r="B140" s="64">
        <f t="shared" si="32"/>
        <v>106.35003115177155</v>
      </c>
      <c r="C140" s="60">
        <f t="shared" si="25"/>
        <v>102.06669423580169</v>
      </c>
      <c r="D140" s="60">
        <f t="shared" si="26"/>
        <v>102.15957671642303</v>
      </c>
      <c r="E140" s="64">
        <f t="shared" si="27"/>
        <v>92.643872094154361</v>
      </c>
      <c r="F140" s="60">
        <f t="shared" si="28"/>
        <v>92.674354252815249</v>
      </c>
      <c r="H140" s="3">
        <f t="shared" si="29"/>
        <v>1.0009100175264496</v>
      </c>
      <c r="I140" s="3">
        <f t="shared" si="30"/>
        <v>1.101710150155111</v>
      </c>
      <c r="J140" s="3">
        <f t="shared" si="31"/>
        <v>1.10134777909932</v>
      </c>
    </row>
    <row r="141" spans="1:11" x14ac:dyDescent="0.45">
      <c r="A141" s="63">
        <v>524288</v>
      </c>
      <c r="B141" s="64">
        <f t="shared" si="32"/>
        <v>106.57271368503571</v>
      </c>
      <c r="C141" s="60">
        <f t="shared" si="25"/>
        <v>102.19888864994049</v>
      </c>
      <c r="D141" s="60">
        <f t="shared" si="26"/>
        <v>102.264468126297</v>
      </c>
      <c r="E141" s="64">
        <f t="shared" si="27"/>
        <v>92.843446955680847</v>
      </c>
      <c r="F141" s="60">
        <f t="shared" si="28"/>
        <v>92.963068385124203</v>
      </c>
      <c r="H141" s="3">
        <f t="shared" si="29"/>
        <v>1.0006416848286985</v>
      </c>
      <c r="I141" s="3">
        <f t="shared" si="30"/>
        <v>1.1007657729330698</v>
      </c>
      <c r="J141" s="3">
        <f t="shared" si="31"/>
        <v>1.0993493483514813</v>
      </c>
    </row>
    <row r="142" spans="1:11" x14ac:dyDescent="0.45">
      <c r="J142" s="62">
        <f>AVERAGE(J122:J133)</f>
        <v>1.011882506080414</v>
      </c>
    </row>
    <row r="143" spans="1:11" x14ac:dyDescent="0.45">
      <c r="I143" s="62">
        <f>AVERAGE(I122:I141)</f>
        <v>1.053422765681473</v>
      </c>
      <c r="J143" s="62">
        <f>AVERAGE(J134:J141)</f>
        <v>1.0953402807329227</v>
      </c>
    </row>
    <row r="144" spans="1:11" x14ac:dyDescent="0.45">
      <c r="A144" t="s">
        <v>230</v>
      </c>
      <c r="F144" s="140" t="s">
        <v>200</v>
      </c>
      <c r="G144" s="140"/>
      <c r="H144" s="140"/>
    </row>
    <row r="145" spans="1:8" ht="42.75" x14ac:dyDescent="0.45">
      <c r="B145" t="s">
        <v>76</v>
      </c>
      <c r="C145" s="51" t="s">
        <v>146</v>
      </c>
      <c r="D145" s="51" t="s">
        <v>141</v>
      </c>
      <c r="E145" s="126" t="s">
        <v>147</v>
      </c>
      <c r="F145" s="51" t="s">
        <v>146</v>
      </c>
      <c r="G145" s="51" t="s">
        <v>141</v>
      </c>
      <c r="H145" s="60" t="s">
        <v>147</v>
      </c>
    </row>
    <row r="146" spans="1:8" x14ac:dyDescent="0.45">
      <c r="A146" s="63">
        <v>1</v>
      </c>
      <c r="B146" s="82">
        <f>B99/D99</f>
        <v>1.0074532922137596</v>
      </c>
      <c r="C146" s="82">
        <f>B99/F99</f>
        <v>1.0020418128216348</v>
      </c>
      <c r="D146" s="82">
        <f>B99/H99</f>
        <v>1.008421793683038</v>
      </c>
      <c r="E146" s="82">
        <f>B99/J99</f>
        <v>1.0068425109645722</v>
      </c>
      <c r="F146" s="82">
        <f>G99/F99</f>
        <v>6.7808334250054137E-3</v>
      </c>
      <c r="G146" s="82">
        <f>I99/H99</f>
        <v>3.5084953913744259E-3</v>
      </c>
      <c r="H146" s="82">
        <f t="shared" ref="H146:H165" si="33">K99/J99</f>
        <v>2.3223319794214471E-3</v>
      </c>
    </row>
    <row r="147" spans="1:8" x14ac:dyDescent="0.45">
      <c r="A147" s="63">
        <v>2</v>
      </c>
      <c r="B147" s="82">
        <v>1</v>
      </c>
      <c r="C147" s="82">
        <f t="shared" ref="C147:C165" si="34">B100/F100</f>
        <v>0.99567162001503928</v>
      </c>
      <c r="D147" s="82">
        <f t="shared" ref="D147:D165" si="35">B100/H100</f>
        <v>0.99731309145453217</v>
      </c>
      <c r="E147" s="82">
        <f t="shared" ref="E147:E165" si="36">B100/J100</f>
        <v>0.99797966971586871</v>
      </c>
      <c r="F147" s="82">
        <f t="shared" ref="F147:F165" si="37">G100/F100</f>
        <v>5.8444123450635769E-3</v>
      </c>
      <c r="G147" s="82">
        <f t="shared" ref="G146:G165" si="38">I100/H100</f>
        <v>4.3972818848788935E-3</v>
      </c>
      <c r="H147" s="82">
        <f t="shared" si="33"/>
        <v>2.5436209251728558E-3</v>
      </c>
    </row>
    <row r="148" spans="1:8" x14ac:dyDescent="0.45">
      <c r="A148" s="63">
        <v>4</v>
      </c>
      <c r="B148" s="82">
        <v>1</v>
      </c>
      <c r="C148" s="82">
        <v>1</v>
      </c>
      <c r="D148" s="82">
        <f t="shared" si="35"/>
        <v>0.99779952771990954</v>
      </c>
      <c r="E148" s="82">
        <f t="shared" si="36"/>
        <v>0.99624957540413406</v>
      </c>
      <c r="F148" s="82">
        <f t="shared" si="37"/>
        <v>4.6575896624184926E-3</v>
      </c>
      <c r="G148" s="82">
        <f t="shared" si="38"/>
        <v>1.876255957095897E-3</v>
      </c>
      <c r="H148" s="82">
        <f t="shared" si="33"/>
        <v>4.4057380607843153E-3</v>
      </c>
    </row>
    <row r="149" spans="1:8" x14ac:dyDescent="0.45">
      <c r="A149" s="63">
        <v>8</v>
      </c>
      <c r="B149" s="82">
        <f t="shared" ref="B149:B165" si="39">B102/D102</f>
        <v>1.0050126612858987</v>
      </c>
      <c r="C149" s="82">
        <f t="shared" si="34"/>
        <v>1.0014025441178007</v>
      </c>
      <c r="D149" s="82">
        <f t="shared" si="35"/>
        <v>1.0105439855057505</v>
      </c>
      <c r="E149" s="82">
        <f t="shared" si="36"/>
        <v>1.0084148122941561</v>
      </c>
      <c r="F149" s="82">
        <f t="shared" si="37"/>
        <v>5.7211087563528726E-3</v>
      </c>
      <c r="G149" s="82">
        <f t="shared" si="38"/>
        <v>4.2603403553676897E-3</v>
      </c>
      <c r="H149" s="82">
        <f t="shared" si="33"/>
        <v>6.0267577886521807E-3</v>
      </c>
    </row>
    <row r="150" spans="1:8" x14ac:dyDescent="0.45">
      <c r="A150" s="63">
        <v>16</v>
      </c>
      <c r="B150" s="82">
        <f t="shared" si="39"/>
        <v>0.99767781860541149</v>
      </c>
      <c r="C150" s="82">
        <v>1</v>
      </c>
      <c r="D150" s="82">
        <f t="shared" si="35"/>
        <v>1.0041581541068489</v>
      </c>
      <c r="E150" s="82">
        <f t="shared" si="36"/>
        <v>1.0016688180415085</v>
      </c>
      <c r="F150" s="82">
        <f t="shared" si="37"/>
        <v>1.7155713352480372E-3</v>
      </c>
      <c r="G150" s="82">
        <f t="shared" si="38"/>
        <v>3.4565746664547694E-3</v>
      </c>
      <c r="H150" s="82">
        <f t="shared" si="33"/>
        <v>3.6748405846586162E-3</v>
      </c>
    </row>
    <row r="151" spans="1:8" x14ac:dyDescent="0.45">
      <c r="A151" s="63">
        <v>32</v>
      </c>
      <c r="B151" s="82">
        <f t="shared" si="39"/>
        <v>1.0035882003430936</v>
      </c>
      <c r="C151" s="82">
        <f t="shared" si="34"/>
        <v>1.0004834610946471</v>
      </c>
      <c r="D151" s="82">
        <f t="shared" si="35"/>
        <v>1.0065699654880709</v>
      </c>
      <c r="E151" s="82">
        <f t="shared" si="36"/>
        <v>0.99967933660648733</v>
      </c>
      <c r="F151" s="82">
        <f t="shared" si="37"/>
        <v>3.4136547115886156E-3</v>
      </c>
      <c r="G151" s="82">
        <f t="shared" si="38"/>
        <v>2.7119295262429473E-3</v>
      </c>
      <c r="H151" s="82">
        <f t="shared" si="33"/>
        <v>3.035082238605677E-3</v>
      </c>
    </row>
    <row r="152" spans="1:8" x14ac:dyDescent="0.45">
      <c r="A152" s="63">
        <v>64</v>
      </c>
      <c r="B152" s="82">
        <v>1</v>
      </c>
      <c r="C152" s="82">
        <v>1</v>
      </c>
      <c r="D152" s="82">
        <v>1</v>
      </c>
      <c r="E152" s="82">
        <v>1</v>
      </c>
      <c r="F152" s="82">
        <f t="shared" si="37"/>
        <v>3.2619841415768942E-3</v>
      </c>
      <c r="G152" s="82">
        <f t="shared" si="38"/>
        <v>6.0130842514114456E-3</v>
      </c>
      <c r="H152" s="82">
        <f t="shared" si="33"/>
        <v>4.509644171244628E-3</v>
      </c>
    </row>
    <row r="153" spans="1:8" x14ac:dyDescent="0.45">
      <c r="A153" s="63">
        <v>128</v>
      </c>
      <c r="B153" s="82">
        <v>1</v>
      </c>
      <c r="C153" s="82">
        <v>1</v>
      </c>
      <c r="D153" s="82">
        <v>1</v>
      </c>
      <c r="E153" s="82">
        <v>1</v>
      </c>
      <c r="F153" s="82">
        <f t="shared" si="37"/>
        <v>3.0703316350888499E-3</v>
      </c>
      <c r="G153" s="82">
        <f t="shared" si="38"/>
        <v>3.1459232254694913E-3</v>
      </c>
      <c r="H153" s="82">
        <f t="shared" si="33"/>
        <v>4.3470994501210334E-3</v>
      </c>
    </row>
    <row r="154" spans="1:8" x14ac:dyDescent="0.45">
      <c r="A154" s="63">
        <v>256</v>
      </c>
      <c r="B154" s="82">
        <v>1</v>
      </c>
      <c r="C154" s="82">
        <v>1</v>
      </c>
      <c r="D154" s="82">
        <v>1</v>
      </c>
      <c r="E154" s="82">
        <v>1</v>
      </c>
      <c r="F154" s="82">
        <f t="shared" si="37"/>
        <v>1.0720676637427796E-2</v>
      </c>
      <c r="G154" s="82">
        <f t="shared" si="38"/>
        <v>4.3188737130879862E-3</v>
      </c>
      <c r="H154" s="82">
        <f t="shared" si="33"/>
        <v>2.9029365210650965E-3</v>
      </c>
    </row>
    <row r="155" spans="1:8" x14ac:dyDescent="0.45">
      <c r="A155" s="63">
        <v>512</v>
      </c>
      <c r="B155" s="82">
        <v>1</v>
      </c>
      <c r="C155" s="82">
        <v>1</v>
      </c>
      <c r="D155" s="82">
        <f t="shared" si="35"/>
        <v>1.0297531228535857</v>
      </c>
      <c r="E155" s="82">
        <f t="shared" si="36"/>
        <v>1.0026614047713349</v>
      </c>
      <c r="F155" s="82">
        <f t="shared" si="37"/>
        <v>6.8695336567332821E-3</v>
      </c>
      <c r="G155" s="82">
        <f t="shared" si="38"/>
        <v>2.6790814513968112E-3</v>
      </c>
      <c r="H155" s="82">
        <f t="shared" si="33"/>
        <v>3.7340779116934934E-3</v>
      </c>
    </row>
    <row r="156" spans="1:8" x14ac:dyDescent="0.45">
      <c r="A156" s="63">
        <v>1024</v>
      </c>
      <c r="B156" s="82">
        <f t="shared" si="39"/>
        <v>1.0378455261219548</v>
      </c>
      <c r="C156" s="82">
        <f t="shared" si="34"/>
        <v>1.0078592528835499</v>
      </c>
      <c r="D156" s="82">
        <f t="shared" si="35"/>
        <v>1.1112235598132487</v>
      </c>
      <c r="E156" s="82">
        <f t="shared" si="36"/>
        <v>1.0766542377746011</v>
      </c>
      <c r="F156" s="82">
        <f t="shared" si="37"/>
        <v>5.3823281279864015E-3</v>
      </c>
      <c r="G156" s="82">
        <f t="shared" si="38"/>
        <v>4.0505245584710383E-3</v>
      </c>
      <c r="H156" s="82">
        <f t="shared" si="33"/>
        <v>4.1426673061106022E-3</v>
      </c>
    </row>
    <row r="157" spans="1:8" x14ac:dyDescent="0.45">
      <c r="A157" s="63">
        <v>2048</v>
      </c>
      <c r="B157" s="82">
        <f t="shared" si="39"/>
        <v>1.0701970441797437</v>
      </c>
      <c r="C157" s="82">
        <f t="shared" si="34"/>
        <v>1.0505158531666938</v>
      </c>
      <c r="D157" s="82">
        <f t="shared" si="35"/>
        <v>1.1496197606817256</v>
      </c>
      <c r="E157" s="82">
        <f t="shared" si="36"/>
        <v>1.1312493090280644</v>
      </c>
      <c r="F157" s="82">
        <f t="shared" si="37"/>
        <v>2.4311109625754822E-3</v>
      </c>
      <c r="G157" s="82">
        <f t="shared" si="38"/>
        <v>2.492948639763785E-3</v>
      </c>
      <c r="H157" s="82">
        <f t="shared" si="33"/>
        <v>2.4605736388158433E-3</v>
      </c>
    </row>
    <row r="158" spans="1:8" x14ac:dyDescent="0.45">
      <c r="A158" s="63">
        <v>4096</v>
      </c>
      <c r="B158" s="82">
        <f t="shared" si="39"/>
        <v>1.061518334299838</v>
      </c>
      <c r="C158" s="82">
        <f t="shared" si="34"/>
        <v>1.0510843446286742</v>
      </c>
      <c r="D158" s="82">
        <f t="shared" si="35"/>
        <v>1.1549265211058954</v>
      </c>
      <c r="E158" s="82">
        <f t="shared" si="36"/>
        <v>1.1391676766293888</v>
      </c>
      <c r="F158" s="82">
        <f t="shared" si="37"/>
        <v>3.4803521168009868E-3</v>
      </c>
      <c r="G158" s="82">
        <f t="shared" si="38"/>
        <v>4.5135382692685234E-3</v>
      </c>
      <c r="H158" s="82">
        <f t="shared" si="33"/>
        <v>2.8197997917957436E-3</v>
      </c>
    </row>
    <row r="159" spans="1:8" x14ac:dyDescent="0.45">
      <c r="A159" s="63">
        <v>8192</v>
      </c>
      <c r="B159" s="82">
        <f t="shared" si="39"/>
        <v>1.0518054812718336</v>
      </c>
      <c r="C159" s="82">
        <f t="shared" si="34"/>
        <v>1.0460566313384854</v>
      </c>
      <c r="D159" s="82">
        <f t="shared" si="35"/>
        <v>1.1539836779478521</v>
      </c>
      <c r="E159" s="82">
        <f t="shared" si="36"/>
        <v>1.1454565688855658</v>
      </c>
      <c r="F159" s="82">
        <f t="shared" si="37"/>
        <v>1.3424176985334215E-3</v>
      </c>
      <c r="G159" s="82">
        <f t="shared" si="38"/>
        <v>3.5464724487969889E-3</v>
      </c>
      <c r="H159" s="82">
        <f t="shared" si="33"/>
        <v>2.2498038558294367E-3</v>
      </c>
    </row>
    <row r="160" spans="1:8" x14ac:dyDescent="0.45">
      <c r="A160" s="63">
        <v>16384</v>
      </c>
      <c r="B160" s="82">
        <f t="shared" si="39"/>
        <v>1.0447643400543474</v>
      </c>
      <c r="C160" s="82">
        <f t="shared" si="34"/>
        <v>1.0415898734500517</v>
      </c>
      <c r="D160" s="82">
        <f t="shared" si="35"/>
        <v>1.1505929166272342</v>
      </c>
      <c r="E160" s="82">
        <f t="shared" si="36"/>
        <v>1.1456904283568425</v>
      </c>
      <c r="F160" s="82">
        <f t="shared" si="37"/>
        <v>2.0330281742593687E-3</v>
      </c>
      <c r="G160" s="82">
        <f t="shared" si="38"/>
        <v>2.6280800263789148E-3</v>
      </c>
      <c r="H160" s="82">
        <f t="shared" si="33"/>
        <v>2.4728085011918892E-3</v>
      </c>
    </row>
    <row r="161" spans="1:11" x14ac:dyDescent="0.45">
      <c r="A161" s="63">
        <v>32768</v>
      </c>
      <c r="B161" s="82">
        <f t="shared" si="39"/>
        <v>1.042544837668635</v>
      </c>
      <c r="C161" s="82">
        <f t="shared" si="34"/>
        <v>1.0403505677271596</v>
      </c>
      <c r="D161" s="82">
        <f t="shared" si="35"/>
        <v>1.1492391366678478</v>
      </c>
      <c r="E161" s="82">
        <f t="shared" si="36"/>
        <v>1.1466942630721286</v>
      </c>
      <c r="F161" s="82">
        <f t="shared" si="37"/>
        <v>2.0958058707884106E-3</v>
      </c>
      <c r="G161" s="82">
        <f t="shared" si="38"/>
        <v>1.7895657365723551E-3</v>
      </c>
      <c r="H161" s="82">
        <f t="shared" si="33"/>
        <v>2.5484531048303692E-3</v>
      </c>
    </row>
    <row r="162" spans="1:11" x14ac:dyDescent="0.45">
      <c r="A162" s="63">
        <v>65536</v>
      </c>
      <c r="B162" s="82">
        <f t="shared" si="39"/>
        <v>1.0413966990940027</v>
      </c>
      <c r="C162" s="82">
        <f t="shared" si="34"/>
        <v>1.0406580786960478</v>
      </c>
      <c r="D162" s="82">
        <f t="shared" si="35"/>
        <v>1.1492794852198498</v>
      </c>
      <c r="E162" s="82">
        <f t="shared" si="36"/>
        <v>1.1468791442059147</v>
      </c>
      <c r="F162" s="82">
        <f t="shared" si="37"/>
        <v>2.1056940691942827E-3</v>
      </c>
      <c r="G162" s="82">
        <f t="shared" si="38"/>
        <v>3.0405929950160296E-3</v>
      </c>
      <c r="H162" s="82">
        <f t="shared" si="33"/>
        <v>1.4214504945296972E-3</v>
      </c>
    </row>
    <row r="163" spans="1:11" x14ac:dyDescent="0.45">
      <c r="A163" s="63">
        <v>131072</v>
      </c>
      <c r="B163" s="82">
        <f t="shared" si="39"/>
        <v>1.0384735792089261</v>
      </c>
      <c r="C163" s="82">
        <f t="shared" si="34"/>
        <v>1.0387399985762702</v>
      </c>
      <c r="D163" s="82">
        <f t="shared" si="35"/>
        <v>1.146140896161804</v>
      </c>
      <c r="E163" s="82">
        <f t="shared" si="36"/>
        <v>1.1444466815440022</v>
      </c>
      <c r="F163" s="82">
        <f t="shared" si="37"/>
        <v>1.7155987913275537E-3</v>
      </c>
      <c r="G163" s="82">
        <f t="shared" si="38"/>
        <v>1.3892766153652896E-3</v>
      </c>
      <c r="H163" s="82">
        <f t="shared" si="33"/>
        <v>1.2667813038055621E-3</v>
      </c>
    </row>
    <row r="164" spans="1:11" x14ac:dyDescent="0.45">
      <c r="A164" s="63">
        <v>262144</v>
      </c>
      <c r="B164" s="82">
        <f t="shared" si="39"/>
        <v>1.041966059036596</v>
      </c>
      <c r="C164" s="82">
        <f t="shared" si="34"/>
        <v>1.0410187137617111</v>
      </c>
      <c r="D164" s="82">
        <f t="shared" si="35"/>
        <v>1.1479445833577375</v>
      </c>
      <c r="E164" s="82">
        <f t="shared" si="36"/>
        <v>1.1475670050168261</v>
      </c>
      <c r="F164" s="82">
        <f t="shared" si="37"/>
        <v>8.7467813489876581E-4</v>
      </c>
      <c r="G164" s="82">
        <f t="shared" si="38"/>
        <v>1.5816112016141248E-3</v>
      </c>
      <c r="H164" s="82">
        <f t="shared" si="33"/>
        <v>2.4881764282479934E-3</v>
      </c>
    </row>
    <row r="165" spans="1:11" x14ac:dyDescent="0.45">
      <c r="A165" s="63">
        <v>524288</v>
      </c>
      <c r="B165" s="82">
        <f t="shared" si="39"/>
        <v>1.0427971878449362</v>
      </c>
      <c r="C165" s="82">
        <f t="shared" si="34"/>
        <v>1.0421284698163003</v>
      </c>
      <c r="D165" s="82">
        <f t="shared" si="35"/>
        <v>1.1478754524905628</v>
      </c>
      <c r="E165" s="82">
        <f t="shared" si="36"/>
        <v>1.1463984089200878</v>
      </c>
      <c r="F165" s="82">
        <f t="shared" si="37"/>
        <v>1.3122712113425824E-3</v>
      </c>
      <c r="G165" s="82">
        <f t="shared" si="38"/>
        <v>1.1681773642287241E-3</v>
      </c>
      <c r="H165" s="82">
        <f t="shared" si="33"/>
        <v>1.3861279566439605E-3</v>
      </c>
    </row>
    <row r="166" spans="1:11" x14ac:dyDescent="0.45">
      <c r="A166" t="s">
        <v>4</v>
      </c>
      <c r="C166" s="62">
        <f>AVERAGE(C156:C165)</f>
        <v>1.0400001784044943</v>
      </c>
      <c r="D166" s="62">
        <f>AVERAGE(D156:D165)</f>
        <v>1.1460825990073757</v>
      </c>
      <c r="E166" s="62">
        <f>AVERAGE(E156:E165)</f>
        <v>1.1370203723433423</v>
      </c>
      <c r="F166" s="62">
        <f>AVERAGE(F146:F165)</f>
        <v>3.7414490732105544E-3</v>
      </c>
      <c r="G166" s="62">
        <f t="shared" ref="G166:H166" si="40">AVERAGE(G146:G165)</f>
        <v>3.1284314139128065E-3</v>
      </c>
      <c r="H166" s="62">
        <f t="shared" si="40"/>
        <v>3.0379386006610222E-3</v>
      </c>
    </row>
    <row r="170" spans="1:11" x14ac:dyDescent="0.45">
      <c r="A170" s="107" t="s">
        <v>219</v>
      </c>
      <c r="B170" s="81"/>
      <c r="C170" s="81"/>
      <c r="D170" s="81"/>
      <c r="E170" s="81"/>
      <c r="F170" s="81"/>
      <c r="G170" s="81"/>
    </row>
    <row r="171" spans="1:11" ht="21" x14ac:dyDescent="0.65">
      <c r="A171" s="115"/>
      <c r="B171" s="145" t="s">
        <v>3</v>
      </c>
      <c r="C171" s="146"/>
      <c r="D171" s="145" t="s">
        <v>221</v>
      </c>
      <c r="E171" s="146"/>
      <c r="F171" s="147" t="s">
        <v>222</v>
      </c>
      <c r="G171" s="148"/>
      <c r="H171" s="149" t="s">
        <v>223</v>
      </c>
      <c r="I171" s="142"/>
      <c r="J171" s="150" t="s">
        <v>224</v>
      </c>
      <c r="K171" s="140"/>
    </row>
    <row r="172" spans="1:11" x14ac:dyDescent="0.45">
      <c r="A172" s="80" t="s">
        <v>37</v>
      </c>
      <c r="B172" s="116" t="s">
        <v>4</v>
      </c>
      <c r="C172" s="116" t="s">
        <v>5</v>
      </c>
      <c r="D172" s="116" t="s">
        <v>4</v>
      </c>
      <c r="E172" s="116" t="s">
        <v>5</v>
      </c>
      <c r="F172" s="116" t="s">
        <v>4</v>
      </c>
      <c r="G172" s="116" t="s">
        <v>5</v>
      </c>
      <c r="H172" s="124" t="s">
        <v>4</v>
      </c>
      <c r="I172" s="116" t="s">
        <v>5</v>
      </c>
      <c r="J172" s="124" t="s">
        <v>4</v>
      </c>
      <c r="K172" s="116" t="s">
        <v>5</v>
      </c>
    </row>
    <row r="173" spans="1:11" x14ac:dyDescent="0.45">
      <c r="A173" s="125">
        <v>1</v>
      </c>
      <c r="B173" s="82">
        <v>46495592.579999998</v>
      </c>
      <c r="C173" s="82">
        <v>893979.25214600004</v>
      </c>
      <c r="D173" s="82">
        <v>54125993.140000001</v>
      </c>
      <c r="E173" s="82">
        <v>1237448.3033400001</v>
      </c>
      <c r="F173" s="82">
        <v>57980540.045000002</v>
      </c>
      <c r="G173" s="82">
        <v>746579.17931399995</v>
      </c>
      <c r="H173" s="82">
        <v>58867763.494999997</v>
      </c>
      <c r="I173" s="82">
        <v>720462.65556900005</v>
      </c>
      <c r="J173" s="82">
        <v>62025112.329999998</v>
      </c>
      <c r="K173" s="82">
        <v>758469.77185100003</v>
      </c>
    </row>
    <row r="174" spans="1:11" x14ac:dyDescent="0.45">
      <c r="A174" s="120">
        <v>2</v>
      </c>
      <c r="B174" s="82">
        <v>47085702.424999997</v>
      </c>
      <c r="C174" s="82">
        <v>623326.08043500001</v>
      </c>
      <c r="D174" s="82">
        <v>53899737.765000001</v>
      </c>
      <c r="E174" s="82">
        <v>916536.50185</v>
      </c>
      <c r="F174" s="82">
        <v>58426439.210000001</v>
      </c>
      <c r="G174" s="82">
        <v>684223.26409800001</v>
      </c>
      <c r="H174" s="82">
        <v>58236049.155000001</v>
      </c>
      <c r="I174" s="82">
        <v>425650.87771600002</v>
      </c>
      <c r="J174" s="82">
        <v>62334477.68</v>
      </c>
      <c r="K174" s="82">
        <v>1101358.12041</v>
      </c>
    </row>
    <row r="175" spans="1:11" x14ac:dyDescent="0.45">
      <c r="A175" s="120">
        <v>4</v>
      </c>
      <c r="B175" s="82">
        <v>47276626.759999998</v>
      </c>
      <c r="C175" s="82">
        <v>576075.15622999996</v>
      </c>
      <c r="D175" s="82">
        <v>53605919.740000002</v>
      </c>
      <c r="E175" s="82">
        <v>809015.97039999999</v>
      </c>
      <c r="F175" s="82">
        <v>58223110.555</v>
      </c>
      <c r="G175" s="82">
        <v>455658.75307799998</v>
      </c>
      <c r="H175" s="82">
        <v>58884669.155000001</v>
      </c>
      <c r="I175" s="82">
        <v>634446.32666599995</v>
      </c>
      <c r="J175" s="82">
        <v>61947565.225000001</v>
      </c>
      <c r="K175" s="82">
        <v>422251.29804700002</v>
      </c>
    </row>
    <row r="176" spans="1:11" x14ac:dyDescent="0.45">
      <c r="A176" s="120">
        <v>8</v>
      </c>
      <c r="B176" s="82">
        <v>49148542.445</v>
      </c>
      <c r="C176" s="82">
        <v>893120.33091400005</v>
      </c>
      <c r="D176" s="82">
        <v>54767521.560000002</v>
      </c>
      <c r="E176" s="82">
        <v>1417779.3638599999</v>
      </c>
      <c r="F176" s="82">
        <v>59034141.575000003</v>
      </c>
      <c r="G176" s="82">
        <v>1256853.0979200001</v>
      </c>
      <c r="H176" s="82">
        <v>59366093.945</v>
      </c>
      <c r="I176" s="82">
        <v>238682.50849899999</v>
      </c>
      <c r="J176" s="82">
        <v>62633517.659999996</v>
      </c>
      <c r="K176" s="82">
        <v>705944.97599599999</v>
      </c>
    </row>
    <row r="177" spans="1:11" x14ac:dyDescent="0.45">
      <c r="A177" s="120">
        <v>16</v>
      </c>
      <c r="B177" s="82">
        <v>51798121.244999997</v>
      </c>
      <c r="C177" s="82">
        <v>1157678.75278</v>
      </c>
      <c r="D177" s="82">
        <v>56440576.479999997</v>
      </c>
      <c r="E177" s="82">
        <v>1525236.1541800001</v>
      </c>
      <c r="F177" s="82">
        <v>59962401.560000002</v>
      </c>
      <c r="G177" s="82">
        <v>779861.11894900003</v>
      </c>
      <c r="H177" s="82">
        <v>61302908.274999999</v>
      </c>
      <c r="I177" s="82">
        <v>888079.36553800001</v>
      </c>
      <c r="J177" s="82">
        <v>63859737.375</v>
      </c>
      <c r="K177" s="82">
        <v>424730.59800699999</v>
      </c>
    </row>
    <row r="178" spans="1:11" x14ac:dyDescent="0.45">
      <c r="A178" s="120">
        <v>32</v>
      </c>
      <c r="B178" s="82">
        <v>57041335.664999999</v>
      </c>
      <c r="C178" s="82">
        <v>1042327.51531</v>
      </c>
      <c r="D178" s="82">
        <v>60080194.534999996</v>
      </c>
      <c r="E178" s="82">
        <v>1623571.4696899999</v>
      </c>
      <c r="F178" s="82">
        <v>63555997.18</v>
      </c>
      <c r="G178" s="82">
        <v>777909.21569800004</v>
      </c>
      <c r="H178" s="82">
        <v>63876550.064999998</v>
      </c>
      <c r="I178" s="82">
        <v>326429.73161800002</v>
      </c>
      <c r="J178" s="82">
        <v>66866032.744999997</v>
      </c>
      <c r="K178" s="82">
        <v>1276207.2143399999</v>
      </c>
    </row>
    <row r="179" spans="1:11" x14ac:dyDescent="0.45">
      <c r="A179" s="120">
        <v>64</v>
      </c>
      <c r="B179" s="82">
        <v>58222395.825000003</v>
      </c>
      <c r="C179" s="82">
        <v>1394007.3035500001</v>
      </c>
      <c r="D179" s="82">
        <v>63123524.700000003</v>
      </c>
      <c r="E179" s="82">
        <v>871985.979529</v>
      </c>
      <c r="F179" s="82">
        <v>66862416.655000001</v>
      </c>
      <c r="G179" s="82">
        <v>1096101.40399</v>
      </c>
      <c r="H179" s="82">
        <v>67018577.619999997</v>
      </c>
      <c r="I179" s="82">
        <v>939231.02954899997</v>
      </c>
      <c r="J179" s="82">
        <v>69883289.775000006</v>
      </c>
      <c r="K179" s="82">
        <v>740621.67365300003</v>
      </c>
    </row>
    <row r="180" spans="1:11" x14ac:dyDescent="0.45">
      <c r="A180" s="120">
        <v>128</v>
      </c>
      <c r="B180" s="82">
        <v>61416219.365000002</v>
      </c>
      <c r="C180" s="82">
        <v>965802.20895600005</v>
      </c>
      <c r="D180" s="82">
        <v>65521706.615000002</v>
      </c>
      <c r="E180" s="82">
        <v>719262.33680000005</v>
      </c>
      <c r="F180" s="82">
        <v>68807021.454999998</v>
      </c>
      <c r="G180" s="82">
        <v>891913.58597999997</v>
      </c>
      <c r="H180" s="82">
        <v>69905273.480000004</v>
      </c>
      <c r="I180" s="82">
        <v>372885.22132700001</v>
      </c>
      <c r="J180" s="82">
        <v>72511646.614999995</v>
      </c>
      <c r="K180" s="82">
        <v>903307.42018599994</v>
      </c>
    </row>
    <row r="181" spans="1:11" x14ac:dyDescent="0.45">
      <c r="A181" s="120">
        <v>256</v>
      </c>
      <c r="B181" s="82">
        <v>64656771.784999996</v>
      </c>
      <c r="C181" s="82">
        <v>1630929.0942299999</v>
      </c>
      <c r="D181" s="82">
        <v>70672772.435000002</v>
      </c>
      <c r="E181" s="82">
        <v>1497193.79632</v>
      </c>
      <c r="F181" s="82">
        <v>74301795.254999995</v>
      </c>
      <c r="G181" s="82">
        <v>1102033.08782</v>
      </c>
      <c r="H181" s="82">
        <v>76456680.349999994</v>
      </c>
      <c r="I181" s="82">
        <v>825597.87844600005</v>
      </c>
      <c r="J181" s="82">
        <v>78689315.075000003</v>
      </c>
      <c r="K181" s="82">
        <v>784756.69772000005</v>
      </c>
    </row>
    <row r="182" spans="1:11" x14ac:dyDescent="0.45">
      <c r="A182" s="120">
        <v>512</v>
      </c>
      <c r="B182" s="82">
        <v>73169336.409999996</v>
      </c>
      <c r="C182" s="82">
        <v>1387801.8984900001</v>
      </c>
      <c r="D182" s="82">
        <v>80859074.025000006</v>
      </c>
      <c r="E182" s="82">
        <v>942184.65058200003</v>
      </c>
      <c r="F182" s="82">
        <v>83585154.924999997</v>
      </c>
      <c r="G182" s="82">
        <v>978655.04233700002</v>
      </c>
      <c r="H182" s="82">
        <v>86081085.090000004</v>
      </c>
      <c r="I182" s="82">
        <v>262763.78034900001</v>
      </c>
      <c r="J182" s="82">
        <v>87988881.760000005</v>
      </c>
      <c r="K182" s="82">
        <v>961705.18400100002</v>
      </c>
    </row>
    <row r="183" spans="1:11" x14ac:dyDescent="0.45">
      <c r="A183" s="120">
        <v>1024</v>
      </c>
      <c r="B183" s="82">
        <v>91293498.405000001</v>
      </c>
      <c r="C183" s="82">
        <v>1312157.8846799999</v>
      </c>
      <c r="D183" s="82">
        <v>100893742.05</v>
      </c>
      <c r="E183" s="82">
        <v>741596.98924799997</v>
      </c>
      <c r="F183" s="82">
        <v>101791286.40000001</v>
      </c>
      <c r="G183" s="82">
        <v>1231380.1128100001</v>
      </c>
      <c r="H183" s="82">
        <v>109230788.83</v>
      </c>
      <c r="I183" s="82">
        <v>802451.81172300002</v>
      </c>
      <c r="J183" s="82">
        <v>109656872.33499999</v>
      </c>
      <c r="K183" s="82">
        <v>872646.43838900002</v>
      </c>
    </row>
    <row r="184" spans="1:11" x14ac:dyDescent="0.45">
      <c r="A184" s="120">
        <v>2048</v>
      </c>
      <c r="B184" s="82">
        <v>125986704.935</v>
      </c>
      <c r="C184" s="82">
        <v>1466221.97606</v>
      </c>
      <c r="D184" s="82">
        <v>138927085.435</v>
      </c>
      <c r="E184" s="82">
        <v>876572.26543399994</v>
      </c>
      <c r="F184" s="82">
        <v>140703338.15000001</v>
      </c>
      <c r="G184" s="82">
        <v>1169103.4919700001</v>
      </c>
      <c r="H184" s="82">
        <v>149716431.48500001</v>
      </c>
      <c r="I184" s="82">
        <v>444015.774492</v>
      </c>
      <c r="J184" s="82">
        <v>149968114.94499999</v>
      </c>
      <c r="K184" s="82">
        <v>1098342.6019600001</v>
      </c>
    </row>
    <row r="185" spans="1:11" x14ac:dyDescent="0.45">
      <c r="A185" s="120">
        <v>4096</v>
      </c>
      <c r="B185" s="82">
        <v>194755387.22</v>
      </c>
      <c r="C185" s="82">
        <v>934978.81553300004</v>
      </c>
      <c r="D185" s="82">
        <v>211644239.785</v>
      </c>
      <c r="E185" s="82">
        <v>613071.33311899996</v>
      </c>
      <c r="F185" s="82">
        <v>213023110.34999999</v>
      </c>
      <c r="G185" s="82">
        <v>587620.29256199999</v>
      </c>
      <c r="H185" s="82">
        <v>229366468.19</v>
      </c>
      <c r="I185" s="82">
        <v>614551.18859200005</v>
      </c>
      <c r="J185" s="82">
        <v>230013500.905</v>
      </c>
      <c r="K185" s="82">
        <v>831166.32591999997</v>
      </c>
    </row>
    <row r="186" spans="1:11" x14ac:dyDescent="0.45">
      <c r="A186" s="120">
        <v>8192</v>
      </c>
      <c r="B186" s="82">
        <v>332585342.71499997</v>
      </c>
      <c r="C186" s="82">
        <v>1379215.6960799999</v>
      </c>
      <c r="D186" s="82">
        <v>356126844.54000002</v>
      </c>
      <c r="E186" s="82">
        <v>637722.69293799996</v>
      </c>
      <c r="F186" s="82">
        <v>357754662.22500002</v>
      </c>
      <c r="G186" s="82">
        <v>695054.59120100003</v>
      </c>
      <c r="H186" s="82">
        <v>388356635.22000003</v>
      </c>
      <c r="I186" s="82">
        <v>383329.94188100001</v>
      </c>
      <c r="J186" s="82">
        <v>387666744.93000001</v>
      </c>
      <c r="K186" s="82">
        <v>767451.98389999999</v>
      </c>
    </row>
    <row r="187" spans="1:11" x14ac:dyDescent="0.45">
      <c r="A187" s="120">
        <v>16384</v>
      </c>
      <c r="B187" s="82">
        <v>606563562.15499997</v>
      </c>
      <c r="C187" s="82">
        <v>1223364.01847</v>
      </c>
      <c r="D187" s="82">
        <v>645291022.98000002</v>
      </c>
      <c r="E187" s="82">
        <v>1013384.5157700001</v>
      </c>
      <c r="F187" s="82">
        <v>647357555.77999997</v>
      </c>
      <c r="G187" s="82">
        <v>784839.530547</v>
      </c>
      <c r="H187" s="82">
        <v>708263540.63999999</v>
      </c>
      <c r="I187" s="82">
        <v>1111662.9827699999</v>
      </c>
      <c r="J187" s="82">
        <v>707173926.97000003</v>
      </c>
      <c r="K187" s="82">
        <v>1590543.68401</v>
      </c>
    </row>
    <row r="188" spans="1:11" x14ac:dyDescent="0.45">
      <c r="A188" s="120">
        <v>32768</v>
      </c>
      <c r="B188" s="82">
        <v>1155713827.6300001</v>
      </c>
      <c r="C188" s="82">
        <v>1725241.65524</v>
      </c>
      <c r="D188" s="82">
        <v>1221729636.3</v>
      </c>
      <c r="E188" s="82">
        <v>826528.39571099996</v>
      </c>
      <c r="F188" s="82">
        <v>1224478628.25</v>
      </c>
      <c r="G188" s="82">
        <v>628501.70161999995</v>
      </c>
      <c r="H188" s="82">
        <v>1344432619.21</v>
      </c>
      <c r="I188" s="82">
        <v>1705466.11353</v>
      </c>
      <c r="J188" s="82">
        <v>1341753001.5699999</v>
      </c>
      <c r="K188" s="82">
        <v>1474922.7667799999</v>
      </c>
    </row>
    <row r="189" spans="1:11" x14ac:dyDescent="0.45">
      <c r="A189" s="120">
        <v>65536</v>
      </c>
      <c r="B189" s="82">
        <v>2251459732.0300002</v>
      </c>
      <c r="C189" s="82">
        <v>1184365.96896</v>
      </c>
      <c r="D189" s="82">
        <v>2375974743.2600002</v>
      </c>
      <c r="E189" s="82">
        <v>738062.20868100005</v>
      </c>
      <c r="F189" s="82">
        <v>2380602075.4499998</v>
      </c>
      <c r="G189" s="82">
        <v>868940.75989600003</v>
      </c>
      <c r="H189" s="82">
        <v>2618382302.4499998</v>
      </c>
      <c r="I189" s="82">
        <v>3476289.44942</v>
      </c>
      <c r="J189" s="82">
        <v>2612640760.4200001</v>
      </c>
      <c r="K189" s="82">
        <v>2002861.75134</v>
      </c>
    </row>
    <row r="190" spans="1:11" x14ac:dyDescent="0.45">
      <c r="A190" s="120">
        <v>131072</v>
      </c>
      <c r="B190" s="82">
        <v>4443072061.9899998</v>
      </c>
      <c r="C190" s="82">
        <v>2201987.5630299998</v>
      </c>
      <c r="D190" s="82">
        <v>4684511351.6999998</v>
      </c>
      <c r="E190" s="82">
        <v>1524352.34161</v>
      </c>
      <c r="F190" s="82">
        <v>4689800711.4399996</v>
      </c>
      <c r="G190" s="82">
        <v>2117725.4666599999</v>
      </c>
      <c r="H190" s="82">
        <v>5160516086.6300001</v>
      </c>
      <c r="I190" s="82">
        <v>4462075.4148899997</v>
      </c>
      <c r="J190" s="82">
        <v>5151566318.75</v>
      </c>
      <c r="K190" s="82">
        <v>4115355.5705800001</v>
      </c>
    </row>
    <row r="191" spans="1:11" x14ac:dyDescent="0.45">
      <c r="A191" s="120">
        <v>262144</v>
      </c>
      <c r="B191" s="82">
        <v>8826409982.0100002</v>
      </c>
      <c r="C191" s="82">
        <v>4126719.0589399999</v>
      </c>
      <c r="D191" s="82">
        <v>9299372572.9400005</v>
      </c>
      <c r="E191" s="82">
        <v>2555329.4761800002</v>
      </c>
      <c r="F191" s="82">
        <v>9308854634.5900002</v>
      </c>
      <c r="G191" s="82">
        <v>2638561.6496299999</v>
      </c>
      <c r="H191" s="82">
        <v>10241190788.1</v>
      </c>
      <c r="I191" s="82">
        <v>11692432.186100001</v>
      </c>
      <c r="J191" s="82">
        <v>10222255175.1</v>
      </c>
      <c r="K191" s="82">
        <v>5431444.0736999996</v>
      </c>
    </row>
    <row r="192" spans="1:11" x14ac:dyDescent="0.45">
      <c r="A192" s="123">
        <v>524288</v>
      </c>
      <c r="B192" s="82">
        <v>17581881053</v>
      </c>
      <c r="C192" s="82">
        <v>8338333.6152499998</v>
      </c>
      <c r="D192" s="82">
        <v>18528336817.599998</v>
      </c>
      <c r="E192" s="82">
        <v>7951442.8699700003</v>
      </c>
      <c r="F192" s="82">
        <v>18543388134.900002</v>
      </c>
      <c r="G192" s="82">
        <v>5155456.6858999999</v>
      </c>
      <c r="H192" s="82">
        <v>20399910050.900002</v>
      </c>
      <c r="I192" s="82">
        <v>16251421.5472</v>
      </c>
      <c r="J192" s="82">
        <v>20358035197.799999</v>
      </c>
      <c r="K192" s="82">
        <v>9121357.3826000001</v>
      </c>
    </row>
    <row r="195" spans="1:11" x14ac:dyDescent="0.45">
      <c r="A195" s="107" t="s">
        <v>219</v>
      </c>
    </row>
    <row r="197" spans="1:11" ht="42.75" x14ac:dyDescent="0.45">
      <c r="A197" s="80" t="s">
        <v>37</v>
      </c>
      <c r="B197" t="s">
        <v>239</v>
      </c>
      <c r="C197" t="s">
        <v>8</v>
      </c>
      <c r="D197" t="s">
        <v>248</v>
      </c>
      <c r="E197" t="s">
        <v>200</v>
      </c>
      <c r="F197" s="51" t="s">
        <v>249</v>
      </c>
      <c r="G197" t="s">
        <v>200</v>
      </c>
      <c r="H197" s="51" t="s">
        <v>250</v>
      </c>
      <c r="I197" t="s">
        <v>200</v>
      </c>
      <c r="J197" s="126" t="s">
        <v>251</v>
      </c>
      <c r="K197" t="s">
        <v>200</v>
      </c>
    </row>
    <row r="198" spans="1:11" x14ac:dyDescent="0.45">
      <c r="A198" s="125">
        <v>1</v>
      </c>
      <c r="B198" s="64">
        <f>B173/3.4/1000000</f>
        <v>13.675174288235294</v>
      </c>
      <c r="C198" s="64">
        <f>C173/3.4/1000000</f>
        <v>0.26293507416058826</v>
      </c>
      <c r="D198" s="62">
        <f>D173/B173</f>
        <v>1.1641101905921769</v>
      </c>
      <c r="E198" s="82">
        <f>E173/D173</f>
        <v>2.2862366703171041E-2</v>
      </c>
      <c r="F198" s="53">
        <f>F173/B173</f>
        <v>1.2470115300765139</v>
      </c>
      <c r="G198" s="82">
        <f>G173/F173</f>
        <v>1.2876375051604608E-2</v>
      </c>
      <c r="H198" s="53">
        <f>H173/B173</f>
        <v>1.2660934129124717</v>
      </c>
      <c r="I198" s="82">
        <f>I173/H173</f>
        <v>1.2238661922839882E-2</v>
      </c>
      <c r="J198" s="53">
        <f>J173/B173</f>
        <v>1.3339998242474276</v>
      </c>
      <c r="K198" s="82">
        <f>K173/J173</f>
        <v>1.2228430443069866E-2</v>
      </c>
    </row>
    <row r="199" spans="1:11" x14ac:dyDescent="0.45">
      <c r="A199" s="120">
        <v>2</v>
      </c>
      <c r="B199" s="64">
        <f t="shared" ref="B199:C217" si="41">B174/3.4/1000000</f>
        <v>13.84873600735294</v>
      </c>
      <c r="C199" s="64">
        <f t="shared" si="41"/>
        <v>0.18333120012794119</v>
      </c>
      <c r="D199" s="62">
        <f t="shared" ref="D199:D217" si="42">D174/B174</f>
        <v>1.1447155928246726</v>
      </c>
      <c r="E199" s="82">
        <f t="shared" ref="E199:E217" si="43">E174/D174</f>
        <v>1.700447051980198E-2</v>
      </c>
      <c r="F199" s="53">
        <f>F174/B174</f>
        <v>1.2408530870504477</v>
      </c>
      <c r="G199" s="82">
        <f t="shared" ref="G199:G217" si="44">G174/F174</f>
        <v>1.1710849973908585E-2</v>
      </c>
      <c r="H199" s="53">
        <f>H174/B174</f>
        <v>1.2368096079220805</v>
      </c>
      <c r="I199" s="82">
        <f t="shared" ref="I199:I217" si="45">I174/H174</f>
        <v>7.3090617219429745E-3</v>
      </c>
      <c r="J199" s="53">
        <f>J174/B174</f>
        <v>1.3238514977936002</v>
      </c>
      <c r="K199" s="82">
        <f t="shared" ref="K199:K217" si="46">K174/J174</f>
        <v>1.7668522483880063E-2</v>
      </c>
    </row>
    <row r="200" spans="1:11" x14ac:dyDescent="0.45">
      <c r="A200" s="120">
        <v>4</v>
      </c>
      <c r="B200" s="64">
        <f t="shared" si="41"/>
        <v>13.904890223529412</v>
      </c>
      <c r="C200" s="64">
        <f t="shared" si="41"/>
        <v>0.16943386947941175</v>
      </c>
      <c r="D200" s="62">
        <f t="shared" si="42"/>
        <v>1.1338778464912627</v>
      </c>
      <c r="E200" s="82">
        <f t="shared" si="43"/>
        <v>1.509191474232506E-2</v>
      </c>
      <c r="F200" s="53">
        <f>F175/B175</f>
        <v>1.2315411344927352</v>
      </c>
      <c r="G200" s="82">
        <f t="shared" si="44"/>
        <v>7.8260805500517793E-3</v>
      </c>
      <c r="H200" s="53">
        <v>1.24</v>
      </c>
      <c r="I200" s="82">
        <f t="shared" si="45"/>
        <v>1.0774388916000693E-2</v>
      </c>
      <c r="J200" s="53">
        <f>J175/B175</f>
        <v>1.3103211770898353</v>
      </c>
      <c r="K200" s="82">
        <f t="shared" si="46"/>
        <v>6.8162694774740436E-3</v>
      </c>
    </row>
    <row r="201" spans="1:11" x14ac:dyDescent="0.45">
      <c r="A201" s="120">
        <v>8</v>
      </c>
      <c r="B201" s="64">
        <f t="shared" si="41"/>
        <v>14.455453660294117</v>
      </c>
      <c r="C201" s="64">
        <f t="shared" si="41"/>
        <v>0.26268245026882353</v>
      </c>
      <c r="D201" s="62">
        <f t="shared" si="42"/>
        <v>1.1143264649462994</v>
      </c>
      <c r="E201" s="82">
        <f t="shared" si="43"/>
        <v>2.588722884432092E-2</v>
      </c>
      <c r="F201" s="53">
        <f>F176/B176</f>
        <v>1.2011371779959201</v>
      </c>
      <c r="G201" s="82">
        <f t="shared" si="44"/>
        <v>2.1290274820431315E-2</v>
      </c>
      <c r="H201" s="53">
        <f>H176/B176</f>
        <v>1.2078912413615117</v>
      </c>
      <c r="I201" s="82">
        <f t="shared" si="45"/>
        <v>4.0205189972600947E-3</v>
      </c>
      <c r="J201" s="53">
        <f>J176/B176</f>
        <v>1.2743718235406563</v>
      </c>
      <c r="K201" s="82">
        <f t="shared" si="46"/>
        <v>1.1271041486575194E-2</v>
      </c>
    </row>
    <row r="202" spans="1:11" x14ac:dyDescent="0.45">
      <c r="A202" s="120">
        <v>16</v>
      </c>
      <c r="B202" s="64">
        <f t="shared" si="41"/>
        <v>15.234741542647058</v>
      </c>
      <c r="C202" s="64">
        <f t="shared" si="41"/>
        <v>0.3404937508176471</v>
      </c>
      <c r="D202" s="62">
        <f t="shared" si="42"/>
        <v>1.0896259386135192</v>
      </c>
      <c r="E202" s="82">
        <f t="shared" si="43"/>
        <v>2.7023752224084301E-2</v>
      </c>
      <c r="F202" s="53">
        <f>F177/B177</f>
        <v>1.1576173057780179</v>
      </c>
      <c r="G202" s="82">
        <f t="shared" si="44"/>
        <v>1.3005835301120318E-2</v>
      </c>
      <c r="H202" s="53">
        <f>H177/B177</f>
        <v>1.1834967524216429</v>
      </c>
      <c r="I202" s="82">
        <f t="shared" si="45"/>
        <v>1.4486741176358979E-2</v>
      </c>
      <c r="J202" s="53">
        <f>J177/B177</f>
        <v>1.2328581778661383</v>
      </c>
      <c r="K202" s="82">
        <f t="shared" si="46"/>
        <v>6.6509919311580944E-3</v>
      </c>
    </row>
    <row r="203" spans="1:11" x14ac:dyDescent="0.45">
      <c r="A203" s="120">
        <v>32</v>
      </c>
      <c r="B203" s="64">
        <f t="shared" si="41"/>
        <v>16.776863430882354</v>
      </c>
      <c r="C203" s="64">
        <f t="shared" si="41"/>
        <v>0.30656691626764704</v>
      </c>
      <c r="D203" s="62">
        <v>1.08</v>
      </c>
      <c r="E203" s="82">
        <f t="shared" si="43"/>
        <v>2.702340567063545E-2</v>
      </c>
      <c r="F203" s="53">
        <v>1.1200000000000001</v>
      </c>
      <c r="G203" s="82">
        <f t="shared" si="44"/>
        <v>1.2239745267387527E-2</v>
      </c>
      <c r="H203" s="53">
        <f>H178/B178</f>
        <v>1.1198291435555219</v>
      </c>
      <c r="I203" s="82">
        <f t="shared" si="45"/>
        <v>5.110321883161021E-3</v>
      </c>
      <c r="J203" s="53">
        <v>1.2</v>
      </c>
      <c r="K203" s="82">
        <f t="shared" si="46"/>
        <v>1.9086031606016438E-2</v>
      </c>
    </row>
    <row r="204" spans="1:11" x14ac:dyDescent="0.45">
      <c r="A204" s="120">
        <v>64</v>
      </c>
      <c r="B204" s="64">
        <f t="shared" si="41"/>
        <v>17.12423406617647</v>
      </c>
      <c r="C204" s="64">
        <f t="shared" si="41"/>
        <v>0.41000214810294122</v>
      </c>
      <c r="D204" s="62">
        <f t="shared" si="42"/>
        <v>1.0841794434178114</v>
      </c>
      <c r="E204" s="82">
        <f t="shared" si="43"/>
        <v>1.3813962127007143E-2</v>
      </c>
      <c r="F204" s="53">
        <v>1.1200000000000001</v>
      </c>
      <c r="G204" s="82">
        <f t="shared" si="44"/>
        <v>1.639338598312589E-2</v>
      </c>
      <c r="H204" s="53">
        <v>1.1399999999999999</v>
      </c>
      <c r="I204" s="82">
        <f t="shared" si="45"/>
        <v>1.4014487667501768E-2</v>
      </c>
      <c r="J204" s="53">
        <f>J179/B179</f>
        <v>1.2002819324895069</v>
      </c>
      <c r="K204" s="82">
        <f t="shared" si="46"/>
        <v>1.0597979517529088E-2</v>
      </c>
    </row>
    <row r="205" spans="1:11" x14ac:dyDescent="0.45">
      <c r="A205" s="120">
        <v>128</v>
      </c>
      <c r="B205" s="64">
        <f t="shared" si="41"/>
        <v>18.063593930882352</v>
      </c>
      <c r="C205" s="64">
        <f t="shared" si="41"/>
        <v>0.28405947322235298</v>
      </c>
      <c r="D205" s="62">
        <v>1.08</v>
      </c>
      <c r="E205" s="82">
        <f t="shared" si="43"/>
        <v>1.0977466460486517E-2</v>
      </c>
      <c r="F205" s="53">
        <f t="shared" ref="F205:F217" si="47">F180/B180</f>
        <v>1.1203395807559571</v>
      </c>
      <c r="G205" s="82">
        <f t="shared" si="44"/>
        <v>1.2962537356210285E-2</v>
      </c>
      <c r="H205" s="53">
        <v>1.1399999999999999</v>
      </c>
      <c r="I205" s="82">
        <f t="shared" si="45"/>
        <v>5.3341500971837699E-3</v>
      </c>
      <c r="J205" s="53">
        <v>1.2</v>
      </c>
      <c r="K205" s="82">
        <f t="shared" si="46"/>
        <v>1.2457411496695192E-2</v>
      </c>
    </row>
    <row r="206" spans="1:11" x14ac:dyDescent="0.45">
      <c r="A206" s="120">
        <v>256</v>
      </c>
      <c r="B206" s="64">
        <f t="shared" si="41"/>
        <v>19.016697583823529</v>
      </c>
      <c r="C206" s="64">
        <f t="shared" si="41"/>
        <v>0.47968502771470584</v>
      </c>
      <c r="D206" s="62">
        <f t="shared" si="42"/>
        <v>1.0930451750669632</v>
      </c>
      <c r="E206" s="82">
        <f t="shared" si="43"/>
        <v>2.1184874241307241E-2</v>
      </c>
      <c r="F206" s="53">
        <f t="shared" si="47"/>
        <v>1.149172672927008</v>
      </c>
      <c r="G206" s="82">
        <f t="shared" si="44"/>
        <v>1.483185007896348E-2</v>
      </c>
      <c r="H206" s="53">
        <f t="shared" ref="H206:H217" si="48">H181/B181</f>
        <v>1.1825007379619517</v>
      </c>
      <c r="I206" s="82">
        <f t="shared" si="45"/>
        <v>1.0798243850852728E-2</v>
      </c>
      <c r="J206" s="53">
        <v>1.2</v>
      </c>
      <c r="K206" s="82">
        <f t="shared" si="46"/>
        <v>9.9728495154905884E-3</v>
      </c>
    </row>
    <row r="207" spans="1:11" x14ac:dyDescent="0.45">
      <c r="A207" s="120">
        <v>512</v>
      </c>
      <c r="B207" s="64">
        <f t="shared" si="41"/>
        <v>21.520393061764707</v>
      </c>
      <c r="C207" s="64">
        <f t="shared" si="41"/>
        <v>0.40817702896764707</v>
      </c>
      <c r="D207" s="62">
        <f t="shared" si="42"/>
        <v>1.1050950848031615</v>
      </c>
      <c r="E207" s="82">
        <f t="shared" si="43"/>
        <v>1.1652182045650132E-2</v>
      </c>
      <c r="F207" s="53">
        <f t="shared" si="47"/>
        <v>1.1423522342287702</v>
      </c>
      <c r="G207" s="82">
        <f t="shared" si="44"/>
        <v>1.1708479133826288E-2</v>
      </c>
      <c r="H207" s="53">
        <f t="shared" si="48"/>
        <v>1.1764639302951962</v>
      </c>
      <c r="I207" s="82">
        <f t="shared" si="45"/>
        <v>3.052514731596072E-3</v>
      </c>
      <c r="J207" s="53">
        <f t="shared" ref="J207:J217" si="49">J182/B182</f>
        <v>1.2025376486532497</v>
      </c>
      <c r="K207" s="82">
        <f t="shared" si="46"/>
        <v>1.0929848916868426E-2</v>
      </c>
    </row>
    <row r="208" spans="1:11" x14ac:dyDescent="0.45">
      <c r="A208" s="120">
        <v>1024</v>
      </c>
      <c r="B208" s="64">
        <f t="shared" si="41"/>
        <v>26.851028942647059</v>
      </c>
      <c r="C208" s="64">
        <f t="shared" si="41"/>
        <v>0.38592878961176463</v>
      </c>
      <c r="D208" s="62">
        <f t="shared" si="42"/>
        <v>1.1051580212471539</v>
      </c>
      <c r="E208" s="82">
        <f t="shared" si="43"/>
        <v>7.3502773728075831E-3</v>
      </c>
      <c r="F208" s="53">
        <f t="shared" si="47"/>
        <v>1.1149894371275957</v>
      </c>
      <c r="G208" s="82">
        <f t="shared" si="44"/>
        <v>1.2097107290413417E-2</v>
      </c>
      <c r="H208" s="53">
        <f t="shared" si="48"/>
        <v>1.1964793850425783</v>
      </c>
      <c r="I208" s="82">
        <f t="shared" si="45"/>
        <v>7.3463885074737129E-3</v>
      </c>
      <c r="J208" s="53">
        <f t="shared" si="49"/>
        <v>1.2011465684942386</v>
      </c>
      <c r="K208" s="82">
        <f t="shared" si="46"/>
        <v>7.9579730828276685E-3</v>
      </c>
    </row>
    <row r="209" spans="1:11" x14ac:dyDescent="0.45">
      <c r="A209" s="120">
        <v>2048</v>
      </c>
      <c r="B209" s="64">
        <f t="shared" si="41"/>
        <v>37.054913216176473</v>
      </c>
      <c r="C209" s="64">
        <f t="shared" si="41"/>
        <v>0.4312417576647059</v>
      </c>
      <c r="D209" s="62">
        <f t="shared" si="42"/>
        <v>1.1027122703675463</v>
      </c>
      <c r="E209" s="82">
        <f t="shared" si="43"/>
        <v>6.3095850797512268E-3</v>
      </c>
      <c r="F209" s="53">
        <f t="shared" si="47"/>
        <v>1.1168110017846147</v>
      </c>
      <c r="G209" s="82">
        <f t="shared" si="44"/>
        <v>8.3089961286039321E-3</v>
      </c>
      <c r="H209" s="53">
        <f t="shared" si="48"/>
        <v>1.1883510372165287</v>
      </c>
      <c r="I209" s="82">
        <f t="shared" si="45"/>
        <v>2.9657117130559288E-3</v>
      </c>
      <c r="J209" s="53">
        <f t="shared" si="49"/>
        <v>1.1903487357842453</v>
      </c>
      <c r="K209" s="82">
        <f t="shared" si="46"/>
        <v>7.3238408201824192E-3</v>
      </c>
    </row>
    <row r="210" spans="1:11" x14ac:dyDescent="0.45">
      <c r="A210" s="120">
        <v>4096</v>
      </c>
      <c r="B210" s="64">
        <f t="shared" si="41"/>
        <v>57.280996241176474</v>
      </c>
      <c r="C210" s="64">
        <f t="shared" si="41"/>
        <v>0.27499376927441177</v>
      </c>
      <c r="D210" s="62">
        <f t="shared" si="42"/>
        <v>1.0867182818718231</v>
      </c>
      <c r="E210" s="82">
        <f t="shared" si="43"/>
        <v>2.8967069160105276E-3</v>
      </c>
      <c r="F210" s="53">
        <f t="shared" si="47"/>
        <v>1.0937982943155475</v>
      </c>
      <c r="G210" s="82">
        <f t="shared" si="44"/>
        <v>2.7584814229617222E-3</v>
      </c>
      <c r="H210" s="53">
        <f t="shared" si="48"/>
        <v>1.17771565379551</v>
      </c>
      <c r="I210" s="82">
        <f t="shared" si="45"/>
        <v>2.679341899631663E-3</v>
      </c>
      <c r="J210" s="53">
        <f t="shared" si="49"/>
        <v>1.18103793783723</v>
      </c>
      <c r="K210" s="82">
        <f t="shared" si="46"/>
        <v>3.6135545202769974E-3</v>
      </c>
    </row>
    <row r="211" spans="1:11" x14ac:dyDescent="0.45">
      <c r="A211" s="120">
        <v>8192</v>
      </c>
      <c r="B211" s="64">
        <f t="shared" si="41"/>
        <v>97.819218445588234</v>
      </c>
      <c r="C211" s="64">
        <f t="shared" si="41"/>
        <v>0.40565167531764706</v>
      </c>
      <c r="D211" s="62">
        <f t="shared" si="42"/>
        <v>1.0707833413006818</v>
      </c>
      <c r="E211" s="82">
        <f t="shared" si="43"/>
        <v>1.7907178375214318E-3</v>
      </c>
      <c r="F211" s="53">
        <f t="shared" si="47"/>
        <v>1.0756777773323829</v>
      </c>
      <c r="G211" s="82">
        <f t="shared" si="44"/>
        <v>1.9428246913072078E-3</v>
      </c>
      <c r="H211" s="53">
        <f t="shared" si="48"/>
        <v>1.1676901695357986</v>
      </c>
      <c r="I211" s="82">
        <f t="shared" si="45"/>
        <v>9.8705650198006151E-4</v>
      </c>
      <c r="J211" s="53">
        <f t="shared" si="49"/>
        <v>1.1656158439375379</v>
      </c>
      <c r="K211" s="82">
        <f t="shared" si="46"/>
        <v>1.9796693782402636E-3</v>
      </c>
    </row>
    <row r="212" spans="1:11" x14ac:dyDescent="0.45">
      <c r="A212" s="120">
        <v>16384</v>
      </c>
      <c r="B212" s="64">
        <f t="shared" si="41"/>
        <v>178.40104769264707</v>
      </c>
      <c r="C212" s="64">
        <f t="shared" si="41"/>
        <v>0.35981294660882357</v>
      </c>
      <c r="D212" s="62">
        <f t="shared" si="42"/>
        <v>1.0638473248993214</v>
      </c>
      <c r="E212" s="82">
        <f t="shared" si="43"/>
        <v>1.5704302085129249E-3</v>
      </c>
      <c r="F212" s="53">
        <f t="shared" si="47"/>
        <v>1.0672542766665163</v>
      </c>
      <c r="G212" s="82">
        <f t="shared" si="44"/>
        <v>1.2123740945625455E-3</v>
      </c>
      <c r="H212" s="53">
        <f t="shared" si="48"/>
        <v>1.1676658223973762</v>
      </c>
      <c r="I212" s="82">
        <f t="shared" si="45"/>
        <v>1.5695612141286854E-3</v>
      </c>
      <c r="J212" s="53">
        <f t="shared" si="49"/>
        <v>1.1658694506105038</v>
      </c>
      <c r="K212" s="82">
        <f t="shared" si="46"/>
        <v>2.2491548731511345E-3</v>
      </c>
    </row>
    <row r="213" spans="1:11" x14ac:dyDescent="0.45">
      <c r="A213" s="120">
        <v>32768</v>
      </c>
      <c r="B213" s="64">
        <f t="shared" si="41"/>
        <v>339.91583165588241</v>
      </c>
      <c r="C213" s="64">
        <f t="shared" si="41"/>
        <v>0.5074240162470588</v>
      </c>
      <c r="D213" s="62">
        <f t="shared" si="42"/>
        <v>1.0571212415147591</v>
      </c>
      <c r="E213" s="82">
        <f t="shared" si="43"/>
        <v>6.7652316122422608E-4</v>
      </c>
      <c r="F213" s="53">
        <f t="shared" si="47"/>
        <v>1.0594998510669502</v>
      </c>
      <c r="G213" s="82">
        <f t="shared" si="44"/>
        <v>5.132810709144363E-4</v>
      </c>
      <c r="H213" s="53">
        <f t="shared" si="48"/>
        <v>1.1632919733832396</v>
      </c>
      <c r="I213" s="82">
        <f t="shared" si="45"/>
        <v>1.2685396718000984E-3</v>
      </c>
      <c r="J213" s="53">
        <f t="shared" si="49"/>
        <v>1.1609733910699214</v>
      </c>
      <c r="K213" s="82">
        <f t="shared" si="46"/>
        <v>1.0992505811831064E-3</v>
      </c>
    </row>
    <row r="214" spans="1:11" x14ac:dyDescent="0.45">
      <c r="A214" s="120">
        <v>65536</v>
      </c>
      <c r="B214" s="64">
        <f t="shared" si="41"/>
        <v>662.19403883235304</v>
      </c>
      <c r="C214" s="64">
        <f t="shared" si="41"/>
        <v>0.34834293204705885</v>
      </c>
      <c r="D214" s="62">
        <f t="shared" si="42"/>
        <v>1.0553041253452633</v>
      </c>
      <c r="E214" s="82">
        <f t="shared" si="43"/>
        <v>3.1063554474839583E-4</v>
      </c>
      <c r="F214" s="53">
        <f t="shared" si="47"/>
        <v>1.0573593840399536</v>
      </c>
      <c r="G214" s="82">
        <f t="shared" si="44"/>
        <v>3.6500882228784334E-4</v>
      </c>
      <c r="H214" s="53">
        <f t="shared" si="48"/>
        <v>1.1629709673240163</v>
      </c>
      <c r="I214" s="82">
        <f t="shared" si="45"/>
        <v>1.3276477793816674E-3</v>
      </c>
      <c r="J214" s="53">
        <f t="shared" si="49"/>
        <v>1.1604208253213331</v>
      </c>
      <c r="K214" s="82">
        <f t="shared" si="46"/>
        <v>7.6660434212089156E-4</v>
      </c>
    </row>
    <row r="215" spans="1:11" x14ac:dyDescent="0.45">
      <c r="A215" s="120">
        <v>131072</v>
      </c>
      <c r="B215" s="64">
        <f t="shared" si="41"/>
        <v>1306.785900585294</v>
      </c>
      <c r="C215" s="64">
        <f t="shared" si="41"/>
        <v>0.64764340089117645</v>
      </c>
      <c r="D215" s="62">
        <f t="shared" si="42"/>
        <v>1.0543406198102181</v>
      </c>
      <c r="E215" s="82">
        <f t="shared" si="43"/>
        <v>3.25402635870829E-4</v>
      </c>
      <c r="F215" s="53">
        <f t="shared" si="47"/>
        <v>1.0555310933533437</v>
      </c>
      <c r="G215" s="82">
        <f t="shared" si="44"/>
        <v>4.515597990111085E-4</v>
      </c>
      <c r="H215" s="53">
        <f t="shared" si="48"/>
        <v>1.1614747666997474</v>
      </c>
      <c r="I215" s="82">
        <f t="shared" si="45"/>
        <v>8.6465681726106058E-4</v>
      </c>
      <c r="J215" s="53">
        <f t="shared" si="49"/>
        <v>1.1594604469328984</v>
      </c>
      <c r="K215" s="82">
        <f t="shared" si="46"/>
        <v>7.9885520557145212E-4</v>
      </c>
    </row>
    <row r="216" spans="1:11" x14ac:dyDescent="0.45">
      <c r="A216" s="120">
        <v>262144</v>
      </c>
      <c r="B216" s="64">
        <f t="shared" si="41"/>
        <v>2596.0029358852944</v>
      </c>
      <c r="C216" s="64">
        <f t="shared" si="41"/>
        <v>1.2137408996882353</v>
      </c>
      <c r="D216" s="62">
        <f t="shared" si="42"/>
        <v>1.0535849333867329</v>
      </c>
      <c r="E216" s="82">
        <f t="shared" si="43"/>
        <v>2.7478514879763892E-4</v>
      </c>
      <c r="F216" s="53">
        <f t="shared" si="47"/>
        <v>1.0546592163250199</v>
      </c>
      <c r="G216" s="82">
        <f t="shared" si="44"/>
        <v>2.8344643387443044E-4</v>
      </c>
      <c r="H216" s="53">
        <f t="shared" si="48"/>
        <v>1.1602894958396004</v>
      </c>
      <c r="I216" s="82">
        <f t="shared" si="45"/>
        <v>1.1417063140437052E-3</v>
      </c>
      <c r="J216" s="53">
        <f t="shared" si="49"/>
        <v>1.1581441600758422</v>
      </c>
      <c r="K216" s="82">
        <f t="shared" si="46"/>
        <v>5.3133520741394189E-4</v>
      </c>
    </row>
    <row r="217" spans="1:11" x14ac:dyDescent="0.45">
      <c r="A217" s="123">
        <v>524288</v>
      </c>
      <c r="B217" s="64">
        <f t="shared" si="41"/>
        <v>5171.1414861764706</v>
      </c>
      <c r="C217" s="64">
        <f t="shared" si="41"/>
        <v>2.4524510633088235</v>
      </c>
      <c r="D217" s="62">
        <f t="shared" si="42"/>
        <v>1.0538313142801352</v>
      </c>
      <c r="E217" s="82">
        <f t="shared" si="43"/>
        <v>4.2915038452976279E-4</v>
      </c>
      <c r="F217" s="53">
        <f t="shared" si="47"/>
        <v>1.0546873840746374</v>
      </c>
      <c r="G217" s="82">
        <f t="shared" si="44"/>
        <v>2.7802128976619198E-4</v>
      </c>
      <c r="H217" s="53">
        <f t="shared" si="48"/>
        <v>1.1602802902263498</v>
      </c>
      <c r="I217" s="82">
        <f t="shared" si="45"/>
        <v>7.9664182374583658E-4</v>
      </c>
      <c r="J217" s="53">
        <f t="shared" si="49"/>
        <v>1.1578985852782973</v>
      </c>
      <c r="K217" s="82">
        <f t="shared" si="46"/>
        <v>4.4804703862510781E-4</v>
      </c>
    </row>
    <row r="218" spans="1:11" x14ac:dyDescent="0.45">
      <c r="C218" s="82"/>
      <c r="D218" s="82"/>
      <c r="E218" s="82"/>
      <c r="I218" s="62">
        <f>AVERAGE(I198:I217)</f>
        <v>5.40431716036002E-3</v>
      </c>
      <c r="K218" s="62">
        <f>AVERAGE(K198:K217)</f>
        <v>7.2223830962174981E-3</v>
      </c>
    </row>
    <row r="220" spans="1:11" x14ac:dyDescent="0.45">
      <c r="A220" t="s">
        <v>29</v>
      </c>
      <c r="B220" t="s">
        <v>111</v>
      </c>
      <c r="D220" t="s">
        <v>253</v>
      </c>
      <c r="E220" t="s">
        <v>254</v>
      </c>
      <c r="F220" t="s">
        <v>255</v>
      </c>
    </row>
    <row r="221" spans="1:11" x14ac:dyDescent="0.45">
      <c r="A221" s="63">
        <v>1</v>
      </c>
      <c r="B221" t="s">
        <v>112</v>
      </c>
      <c r="D221" s="62">
        <f>F198-D198</f>
        <v>8.2901339484336978E-2</v>
      </c>
      <c r="E221" s="62">
        <f>H198-D198</f>
        <v>0.10198322232029478</v>
      </c>
      <c r="F221" s="62">
        <f>J198-D198</f>
        <v>0.16988963365525067</v>
      </c>
    </row>
    <row r="222" spans="1:11" x14ac:dyDescent="0.45">
      <c r="A222" s="63">
        <v>2</v>
      </c>
      <c r="B222" t="s">
        <v>112</v>
      </c>
      <c r="D222" s="62">
        <f t="shared" ref="D222:D240" si="50">F199-D199</f>
        <v>9.6137494225775111E-2</v>
      </c>
      <c r="E222" s="62">
        <f t="shared" ref="E222:E240" si="51">H199-D199</f>
        <v>9.2094015097407889E-2</v>
      </c>
      <c r="F222" s="62">
        <f t="shared" ref="F222:F240" si="52">J199-D199</f>
        <v>0.17913590496892762</v>
      </c>
    </row>
    <row r="223" spans="1:11" x14ac:dyDescent="0.45">
      <c r="A223" s="63">
        <v>4</v>
      </c>
      <c r="B223" t="s">
        <v>113</v>
      </c>
      <c r="D223" s="62">
        <f t="shared" si="50"/>
        <v>9.7663288001472504E-2</v>
      </c>
      <c r="E223" s="62">
        <f t="shared" si="51"/>
        <v>0.10612215350873733</v>
      </c>
      <c r="F223" s="62">
        <f t="shared" si="52"/>
        <v>0.17644333059857265</v>
      </c>
    </row>
    <row r="224" spans="1:11" x14ac:dyDescent="0.45">
      <c r="A224" s="63">
        <v>8</v>
      </c>
      <c r="B224" t="s">
        <v>114</v>
      </c>
      <c r="D224" s="62">
        <f t="shared" si="50"/>
        <v>8.6810713049620736E-2</v>
      </c>
      <c r="E224" s="62">
        <f t="shared" si="51"/>
        <v>9.3564776415212325E-2</v>
      </c>
      <c r="F224" s="62">
        <f t="shared" si="52"/>
        <v>0.16004535859435687</v>
      </c>
    </row>
    <row r="225" spans="1:6" x14ac:dyDescent="0.45">
      <c r="A225" s="63">
        <v>16</v>
      </c>
      <c r="B225" t="s">
        <v>115</v>
      </c>
      <c r="D225" s="62">
        <f t="shared" si="50"/>
        <v>6.7991367164498717E-2</v>
      </c>
      <c r="E225" s="62">
        <f t="shared" si="51"/>
        <v>9.3870813808123676E-2</v>
      </c>
      <c r="F225" s="62">
        <f t="shared" si="52"/>
        <v>0.14323223925261908</v>
      </c>
    </row>
    <row r="226" spans="1:6" x14ac:dyDescent="0.45">
      <c r="A226" s="63">
        <v>32</v>
      </c>
      <c r="B226" t="s">
        <v>116</v>
      </c>
      <c r="D226" s="62">
        <f t="shared" si="50"/>
        <v>4.0000000000000036E-2</v>
      </c>
      <c r="E226" s="62">
        <f t="shared" si="51"/>
        <v>3.9829143555521807E-2</v>
      </c>
      <c r="F226" s="62">
        <f t="shared" si="52"/>
        <v>0.11999999999999988</v>
      </c>
    </row>
    <row r="227" spans="1:6" x14ac:dyDescent="0.45">
      <c r="A227" s="63">
        <v>64</v>
      </c>
      <c r="B227" t="s">
        <v>117</v>
      </c>
      <c r="D227" s="62">
        <f t="shared" si="50"/>
        <v>3.5820556582188745E-2</v>
      </c>
      <c r="E227" s="62">
        <f t="shared" si="51"/>
        <v>5.5820556582188541E-2</v>
      </c>
      <c r="F227" s="62">
        <f t="shared" si="52"/>
        <v>0.11610248907169551</v>
      </c>
    </row>
    <row r="228" spans="1:6" x14ac:dyDescent="0.45">
      <c r="A228" s="63">
        <v>128</v>
      </c>
      <c r="B228" t="s">
        <v>118</v>
      </c>
      <c r="D228" s="62">
        <f t="shared" si="50"/>
        <v>4.0339580755957005E-2</v>
      </c>
      <c r="E228" s="62">
        <f t="shared" si="51"/>
        <v>5.9999999999999831E-2</v>
      </c>
      <c r="F228" s="62">
        <f t="shared" si="52"/>
        <v>0.11999999999999988</v>
      </c>
    </row>
    <row r="229" spans="1:6" x14ac:dyDescent="0.45">
      <c r="A229" s="63">
        <v>256</v>
      </c>
      <c r="B229" t="s">
        <v>119</v>
      </c>
      <c r="D229" s="62">
        <f t="shared" si="50"/>
        <v>5.6127497860044784E-2</v>
      </c>
      <c r="E229" s="62">
        <f t="shared" si="51"/>
        <v>8.9455562894988461E-2</v>
      </c>
      <c r="F229" s="62">
        <f t="shared" si="52"/>
        <v>0.10695482493303676</v>
      </c>
    </row>
    <row r="230" spans="1:6" x14ac:dyDescent="0.45">
      <c r="A230" s="63">
        <v>512</v>
      </c>
      <c r="B230" t="s">
        <v>120</v>
      </c>
      <c r="D230" s="62">
        <f t="shared" si="50"/>
        <v>3.7257149425608649E-2</v>
      </c>
      <c r="E230" s="62">
        <f t="shared" si="51"/>
        <v>7.1368845492034705E-2</v>
      </c>
      <c r="F230" s="62">
        <f t="shared" si="52"/>
        <v>9.7442563850088204E-2</v>
      </c>
    </row>
    <row r="231" spans="1:6" x14ac:dyDescent="0.45">
      <c r="A231" s="63">
        <v>1024</v>
      </c>
      <c r="B231" t="s">
        <v>121</v>
      </c>
      <c r="D231" s="62">
        <f t="shared" si="50"/>
        <v>9.831415880441785E-3</v>
      </c>
      <c r="E231" s="62">
        <f t="shared" si="51"/>
        <v>9.1321363795424437E-2</v>
      </c>
      <c r="F231" s="62">
        <f t="shared" si="52"/>
        <v>9.5988547247084721E-2</v>
      </c>
    </row>
    <row r="232" spans="1:6" x14ac:dyDescent="0.45">
      <c r="A232" s="63">
        <v>2048</v>
      </c>
      <c r="B232" t="s">
        <v>122</v>
      </c>
      <c r="D232" s="62">
        <f t="shared" si="50"/>
        <v>1.4098731417068411E-2</v>
      </c>
      <c r="E232" s="62">
        <f t="shared" si="51"/>
        <v>8.5638766848982417E-2</v>
      </c>
      <c r="F232" s="62">
        <f t="shared" si="52"/>
        <v>8.7636465416699005E-2</v>
      </c>
    </row>
    <row r="233" spans="1:6" x14ac:dyDescent="0.45">
      <c r="A233" s="63">
        <v>4096</v>
      </c>
      <c r="B233" t="s">
        <v>123</v>
      </c>
      <c r="D233" s="62">
        <f t="shared" si="50"/>
        <v>7.0800124437244705E-3</v>
      </c>
      <c r="E233" s="62">
        <f t="shared" si="51"/>
        <v>9.0997371923686954E-2</v>
      </c>
      <c r="F233" s="62">
        <f t="shared" si="52"/>
        <v>9.4319655965406923E-2</v>
      </c>
    </row>
    <row r="234" spans="1:6" x14ac:dyDescent="0.45">
      <c r="A234" s="63">
        <v>8192</v>
      </c>
      <c r="B234" t="s">
        <v>124</v>
      </c>
      <c r="D234" s="62">
        <f t="shared" si="50"/>
        <v>4.8944360317011437E-3</v>
      </c>
      <c r="E234" s="62">
        <f t="shared" si="51"/>
        <v>9.6906828235116871E-2</v>
      </c>
      <c r="F234" s="62">
        <f t="shared" si="52"/>
        <v>9.4832502636856164E-2</v>
      </c>
    </row>
    <row r="235" spans="1:6" x14ac:dyDescent="0.45">
      <c r="A235" s="63">
        <v>16384</v>
      </c>
      <c r="B235" t="s">
        <v>125</v>
      </c>
      <c r="D235" s="62">
        <f t="shared" si="50"/>
        <v>3.4069517671948546E-3</v>
      </c>
      <c r="E235" s="62">
        <f t="shared" si="51"/>
        <v>0.10381849749805472</v>
      </c>
      <c r="F235" s="62">
        <f t="shared" si="52"/>
        <v>0.10202212571118241</v>
      </c>
    </row>
    <row r="236" spans="1:6" x14ac:dyDescent="0.45">
      <c r="A236" s="63">
        <v>32768</v>
      </c>
      <c r="B236" t="s">
        <v>126</v>
      </c>
      <c r="D236" s="62">
        <f t="shared" si="50"/>
        <v>2.3786095521911577E-3</v>
      </c>
      <c r="E236" s="62">
        <f t="shared" si="51"/>
        <v>0.10617073186848058</v>
      </c>
      <c r="F236" s="62">
        <f t="shared" si="52"/>
        <v>0.10385214955516231</v>
      </c>
    </row>
    <row r="237" spans="1:6" x14ac:dyDescent="0.45">
      <c r="A237" s="63">
        <v>65536</v>
      </c>
      <c r="B237" t="s">
        <v>127</v>
      </c>
      <c r="D237" s="62">
        <f t="shared" si="50"/>
        <v>2.055258694690254E-3</v>
      </c>
      <c r="E237" s="62">
        <f t="shared" si="51"/>
        <v>0.10766684197875298</v>
      </c>
      <c r="F237" s="62">
        <f t="shared" si="52"/>
        <v>0.10511669997606976</v>
      </c>
    </row>
    <row r="238" spans="1:6" x14ac:dyDescent="0.45">
      <c r="A238" s="63">
        <v>131072</v>
      </c>
      <c r="B238" t="s">
        <v>128</v>
      </c>
      <c r="D238" s="62">
        <f t="shared" si="50"/>
        <v>1.1904735431256253E-3</v>
      </c>
      <c r="E238" s="62">
        <f t="shared" si="51"/>
        <v>0.10713414688952927</v>
      </c>
      <c r="F238" s="62">
        <f t="shared" si="52"/>
        <v>0.10511982712268031</v>
      </c>
    </row>
    <row r="239" spans="1:6" x14ac:dyDescent="0.45">
      <c r="A239" s="63">
        <v>262144</v>
      </c>
      <c r="B239" t="s">
        <v>129</v>
      </c>
      <c r="D239" s="62">
        <f t="shared" si="50"/>
        <v>1.0742829382870411E-3</v>
      </c>
      <c r="E239" s="62">
        <f t="shared" si="51"/>
        <v>0.10670456245286752</v>
      </c>
      <c r="F239" s="62">
        <f t="shared" si="52"/>
        <v>0.10455922668910933</v>
      </c>
    </row>
    <row r="240" spans="1:6" x14ac:dyDescent="0.45">
      <c r="A240" s="63">
        <v>524288</v>
      </c>
      <c r="B240" t="s">
        <v>130</v>
      </c>
      <c r="D240" s="62">
        <f t="shared" si="50"/>
        <v>8.560697945021456E-4</v>
      </c>
      <c r="E240" s="62">
        <f t="shared" si="51"/>
        <v>0.10644897594621461</v>
      </c>
      <c r="F240" s="62">
        <f t="shared" si="52"/>
        <v>0.10406727099816204</v>
      </c>
    </row>
    <row r="241" spans="1:7" x14ac:dyDescent="0.45">
      <c r="E241" s="62">
        <f>AVERAGE(E221:E240)</f>
        <v>9.0345858855580982E-2</v>
      </c>
    </row>
    <row r="242" spans="1:7" ht="23.25" x14ac:dyDescent="0.7">
      <c r="A242" s="135" t="s">
        <v>252</v>
      </c>
      <c r="B242" s="81"/>
      <c r="C242" s="81"/>
    </row>
    <row r="243" spans="1:7" ht="18" x14ac:dyDescent="0.55000000000000004">
      <c r="A243" s="61" t="s">
        <v>243</v>
      </c>
      <c r="B243" s="81"/>
      <c r="C243" s="81"/>
    </row>
    <row r="244" spans="1:7" x14ac:dyDescent="0.45">
      <c r="A244" s="4"/>
      <c r="B244" s="144" t="s">
        <v>3</v>
      </c>
      <c r="C244" s="144"/>
      <c r="D244" s="144" t="s">
        <v>56</v>
      </c>
      <c r="E244" s="144"/>
      <c r="F244" s="144" t="s">
        <v>6</v>
      </c>
      <c r="G244" s="144"/>
    </row>
    <row r="245" spans="1:7" x14ac:dyDescent="0.45">
      <c r="A245" s="12" t="s">
        <v>29</v>
      </c>
      <c r="B245" s="117" t="s">
        <v>4</v>
      </c>
      <c r="C245" s="117" t="s">
        <v>5</v>
      </c>
      <c r="D245" s="117" t="s">
        <v>4</v>
      </c>
      <c r="E245" s="117" t="s">
        <v>5</v>
      </c>
      <c r="F245" s="117" t="s">
        <v>4</v>
      </c>
      <c r="G245" s="117" t="s">
        <v>5</v>
      </c>
    </row>
    <row r="246" spans="1:7" x14ac:dyDescent="0.45">
      <c r="A246" s="98">
        <v>1</v>
      </c>
      <c r="B246" s="82">
        <v>686257.9</v>
      </c>
      <c r="C246" s="82">
        <v>11284.7630993</v>
      </c>
      <c r="D246" s="82">
        <v>677209.34499999997</v>
      </c>
      <c r="E246" s="82">
        <v>3523.5834863800001</v>
      </c>
      <c r="F246" s="82">
        <v>676839.14500000002</v>
      </c>
      <c r="G246" s="82">
        <v>2848.1199108300002</v>
      </c>
    </row>
    <row r="247" spans="1:7" x14ac:dyDescent="0.45">
      <c r="A247" s="98">
        <v>2</v>
      </c>
      <c r="B247" s="82">
        <v>876386.69499999995</v>
      </c>
      <c r="C247" s="82">
        <v>2704.84842209</v>
      </c>
      <c r="D247" s="82">
        <v>869648.245</v>
      </c>
      <c r="E247" s="82">
        <v>5400.7899303200002</v>
      </c>
      <c r="F247" s="82">
        <v>872031.83</v>
      </c>
      <c r="G247" s="82">
        <v>1474.87628569</v>
      </c>
    </row>
    <row r="248" spans="1:7" x14ac:dyDescent="0.45">
      <c r="A248" s="98">
        <v>4</v>
      </c>
      <c r="B248" s="82">
        <v>1256982.51</v>
      </c>
      <c r="C248" s="82">
        <v>11554.861145000001</v>
      </c>
      <c r="D248" s="82">
        <v>1249714.1850000001</v>
      </c>
      <c r="E248" s="82">
        <v>7291.2660694300002</v>
      </c>
      <c r="F248" s="82">
        <v>1254152.3</v>
      </c>
      <c r="G248" s="82">
        <v>1820.26251211</v>
      </c>
    </row>
    <row r="249" spans="1:7" x14ac:dyDescent="0.45">
      <c r="A249" s="98">
        <v>8</v>
      </c>
      <c r="B249" s="82">
        <v>2043921.4650000001</v>
      </c>
      <c r="C249" s="82">
        <v>35863.102322400002</v>
      </c>
      <c r="D249" s="82">
        <v>2017151.6</v>
      </c>
      <c r="E249" s="82">
        <v>13178.432577699999</v>
      </c>
      <c r="F249" s="82">
        <v>2015596.3149999999</v>
      </c>
      <c r="G249" s="82">
        <v>14663.1439885</v>
      </c>
    </row>
    <row r="250" spans="1:7" x14ac:dyDescent="0.45">
      <c r="A250" s="98">
        <v>16</v>
      </c>
      <c r="B250" s="82">
        <v>3543110.04</v>
      </c>
      <c r="C250" s="82">
        <v>5274.3682428700004</v>
      </c>
      <c r="D250" s="82">
        <v>3459991.0350000001</v>
      </c>
      <c r="E250" s="82">
        <v>44183.223271800001</v>
      </c>
      <c r="F250" s="82">
        <v>3456270</v>
      </c>
      <c r="G250" s="82">
        <v>46867.2776285</v>
      </c>
    </row>
    <row r="251" spans="1:7" x14ac:dyDescent="0.45">
      <c r="A251" s="98">
        <v>32</v>
      </c>
      <c r="B251" s="82">
        <v>6301442.2199999997</v>
      </c>
      <c r="C251" s="82">
        <v>73613.550736899997</v>
      </c>
      <c r="D251" s="82">
        <v>6111564.0599999996</v>
      </c>
      <c r="E251" s="82">
        <v>21623.510239399999</v>
      </c>
      <c r="F251" s="82">
        <v>6140397.915</v>
      </c>
      <c r="G251" s="82">
        <v>33062.6704207</v>
      </c>
    </row>
    <row r="252" spans="1:7" x14ac:dyDescent="0.45">
      <c r="A252" s="98">
        <v>64</v>
      </c>
      <c r="B252" s="82">
        <v>11195993.560000001</v>
      </c>
      <c r="C252" s="82">
        <v>95131.023629999996</v>
      </c>
      <c r="D252" s="82">
        <v>11007391.85</v>
      </c>
      <c r="E252" s="82">
        <v>30116.201073600001</v>
      </c>
      <c r="F252" s="82">
        <v>10942821.859999999</v>
      </c>
      <c r="G252" s="82">
        <v>94665.691177899993</v>
      </c>
    </row>
    <row r="253" spans="1:7" x14ac:dyDescent="0.45">
      <c r="A253" s="98">
        <v>128</v>
      </c>
      <c r="B253" s="82">
        <v>19445345.655000001</v>
      </c>
      <c r="C253" s="82">
        <v>74342.464511099999</v>
      </c>
      <c r="D253" s="82">
        <v>19074792.475000001</v>
      </c>
      <c r="E253" s="82">
        <v>66484.485135800001</v>
      </c>
      <c r="F253" s="82">
        <v>19122864.925000001</v>
      </c>
      <c r="G253" s="82">
        <v>143221.06971800001</v>
      </c>
    </row>
    <row r="254" spans="1:7" x14ac:dyDescent="0.45">
      <c r="A254" s="98">
        <v>256</v>
      </c>
      <c r="B254" s="82">
        <v>31765279.045000002</v>
      </c>
      <c r="C254" s="82">
        <v>157037.56454600001</v>
      </c>
      <c r="D254" s="82">
        <v>30802019.824999999</v>
      </c>
      <c r="E254" s="82">
        <v>202494.45571099999</v>
      </c>
      <c r="F254" s="82">
        <v>31093131.120000001</v>
      </c>
      <c r="G254" s="82">
        <v>631130.86670100002</v>
      </c>
    </row>
    <row r="255" spans="1:7" x14ac:dyDescent="0.45">
      <c r="A255" s="98">
        <v>512</v>
      </c>
      <c r="B255" s="82">
        <v>48485612.585000001</v>
      </c>
      <c r="C255" s="82">
        <v>293508.13442199997</v>
      </c>
      <c r="D255" s="82">
        <v>47146277.539999999</v>
      </c>
      <c r="E255" s="82">
        <v>288606.56835399999</v>
      </c>
      <c r="F255" s="82">
        <v>47970847.155000001</v>
      </c>
      <c r="G255" s="82">
        <v>559621.67951399996</v>
      </c>
    </row>
    <row r="256" spans="1:7" x14ac:dyDescent="0.45">
      <c r="A256" s="98">
        <v>1024</v>
      </c>
      <c r="B256" s="82">
        <v>68278412.959999993</v>
      </c>
      <c r="C256" s="82">
        <v>243190.79000099999</v>
      </c>
      <c r="D256" s="82">
        <v>66869240.600000001</v>
      </c>
      <c r="E256" s="82">
        <v>316435.67688899999</v>
      </c>
      <c r="F256" s="82">
        <v>67520367.105000004</v>
      </c>
      <c r="G256" s="82">
        <v>504194.331191</v>
      </c>
    </row>
    <row r="257" spans="1:7" x14ac:dyDescent="0.45">
      <c r="A257" s="98">
        <v>2048</v>
      </c>
      <c r="B257" s="82">
        <v>85837794.950000003</v>
      </c>
      <c r="C257" s="82">
        <v>236324.463758</v>
      </c>
      <c r="D257" s="82">
        <v>84922491.334999993</v>
      </c>
      <c r="E257" s="82">
        <v>234990.15577899999</v>
      </c>
      <c r="F257" s="82">
        <v>85294261.409999996</v>
      </c>
      <c r="G257" s="82">
        <v>395484.63660700002</v>
      </c>
    </row>
    <row r="258" spans="1:7" x14ac:dyDescent="0.45">
      <c r="A258" s="98">
        <v>4096</v>
      </c>
      <c r="B258" s="82">
        <v>97063779.650000006</v>
      </c>
      <c r="C258" s="82">
        <v>201621.90346500001</v>
      </c>
      <c r="D258" s="82">
        <v>96794318.555000007</v>
      </c>
      <c r="E258" s="82">
        <v>206673.27032499999</v>
      </c>
      <c r="F258" s="82">
        <v>96826231.370000005</v>
      </c>
      <c r="G258" s="82">
        <v>183562.35122000001</v>
      </c>
    </row>
    <row r="259" spans="1:7" x14ac:dyDescent="0.45">
      <c r="A259" s="98">
        <v>8192</v>
      </c>
      <c r="B259" s="82">
        <v>103831354.065</v>
      </c>
      <c r="C259" s="82">
        <v>154774.116373</v>
      </c>
      <c r="D259" s="82">
        <v>103621423.5</v>
      </c>
      <c r="E259" s="82">
        <v>177817.04555899999</v>
      </c>
      <c r="F259" s="82">
        <v>103548766.98</v>
      </c>
      <c r="G259" s="82">
        <v>125792.60407099999</v>
      </c>
    </row>
    <row r="260" spans="1:7" x14ac:dyDescent="0.45">
      <c r="A260" s="98">
        <v>16384</v>
      </c>
      <c r="B260" s="82">
        <v>107401877.84</v>
      </c>
      <c r="C260" s="82">
        <v>279903.61473199999</v>
      </c>
      <c r="D260" s="82">
        <v>107443755.93000001</v>
      </c>
      <c r="E260" s="82">
        <v>146812.63607499999</v>
      </c>
      <c r="F260" s="82">
        <v>107383874.535</v>
      </c>
      <c r="G260" s="82">
        <v>206000.02587000001</v>
      </c>
    </row>
    <row r="261" spans="1:7" x14ac:dyDescent="0.45">
      <c r="A261" s="98">
        <v>32768</v>
      </c>
      <c r="B261" s="82">
        <v>109435569.43000001</v>
      </c>
      <c r="C261" s="82">
        <v>110583.19677</v>
      </c>
      <c r="D261" s="82">
        <v>109388649.05</v>
      </c>
      <c r="E261" s="82">
        <v>304048.86569900002</v>
      </c>
      <c r="F261" s="82">
        <v>109459598.965</v>
      </c>
      <c r="G261" s="82">
        <v>160727.41909099999</v>
      </c>
    </row>
    <row r="262" spans="1:7" x14ac:dyDescent="0.45">
      <c r="A262" s="98">
        <v>65536</v>
      </c>
      <c r="B262" s="82">
        <v>110552906.31</v>
      </c>
      <c r="C262" s="82">
        <v>188435.40552</v>
      </c>
      <c r="D262" s="82">
        <v>110619393.175</v>
      </c>
      <c r="E262" s="82">
        <v>107018.192314</v>
      </c>
      <c r="F262" s="82">
        <v>110572848.745</v>
      </c>
      <c r="G262" s="82">
        <v>169515.78600399999</v>
      </c>
    </row>
    <row r="263" spans="1:7" x14ac:dyDescent="0.45">
      <c r="A263" s="98">
        <v>131072</v>
      </c>
      <c r="B263" s="82">
        <v>110886480.015</v>
      </c>
      <c r="C263" s="82">
        <v>727766.48310399998</v>
      </c>
      <c r="D263" s="82">
        <v>111197316.97</v>
      </c>
      <c r="E263" s="82">
        <v>85758.418336999996</v>
      </c>
      <c r="F263" s="82">
        <v>111188838.44499999</v>
      </c>
      <c r="G263" s="82">
        <v>136062.673626</v>
      </c>
    </row>
    <row r="264" spans="1:7" x14ac:dyDescent="0.45">
      <c r="A264" s="98">
        <v>262144</v>
      </c>
      <c r="B264" s="82">
        <v>111516090.265</v>
      </c>
      <c r="C264" s="82">
        <v>128163.31731899999</v>
      </c>
      <c r="D264" s="82">
        <v>111491279.80500001</v>
      </c>
      <c r="E264" s="82">
        <v>109973.164123</v>
      </c>
      <c r="F264" s="82">
        <v>111495381.73</v>
      </c>
      <c r="G264" s="82">
        <v>136980.082184</v>
      </c>
    </row>
    <row r="265" spans="1:7" x14ac:dyDescent="0.45">
      <c r="A265" s="119">
        <v>524288</v>
      </c>
      <c r="B265" s="82">
        <v>111749589.825</v>
      </c>
      <c r="C265" s="82">
        <v>98482.838076</v>
      </c>
      <c r="D265" s="82">
        <v>111718702.28</v>
      </c>
      <c r="E265" s="82">
        <v>133725.27658199999</v>
      </c>
      <c r="F265" s="82">
        <v>111669089.405</v>
      </c>
      <c r="G265" s="82">
        <v>105921.49238</v>
      </c>
    </row>
    <row r="268" spans="1:7" ht="28.5" x14ac:dyDescent="0.45">
      <c r="A268" s="12" t="s">
        <v>29</v>
      </c>
      <c r="B268" s="51" t="s">
        <v>245</v>
      </c>
      <c r="C268" t="s">
        <v>152</v>
      </c>
      <c r="D268" s="51" t="s">
        <v>246</v>
      </c>
      <c r="E268" t="s">
        <v>152</v>
      </c>
    </row>
    <row r="269" spans="1:7" x14ac:dyDescent="0.45">
      <c r="A269" s="98">
        <v>1</v>
      </c>
      <c r="B269" s="82">
        <f>B246/D246</f>
        <v>1.013361532983571</v>
      </c>
      <c r="C269" s="82">
        <f>E246/D246</f>
        <v>5.2030934191848758E-3</v>
      </c>
      <c r="D269" s="82">
        <f t="shared" ref="D269:D288" si="53">B246/F246</f>
        <v>1.0139157953105682</v>
      </c>
      <c r="E269" s="82">
        <f>G246/F246</f>
        <v>4.2079716161068084E-3</v>
      </c>
    </row>
    <row r="270" spans="1:7" x14ac:dyDescent="0.45">
      <c r="A270" s="98">
        <v>2</v>
      </c>
      <c r="B270" s="82">
        <f t="shared" ref="B270:B288" si="54">B247/D247</f>
        <v>1.0077484776617929</v>
      </c>
      <c r="C270" s="82">
        <f t="shared" ref="C270:C288" si="55">E247/D247</f>
        <v>6.2103154480809657E-3</v>
      </c>
      <c r="D270" s="82">
        <f t="shared" si="53"/>
        <v>1.0049939289486716</v>
      </c>
      <c r="E270" s="82">
        <f t="shared" ref="E270:E288" si="56">G247/F247</f>
        <v>1.6913101505595272E-3</v>
      </c>
    </row>
    <row r="271" spans="1:7" x14ac:dyDescent="0.45">
      <c r="A271" s="98">
        <v>4</v>
      </c>
      <c r="B271" s="82">
        <f t="shared" si="54"/>
        <v>1.0058159898377084</v>
      </c>
      <c r="C271" s="82">
        <f t="shared" si="55"/>
        <v>5.834346890629236E-3</v>
      </c>
      <c r="D271" s="82">
        <f t="shared" si="53"/>
        <v>1.0022566716976877</v>
      </c>
      <c r="E271" s="82">
        <f t="shared" si="56"/>
        <v>1.4513887285539403E-3</v>
      </c>
    </row>
    <row r="272" spans="1:7" x14ac:dyDescent="0.45">
      <c r="A272" s="98">
        <v>8</v>
      </c>
      <c r="B272" s="82">
        <f t="shared" si="54"/>
        <v>1.0132711220118507</v>
      </c>
      <c r="C272" s="82">
        <f t="shared" si="55"/>
        <v>6.5331889669075936E-3</v>
      </c>
      <c r="D272" s="82">
        <f t="shared" si="53"/>
        <v>1.0140529875894322</v>
      </c>
      <c r="E272" s="82">
        <f t="shared" si="56"/>
        <v>7.2748416334051493E-3</v>
      </c>
    </row>
    <row r="273" spans="1:5" x14ac:dyDescent="0.45">
      <c r="A273" s="98">
        <v>16</v>
      </c>
      <c r="B273" s="82">
        <f t="shared" si="54"/>
        <v>1.0240228960593245</v>
      </c>
      <c r="C273" s="82">
        <f t="shared" si="55"/>
        <v>1.2769750795553723E-2</v>
      </c>
      <c r="D273" s="82">
        <f t="shared" si="53"/>
        <v>1.0251253634698678</v>
      </c>
      <c r="E273" s="82">
        <f t="shared" si="56"/>
        <v>1.3560074192265072E-2</v>
      </c>
    </row>
    <row r="274" spans="1:5" x14ac:dyDescent="0.45">
      <c r="A274" s="98">
        <v>32</v>
      </c>
      <c r="B274" s="82">
        <f t="shared" si="54"/>
        <v>1.0310686688605208</v>
      </c>
      <c r="C274" s="82">
        <f t="shared" si="55"/>
        <v>3.5381303422679007E-3</v>
      </c>
      <c r="D274" s="82">
        <f t="shared" si="53"/>
        <v>1.0262270144751686</v>
      </c>
      <c r="E274" s="82">
        <f t="shared" si="56"/>
        <v>5.3844507926649569E-3</v>
      </c>
    </row>
    <row r="275" spans="1:5" x14ac:dyDescent="0.45">
      <c r="A275" s="98">
        <v>64</v>
      </c>
      <c r="B275" s="82">
        <f t="shared" si="54"/>
        <v>1.0171340961210535</v>
      </c>
      <c r="C275" s="82">
        <f t="shared" si="55"/>
        <v>2.7359979079512832E-3</v>
      </c>
      <c r="D275" s="82">
        <f t="shared" si="53"/>
        <v>1.0231358696357322</v>
      </c>
      <c r="E275" s="82">
        <f t="shared" si="56"/>
        <v>8.6509396195087098E-3</v>
      </c>
    </row>
    <row r="276" spans="1:5" x14ac:dyDescent="0.45">
      <c r="A276" s="98">
        <v>128</v>
      </c>
      <c r="B276" s="82">
        <f t="shared" si="54"/>
        <v>1.0194263282541951</v>
      </c>
      <c r="C276" s="82">
        <f t="shared" si="55"/>
        <v>3.4854630907747266E-3</v>
      </c>
      <c r="D276" s="82">
        <f t="shared" si="53"/>
        <v>1.0168636201356216</v>
      </c>
      <c r="E276" s="82">
        <f t="shared" si="56"/>
        <v>7.4895194982401419E-3</v>
      </c>
    </row>
    <row r="277" spans="1:5" x14ac:dyDescent="0.45">
      <c r="A277" s="98">
        <v>256</v>
      </c>
      <c r="B277" s="82">
        <f t="shared" si="54"/>
        <v>1.0312725991825442</v>
      </c>
      <c r="C277" s="82">
        <f t="shared" si="55"/>
        <v>6.5740641964865043E-3</v>
      </c>
      <c r="D277" s="82">
        <f t="shared" si="53"/>
        <v>1.0216172479511931</v>
      </c>
      <c r="E277" s="82">
        <f t="shared" si="56"/>
        <v>2.0298080121465747E-2</v>
      </c>
    </row>
    <row r="278" spans="1:5" x14ac:dyDescent="0.45">
      <c r="A278" s="98">
        <v>512</v>
      </c>
      <c r="B278" s="82">
        <f t="shared" si="54"/>
        <v>1.0284080762020644</v>
      </c>
      <c r="C278" s="82">
        <f t="shared" si="55"/>
        <v>6.1215133710002759E-3</v>
      </c>
      <c r="D278" s="82">
        <f t="shared" si="53"/>
        <v>1.0107307971513766</v>
      </c>
      <c r="E278" s="82">
        <f t="shared" si="56"/>
        <v>1.1665870267118487E-2</v>
      </c>
    </row>
    <row r="279" spans="1:5" x14ac:dyDescent="0.45">
      <c r="A279" s="98">
        <v>1024</v>
      </c>
      <c r="B279" s="82">
        <f t="shared" si="54"/>
        <v>1.021073551117911</v>
      </c>
      <c r="C279" s="82">
        <f t="shared" si="55"/>
        <v>4.7321559815799675E-3</v>
      </c>
      <c r="D279" s="82">
        <f t="shared" si="53"/>
        <v>1.0112269214090788</v>
      </c>
      <c r="E279" s="82">
        <f t="shared" si="56"/>
        <v>7.4672925045998978E-3</v>
      </c>
    </row>
    <row r="280" spans="1:5" x14ac:dyDescent="0.45">
      <c r="A280" s="98">
        <v>2048</v>
      </c>
      <c r="B280" s="82">
        <f t="shared" si="54"/>
        <v>1.0107781060189267</v>
      </c>
      <c r="C280" s="82">
        <f t="shared" si="55"/>
        <v>2.7671133063209021E-3</v>
      </c>
      <c r="D280" s="82">
        <f t="shared" si="53"/>
        <v>1.0063724514523587</v>
      </c>
      <c r="E280" s="82">
        <f t="shared" si="56"/>
        <v>4.6367086140291372E-3</v>
      </c>
    </row>
    <row r="281" spans="1:5" x14ac:dyDescent="0.45">
      <c r="A281" s="98">
        <v>4096</v>
      </c>
      <c r="B281" s="82">
        <f t="shared" si="54"/>
        <v>1.0027838523895065</v>
      </c>
      <c r="C281" s="82">
        <f t="shared" si="55"/>
        <v>2.1351797647871768E-3</v>
      </c>
      <c r="D281" s="82">
        <f t="shared" si="53"/>
        <v>1.0024533463364103</v>
      </c>
      <c r="E281" s="82">
        <f t="shared" si="56"/>
        <v>1.8957915496943915E-3</v>
      </c>
    </row>
    <row r="282" spans="1:5" x14ac:dyDescent="0.45">
      <c r="A282" s="98">
        <v>8192</v>
      </c>
      <c r="B282" s="82">
        <f t="shared" si="54"/>
        <v>1.0020259378602341</v>
      </c>
      <c r="C282" s="82">
        <f t="shared" si="55"/>
        <v>1.716025890717473E-3</v>
      </c>
      <c r="D282" s="82">
        <f t="shared" si="53"/>
        <v>1.0027290241423596</v>
      </c>
      <c r="E282" s="82">
        <f t="shared" si="56"/>
        <v>1.2148150841361182E-3</v>
      </c>
    </row>
    <row r="283" spans="1:5" x14ac:dyDescent="0.45">
      <c r="A283" s="98">
        <v>16384</v>
      </c>
      <c r="B283" s="82">
        <f t="shared" si="54"/>
        <v>0.99961023244545466</v>
      </c>
      <c r="C283" s="82">
        <f t="shared" si="55"/>
        <v>1.366413848848033E-3</v>
      </c>
      <c r="D283" s="82">
        <f t="shared" si="53"/>
        <v>1.000167653710373</v>
      </c>
      <c r="E283" s="82">
        <f t="shared" si="56"/>
        <v>1.9183515845561869E-3</v>
      </c>
    </row>
    <row r="284" spans="1:5" x14ac:dyDescent="0.45">
      <c r="A284" s="98">
        <v>32768</v>
      </c>
      <c r="B284" s="82">
        <f t="shared" si="54"/>
        <v>1.0004289328043403</v>
      </c>
      <c r="C284" s="82">
        <f t="shared" si="55"/>
        <v>2.7795284825212862E-3</v>
      </c>
      <c r="D284" s="82">
        <f t="shared" si="53"/>
        <v>0.99978047119460323</v>
      </c>
      <c r="E284" s="82">
        <f t="shared" si="56"/>
        <v>1.4683720807564169E-3</v>
      </c>
    </row>
    <row r="285" spans="1:5" x14ac:dyDescent="0.45">
      <c r="A285" s="98">
        <v>65536</v>
      </c>
      <c r="B285" s="82">
        <f t="shared" si="54"/>
        <v>0.99939895832826697</v>
      </c>
      <c r="C285" s="82">
        <f t="shared" si="55"/>
        <v>9.6744512189374525E-4</v>
      </c>
      <c r="D285" s="82">
        <f t="shared" si="53"/>
        <v>0.99981964437720161</v>
      </c>
      <c r="E285" s="82">
        <f t="shared" si="56"/>
        <v>1.5330688132575161E-3</v>
      </c>
    </row>
    <row r="286" spans="1:5" x14ac:dyDescent="0.45">
      <c r="A286" s="98">
        <v>131072</v>
      </c>
      <c r="B286" s="82">
        <f t="shared" si="54"/>
        <v>0.99720463619563893</v>
      </c>
      <c r="C286" s="82">
        <f t="shared" si="55"/>
        <v>7.7122740614449193E-4</v>
      </c>
      <c r="D286" s="82">
        <f t="shared" si="53"/>
        <v>0.9972806764219454</v>
      </c>
      <c r="E286" s="82">
        <f t="shared" si="56"/>
        <v>1.2237080225755209E-3</v>
      </c>
    </row>
    <row r="287" spans="1:5" x14ac:dyDescent="0.45">
      <c r="A287" s="98">
        <v>262144</v>
      </c>
      <c r="B287" s="82">
        <f t="shared" si="54"/>
        <v>1.0002225327401693</v>
      </c>
      <c r="C287" s="82">
        <f t="shared" si="55"/>
        <v>9.8638354780162889E-4</v>
      </c>
      <c r="D287" s="82">
        <f t="shared" si="53"/>
        <v>1.0001857344643219</v>
      </c>
      <c r="E287" s="82">
        <f t="shared" si="56"/>
        <v>1.2285718032314054E-3</v>
      </c>
    </row>
    <row r="288" spans="1:5" x14ac:dyDescent="0.45">
      <c r="A288" s="119">
        <v>524288</v>
      </c>
      <c r="B288" s="82">
        <f t="shared" si="54"/>
        <v>1.0002764760453677</v>
      </c>
      <c r="C288" s="82">
        <f t="shared" si="55"/>
        <v>1.1969820079617917E-3</v>
      </c>
      <c r="D288" s="82">
        <f t="shared" si="53"/>
        <v>1.0007208836431722</v>
      </c>
      <c r="E288" s="82">
        <f t="shared" si="56"/>
        <v>9.485300985651034E-4</v>
      </c>
    </row>
    <row r="291" spans="1:7" x14ac:dyDescent="0.45">
      <c r="A291" s="107" t="s">
        <v>247</v>
      </c>
    </row>
    <row r="292" spans="1:7" x14ac:dyDescent="0.45">
      <c r="A292" s="4"/>
      <c r="B292" s="144" t="s">
        <v>3</v>
      </c>
      <c r="C292" s="144"/>
      <c r="D292" s="144" t="s">
        <v>56</v>
      </c>
      <c r="E292" s="144"/>
      <c r="F292" s="144" t="s">
        <v>6</v>
      </c>
      <c r="G292" s="144"/>
    </row>
    <row r="293" spans="1:7" x14ac:dyDescent="0.45">
      <c r="A293" s="12" t="s">
        <v>29</v>
      </c>
      <c r="B293" s="117" t="s">
        <v>4</v>
      </c>
      <c r="C293" s="117" t="s">
        <v>5</v>
      </c>
      <c r="D293" s="117" t="s">
        <v>4</v>
      </c>
      <c r="E293" s="117" t="s">
        <v>5</v>
      </c>
      <c r="F293" s="117" t="s">
        <v>4</v>
      </c>
      <c r="G293" s="117" t="s">
        <v>5</v>
      </c>
    </row>
    <row r="294" spans="1:7" x14ac:dyDescent="0.45">
      <c r="A294" s="98">
        <v>1</v>
      </c>
      <c r="B294" s="82">
        <v>46717832.289999999</v>
      </c>
      <c r="C294" s="82">
        <v>1136023.5452399999</v>
      </c>
      <c r="D294" s="82">
        <v>51156001.82</v>
      </c>
      <c r="E294" s="82">
        <v>1035036.15905</v>
      </c>
      <c r="F294" s="82">
        <v>47472482.990000002</v>
      </c>
      <c r="G294" s="82">
        <v>371124.780921</v>
      </c>
    </row>
    <row r="295" spans="1:7" x14ac:dyDescent="0.45">
      <c r="A295" s="98">
        <v>2</v>
      </c>
      <c r="B295" s="82">
        <v>47085800.159999996</v>
      </c>
      <c r="C295" s="82">
        <v>615089.72952499997</v>
      </c>
      <c r="D295" s="82">
        <v>51321574.420000002</v>
      </c>
      <c r="E295" s="82">
        <v>457414.80607599998</v>
      </c>
      <c r="F295" s="82">
        <v>47913458.950000003</v>
      </c>
      <c r="G295" s="82">
        <v>716495.64301500004</v>
      </c>
    </row>
    <row r="296" spans="1:7" x14ac:dyDescent="0.45">
      <c r="A296" s="98">
        <v>4</v>
      </c>
      <c r="B296" s="82">
        <v>47263019.359999999</v>
      </c>
      <c r="C296" s="82">
        <v>583666.81689100002</v>
      </c>
      <c r="D296" s="82">
        <v>51847382.270000003</v>
      </c>
      <c r="E296" s="82">
        <v>874525.57173600001</v>
      </c>
      <c r="F296" s="82">
        <v>48743917.689999998</v>
      </c>
      <c r="G296" s="82">
        <v>1199319.3455099999</v>
      </c>
    </row>
    <row r="297" spans="1:7" x14ac:dyDescent="0.45">
      <c r="A297" s="98">
        <v>8</v>
      </c>
      <c r="B297" s="82">
        <v>49339516.189999998</v>
      </c>
      <c r="C297" s="82">
        <v>424798.02387700003</v>
      </c>
      <c r="D297" s="82">
        <v>51564669.280000001</v>
      </c>
      <c r="E297" s="82">
        <v>711578.77088600001</v>
      </c>
      <c r="F297" s="82">
        <v>49520730.890000001</v>
      </c>
      <c r="G297" s="82">
        <v>527940.53829099995</v>
      </c>
    </row>
    <row r="298" spans="1:7" x14ac:dyDescent="0.45">
      <c r="A298" s="98">
        <v>16</v>
      </c>
      <c r="B298" s="82">
        <v>51507832.329999998</v>
      </c>
      <c r="C298" s="82">
        <v>1286358.1199399999</v>
      </c>
      <c r="D298" s="82">
        <v>56523113.780000001</v>
      </c>
      <c r="E298" s="82">
        <v>1135660.7969</v>
      </c>
      <c r="F298" s="82">
        <v>54914977.469999999</v>
      </c>
      <c r="G298" s="82">
        <v>2164203.07234</v>
      </c>
    </row>
    <row r="299" spans="1:7" x14ac:dyDescent="0.45">
      <c r="A299" s="98">
        <v>32</v>
      </c>
      <c r="B299" s="82">
        <v>56971564.75</v>
      </c>
      <c r="C299" s="82">
        <v>1289314.4324099999</v>
      </c>
      <c r="D299" s="82">
        <v>60885981.359999999</v>
      </c>
      <c r="E299" s="82">
        <v>1022317.07236</v>
      </c>
      <c r="F299" s="82">
        <v>59385124.240000002</v>
      </c>
      <c r="G299" s="82">
        <v>468744.08578800003</v>
      </c>
    </row>
    <row r="300" spans="1:7" x14ac:dyDescent="0.45">
      <c r="A300" s="98">
        <v>64</v>
      </c>
      <c r="B300" s="82">
        <v>58168756.359999999</v>
      </c>
      <c r="C300" s="82">
        <v>1486735.1734199999</v>
      </c>
      <c r="D300" s="82">
        <v>63597203.009999998</v>
      </c>
      <c r="E300" s="82">
        <v>661741.02093799994</v>
      </c>
      <c r="F300" s="82">
        <v>61238443.890000001</v>
      </c>
      <c r="G300" s="82">
        <v>501847.636917</v>
      </c>
    </row>
    <row r="301" spans="1:7" x14ac:dyDescent="0.45">
      <c r="A301" s="98">
        <v>128</v>
      </c>
      <c r="B301" s="82">
        <v>61255852.829999998</v>
      </c>
      <c r="C301" s="82">
        <v>1258617.8174399999</v>
      </c>
      <c r="D301" s="82">
        <v>66385594.960000001</v>
      </c>
      <c r="E301" s="82">
        <v>852802.22210400004</v>
      </c>
      <c r="F301" s="82">
        <v>64198534.420000002</v>
      </c>
      <c r="G301" s="82">
        <v>1123737.1960499999</v>
      </c>
    </row>
    <row r="302" spans="1:7" x14ac:dyDescent="0.45">
      <c r="A302" s="98">
        <v>256</v>
      </c>
      <c r="B302" s="82">
        <v>64657071.140000001</v>
      </c>
      <c r="C302" s="82">
        <v>1630637.5555499999</v>
      </c>
      <c r="D302" s="82">
        <v>72439783.219999999</v>
      </c>
      <c r="E302" s="82">
        <v>1131796.59512</v>
      </c>
      <c r="F302" s="82">
        <v>71209739.810000002</v>
      </c>
      <c r="G302" s="82">
        <v>492420.251682</v>
      </c>
    </row>
    <row r="303" spans="1:7" x14ac:dyDescent="0.45">
      <c r="A303" s="98">
        <v>512</v>
      </c>
      <c r="B303" s="82">
        <v>73630520.170000002</v>
      </c>
      <c r="C303" s="82">
        <v>1083178.93833</v>
      </c>
      <c r="D303" s="82">
        <v>82241567.290000007</v>
      </c>
      <c r="E303" s="82">
        <v>1022288.07413</v>
      </c>
      <c r="F303" s="82">
        <v>78836762.959999993</v>
      </c>
      <c r="G303" s="82">
        <v>662325.90192800004</v>
      </c>
    </row>
    <row r="304" spans="1:7" x14ac:dyDescent="0.45">
      <c r="A304" s="98">
        <v>1024</v>
      </c>
      <c r="B304" s="82">
        <v>91595931.950000003</v>
      </c>
      <c r="C304" s="82">
        <v>888887.62369399995</v>
      </c>
      <c r="D304" s="82">
        <v>99443333.480000004</v>
      </c>
      <c r="E304" s="82">
        <v>1004670.82232</v>
      </c>
      <c r="F304" s="82">
        <v>96536629.900000006</v>
      </c>
      <c r="G304" s="82">
        <v>1247067.5901800001</v>
      </c>
    </row>
    <row r="305" spans="1:7" x14ac:dyDescent="0.45">
      <c r="A305" s="98">
        <v>2048</v>
      </c>
      <c r="B305" s="82">
        <v>126276215.09999999</v>
      </c>
      <c r="C305" s="82">
        <v>1331554.39705</v>
      </c>
      <c r="D305" s="82">
        <v>133519927.53</v>
      </c>
      <c r="E305" s="82">
        <v>1442478.3137300001</v>
      </c>
      <c r="F305" s="82">
        <v>130452933.65000001</v>
      </c>
      <c r="G305" s="82">
        <v>667835.74175499997</v>
      </c>
    </row>
    <row r="306" spans="1:7" x14ac:dyDescent="0.45">
      <c r="A306" s="98">
        <v>4096</v>
      </c>
      <c r="B306" s="82">
        <v>195013213.88</v>
      </c>
      <c r="C306" s="82">
        <v>652468.04240599996</v>
      </c>
      <c r="D306" s="82">
        <v>203704556.38999999</v>
      </c>
      <c r="E306" s="82">
        <v>833280.32430800004</v>
      </c>
      <c r="F306" s="82">
        <v>199695858.75999999</v>
      </c>
      <c r="G306" s="82">
        <v>1292774.23973</v>
      </c>
    </row>
    <row r="307" spans="1:7" x14ac:dyDescent="0.45">
      <c r="A307" s="98">
        <v>8192</v>
      </c>
      <c r="B307" s="82">
        <v>332537985.25</v>
      </c>
      <c r="C307" s="82">
        <v>1394180.4891600001</v>
      </c>
      <c r="D307" s="82">
        <v>342427411.56</v>
      </c>
      <c r="E307" s="82">
        <v>1041739.62738</v>
      </c>
      <c r="F307" s="82">
        <v>338647663.18000001</v>
      </c>
      <c r="G307" s="82">
        <v>1546716.50474</v>
      </c>
    </row>
    <row r="308" spans="1:7" x14ac:dyDescent="0.45">
      <c r="A308" s="98">
        <v>16384</v>
      </c>
      <c r="B308" s="82">
        <v>607099255.38</v>
      </c>
      <c r="C308" s="82">
        <v>802642.25572899997</v>
      </c>
      <c r="D308" s="82">
        <v>621014432.27999997</v>
      </c>
      <c r="E308" s="82">
        <v>604237.04229200003</v>
      </c>
      <c r="F308" s="82">
        <v>616188208.71000004</v>
      </c>
      <c r="G308" s="82">
        <v>824236.62033599999</v>
      </c>
    </row>
    <row r="309" spans="1:7" x14ac:dyDescent="0.45">
      <c r="A309" s="98">
        <v>32768</v>
      </c>
      <c r="B309" s="82">
        <v>1155285873.53</v>
      </c>
      <c r="C309" s="82">
        <v>2138983.8141000001</v>
      </c>
      <c r="D309" s="82">
        <v>1176895259.5899999</v>
      </c>
      <c r="E309" s="82">
        <v>1380726.81846</v>
      </c>
      <c r="F309" s="82">
        <v>1171587335.3</v>
      </c>
      <c r="G309" s="82">
        <v>1124079.55782</v>
      </c>
    </row>
    <row r="310" spans="1:7" x14ac:dyDescent="0.45">
      <c r="A310" s="98">
        <v>65536</v>
      </c>
      <c r="B310" s="82">
        <v>2251273026.1999998</v>
      </c>
      <c r="C310" s="82">
        <v>613323.19235000003</v>
      </c>
      <c r="D310" s="82">
        <v>2289055092.6799998</v>
      </c>
      <c r="E310" s="82">
        <v>958768.44390700001</v>
      </c>
      <c r="F310" s="82">
        <v>2280314230.8800001</v>
      </c>
      <c r="G310" s="82">
        <v>1044324.93559</v>
      </c>
    </row>
    <row r="311" spans="1:7" x14ac:dyDescent="0.45">
      <c r="A311" s="98">
        <v>131072</v>
      </c>
      <c r="B311" s="82">
        <v>4443687047.3199997</v>
      </c>
      <c r="C311" s="82">
        <v>1483346.51116</v>
      </c>
      <c r="D311" s="82">
        <v>4511228398.6300001</v>
      </c>
      <c r="E311" s="82">
        <v>703063.28839100001</v>
      </c>
      <c r="F311" s="82">
        <v>4495211305.75</v>
      </c>
      <c r="G311" s="82">
        <v>1081556.05219</v>
      </c>
    </row>
    <row r="312" spans="1:7" x14ac:dyDescent="0.45">
      <c r="A312" s="98">
        <v>262144</v>
      </c>
      <c r="B312" s="82">
        <v>8825474756.75</v>
      </c>
      <c r="C312" s="82">
        <v>4008395.0280399998</v>
      </c>
      <c r="D312" s="82">
        <v>8954211128.7399998</v>
      </c>
      <c r="E312" s="82">
        <v>3176515.1080700001</v>
      </c>
      <c r="F312" s="82">
        <v>8928306937.7600002</v>
      </c>
      <c r="G312" s="82">
        <v>1747517.9674500001</v>
      </c>
    </row>
    <row r="313" spans="1:7" x14ac:dyDescent="0.45">
      <c r="A313" s="119">
        <v>524288</v>
      </c>
      <c r="B313" s="82">
        <v>17578005188.5</v>
      </c>
      <c r="C313" s="82">
        <v>6270076.2596300002</v>
      </c>
      <c r="D313" s="82">
        <v>17836952299</v>
      </c>
      <c r="E313" s="82">
        <v>1141494.3034600001</v>
      </c>
      <c r="F313" s="82">
        <v>17793669978</v>
      </c>
      <c r="G313" s="82">
        <v>5373204.9269000003</v>
      </c>
    </row>
    <row r="316" spans="1:7" ht="28.5" x14ac:dyDescent="0.45">
      <c r="A316" s="12" t="s">
        <v>29</v>
      </c>
      <c r="B316" s="51" t="s">
        <v>245</v>
      </c>
      <c r="C316" t="s">
        <v>200</v>
      </c>
      <c r="D316" s="51" t="s">
        <v>246</v>
      </c>
      <c r="E316" s="81" t="s">
        <v>200</v>
      </c>
    </row>
    <row r="317" spans="1:7" x14ac:dyDescent="0.45">
      <c r="A317" s="98">
        <v>1</v>
      </c>
      <c r="B317" s="82">
        <f>D294/B294</f>
        <v>1.0949994747712213</v>
      </c>
      <c r="C317" s="82">
        <f>E294/D294</f>
        <v>2.023293694241252E-2</v>
      </c>
      <c r="D317" s="82">
        <f>F294/B294</f>
        <v>1.0161533757669989</v>
      </c>
      <c r="E317" s="82">
        <f>G294/F294</f>
        <v>7.8176821085843944E-3</v>
      </c>
    </row>
    <row r="318" spans="1:7" x14ac:dyDescent="0.45">
      <c r="A318" s="98">
        <v>2</v>
      </c>
      <c r="B318" s="82">
        <f t="shared" ref="B318:B336" si="57">D295/B295</f>
        <v>1.0899586339322391</v>
      </c>
      <c r="C318" s="82">
        <f t="shared" ref="C318:C336" si="58">E295/D295</f>
        <v>8.9127196748224769E-3</v>
      </c>
      <c r="D318" s="82">
        <f>F295/B295</f>
        <v>1.017577672826788</v>
      </c>
      <c r="E318" s="82">
        <f t="shared" ref="E318:E336" si="59">G295/F295</f>
        <v>1.4953953622148167E-2</v>
      </c>
    </row>
    <row r="319" spans="1:7" x14ac:dyDescent="0.45">
      <c r="A319" s="98">
        <v>4</v>
      </c>
      <c r="B319" s="82">
        <v>1.0900000000000001</v>
      </c>
      <c r="C319" s="82">
        <f t="shared" si="58"/>
        <v>1.6867304258136463E-2</v>
      </c>
      <c r="D319" s="82">
        <f>F296/B296</f>
        <v>1.0313331300042443</v>
      </c>
      <c r="E319" s="82">
        <f t="shared" si="59"/>
        <v>2.4604492259678274E-2</v>
      </c>
    </row>
    <row r="320" spans="1:7" x14ac:dyDescent="0.45">
      <c r="A320" s="98">
        <v>8</v>
      </c>
      <c r="B320" s="82">
        <v>1.0900000000000001</v>
      </c>
      <c r="C320" s="82">
        <f t="shared" si="58"/>
        <v>1.3799734989515287E-2</v>
      </c>
      <c r="D320" s="82">
        <v>1.03</v>
      </c>
      <c r="E320" s="82">
        <f t="shared" si="59"/>
        <v>1.0661000530539625E-2</v>
      </c>
    </row>
    <row r="321" spans="1:5" x14ac:dyDescent="0.45">
      <c r="A321" s="98">
        <v>16</v>
      </c>
      <c r="B321" s="82">
        <v>1.0900000000000001</v>
      </c>
      <c r="C321" s="82">
        <f t="shared" si="58"/>
        <v>2.009197160156876E-2</v>
      </c>
      <c r="D321" s="82">
        <v>1.03</v>
      </c>
      <c r="E321" s="82">
        <f t="shared" si="59"/>
        <v>3.9410069384482625E-2</v>
      </c>
    </row>
    <row r="322" spans="1:5" x14ac:dyDescent="0.45">
      <c r="A322" s="98">
        <v>32</v>
      </c>
      <c r="B322" s="82">
        <v>1.0900000000000001</v>
      </c>
      <c r="C322" s="82">
        <f t="shared" si="58"/>
        <v>1.6790680703910394E-2</v>
      </c>
      <c r="D322" s="82">
        <f t="shared" ref="D322:D336" si="60">F299/B299</f>
        <v>1.0423642829645117</v>
      </c>
      <c r="E322" s="82">
        <f t="shared" si="59"/>
        <v>7.8932913214698371E-3</v>
      </c>
    </row>
    <row r="323" spans="1:5" x14ac:dyDescent="0.45">
      <c r="A323" s="98">
        <v>64</v>
      </c>
      <c r="B323" s="82">
        <f t="shared" si="57"/>
        <v>1.093322377676496</v>
      </c>
      <c r="C323" s="82">
        <f t="shared" si="58"/>
        <v>1.0405190631323016E-2</v>
      </c>
      <c r="D323" s="82">
        <f t="shared" si="60"/>
        <v>1.0527721017620189</v>
      </c>
      <c r="E323" s="82">
        <f t="shared" si="59"/>
        <v>8.1949769628119132E-3</v>
      </c>
    </row>
    <row r="324" spans="1:5" x14ac:dyDescent="0.45">
      <c r="A324" s="98">
        <v>128</v>
      </c>
      <c r="B324" s="82">
        <v>1.0900000000000001</v>
      </c>
      <c r="C324" s="82">
        <f t="shared" si="58"/>
        <v>1.2846193856029276E-2</v>
      </c>
      <c r="D324" s="82">
        <f t="shared" si="60"/>
        <v>1.048039190608719</v>
      </c>
      <c r="E324" s="82">
        <f t="shared" si="59"/>
        <v>1.7504094232093842E-2</v>
      </c>
    </row>
    <row r="325" spans="1:5" x14ac:dyDescent="0.45">
      <c r="A325" s="98">
        <v>256</v>
      </c>
      <c r="B325" s="82">
        <f t="shared" si="57"/>
        <v>1.1203690786294407</v>
      </c>
      <c r="C325" s="82">
        <f t="shared" si="58"/>
        <v>1.5623964413072964E-2</v>
      </c>
      <c r="D325" s="82">
        <f t="shared" si="60"/>
        <v>1.1013449659018997</v>
      </c>
      <c r="E325" s="82">
        <f t="shared" si="59"/>
        <v>6.9150688233921799E-3</v>
      </c>
    </row>
    <row r="326" spans="1:5" x14ac:dyDescent="0.45">
      <c r="A326" s="98">
        <v>512</v>
      </c>
      <c r="B326" s="82">
        <f t="shared" si="57"/>
        <v>1.1169494266795699</v>
      </c>
      <c r="C326" s="82">
        <f t="shared" si="58"/>
        <v>1.2430308757677372E-2</v>
      </c>
      <c r="D326" s="82">
        <f t="shared" si="60"/>
        <v>1.0707076736383185</v>
      </c>
      <c r="E326" s="82">
        <f t="shared" si="59"/>
        <v>8.4012315709112682E-3</v>
      </c>
    </row>
    <row r="327" spans="1:5" x14ac:dyDescent="0.45">
      <c r="A327" s="98">
        <v>1024</v>
      </c>
      <c r="B327" s="82">
        <f t="shared" si="57"/>
        <v>1.085674127255823</v>
      </c>
      <c r="C327" s="82">
        <f t="shared" si="58"/>
        <v>1.0102947951981708E-2</v>
      </c>
      <c r="D327" s="82">
        <f t="shared" si="60"/>
        <v>1.0539401460830926</v>
      </c>
      <c r="E327" s="82">
        <f t="shared" si="59"/>
        <v>1.2918076707999934E-2</v>
      </c>
    </row>
    <row r="328" spans="1:5" x14ac:dyDescent="0.45">
      <c r="A328" s="98">
        <v>2048</v>
      </c>
      <c r="B328" s="82">
        <f t="shared" si="57"/>
        <v>1.0573640287227772</v>
      </c>
      <c r="C328" s="82">
        <f t="shared" si="58"/>
        <v>1.0803468369213247E-2</v>
      </c>
      <c r="D328" s="82">
        <f t="shared" si="60"/>
        <v>1.0330760511525658</v>
      </c>
      <c r="E328" s="82">
        <f t="shared" si="59"/>
        <v>5.1193616200826617E-3</v>
      </c>
    </row>
    <row r="329" spans="1:5" x14ac:dyDescent="0.45">
      <c r="A329" s="98">
        <v>4096</v>
      </c>
      <c r="B329" s="82">
        <f t="shared" si="57"/>
        <v>1.0445679671498986</v>
      </c>
      <c r="C329" s="82">
        <f t="shared" si="58"/>
        <v>4.0906317417498195E-3</v>
      </c>
      <c r="D329" s="82">
        <f t="shared" si="60"/>
        <v>1.0240119363546381</v>
      </c>
      <c r="E329" s="82">
        <f t="shared" si="59"/>
        <v>6.4737158184321282E-3</v>
      </c>
    </row>
    <row r="330" spans="1:5" x14ac:dyDescent="0.45">
      <c r="A330" s="98">
        <v>8192</v>
      </c>
      <c r="B330" s="82">
        <f t="shared" si="57"/>
        <v>1.0297392380679915</v>
      </c>
      <c r="C330" s="82">
        <f t="shared" si="58"/>
        <v>3.042220313596205E-3</v>
      </c>
      <c r="D330" s="82">
        <f t="shared" si="60"/>
        <v>1.0183728722762508</v>
      </c>
      <c r="E330" s="82">
        <f t="shared" si="59"/>
        <v>4.5673325786922091E-3</v>
      </c>
    </row>
    <row r="331" spans="1:5" x14ac:dyDescent="0.45">
      <c r="A331" s="98">
        <v>16384</v>
      </c>
      <c r="B331" s="82">
        <f t="shared" si="57"/>
        <v>1.0229207609409603</v>
      </c>
      <c r="C331" s="82">
        <f t="shared" si="58"/>
        <v>9.7298389680509803E-4</v>
      </c>
      <c r="D331" s="82">
        <f t="shared" si="60"/>
        <v>1.0149711159245469</v>
      </c>
      <c r="E331" s="82">
        <f t="shared" si="59"/>
        <v>1.337637768274652E-3</v>
      </c>
    </row>
    <row r="332" spans="1:5" x14ac:dyDescent="0.45">
      <c r="A332" s="98">
        <v>32768</v>
      </c>
      <c r="B332" s="82">
        <f t="shared" si="57"/>
        <v>1.0187047955446491</v>
      </c>
      <c r="C332" s="82">
        <f t="shared" si="58"/>
        <v>1.1731943069776742E-3</v>
      </c>
      <c r="D332" s="82">
        <f t="shared" si="60"/>
        <v>1.014110327273535</v>
      </c>
      <c r="E332" s="82">
        <f t="shared" si="59"/>
        <v>9.5945007593664796E-4</v>
      </c>
    </row>
    <row r="333" spans="1:5" x14ac:dyDescent="0.45">
      <c r="A333" s="98">
        <v>65536</v>
      </c>
      <c r="B333" s="82">
        <f t="shared" si="57"/>
        <v>1.0167825341663572</v>
      </c>
      <c r="C333" s="82">
        <f t="shared" si="58"/>
        <v>4.1884900322974958E-4</v>
      </c>
      <c r="D333" s="82">
        <f t="shared" si="60"/>
        <v>1.0128999034510797</v>
      </c>
      <c r="E333" s="82">
        <f t="shared" si="59"/>
        <v>4.579741341994707E-4</v>
      </c>
    </row>
    <row r="334" spans="1:5" x14ac:dyDescent="0.45">
      <c r="A334" s="98">
        <v>131072</v>
      </c>
      <c r="B334" s="82">
        <f t="shared" si="57"/>
        <v>1.0151993942396855</v>
      </c>
      <c r="C334" s="82">
        <f t="shared" si="58"/>
        <v>1.5584741588444312E-4</v>
      </c>
      <c r="D334" s="82">
        <f t="shared" si="60"/>
        <v>1.0115949340899411</v>
      </c>
      <c r="E334" s="82">
        <f t="shared" si="59"/>
        <v>2.4060182683882723E-4</v>
      </c>
    </row>
    <row r="335" spans="1:5" x14ac:dyDescent="0.45">
      <c r="A335" s="98">
        <v>262144</v>
      </c>
      <c r="B335" s="82">
        <f t="shared" si="57"/>
        <v>1.0145869061481976</v>
      </c>
      <c r="C335" s="82">
        <f t="shared" si="58"/>
        <v>3.5475097274336733E-4</v>
      </c>
      <c r="D335" s="82">
        <f t="shared" si="60"/>
        <v>1.0116517449592557</v>
      </c>
      <c r="E335" s="82">
        <f t="shared" si="59"/>
        <v>1.957278103936277E-4</v>
      </c>
    </row>
    <row r="336" spans="1:5" x14ac:dyDescent="0.45">
      <c r="A336" s="119">
        <v>524288</v>
      </c>
      <c r="B336" s="82">
        <f t="shared" si="57"/>
        <v>1.0147313138051302</v>
      </c>
      <c r="C336" s="82">
        <f t="shared" si="58"/>
        <v>6.3996039476093471E-5</v>
      </c>
      <c r="D336" s="82">
        <f t="shared" si="60"/>
        <v>1.0122690138720116</v>
      </c>
      <c r="E336" s="82">
        <f t="shared" si="59"/>
        <v>3.0197283267270906E-4</v>
      </c>
    </row>
    <row r="337" spans="1:6" x14ac:dyDescent="0.45">
      <c r="C337" s="62">
        <f>AVERAGE(C317:C330)</f>
        <v>1.2574305300357821E-2</v>
      </c>
    </row>
    <row r="339" spans="1:6" x14ac:dyDescent="0.45">
      <c r="A339" t="s">
        <v>29</v>
      </c>
      <c r="B339" t="s">
        <v>256</v>
      </c>
      <c r="C339" t="s">
        <v>8</v>
      </c>
      <c r="D339" s="81" t="s">
        <v>29</v>
      </c>
      <c r="E339" s="81" t="s">
        <v>256</v>
      </c>
      <c r="F339" s="81" t="s">
        <v>8</v>
      </c>
    </row>
    <row r="340" spans="1:6" x14ac:dyDescent="0.45">
      <c r="A340" s="125">
        <v>1</v>
      </c>
      <c r="B340" s="64">
        <v>13.675174288235294</v>
      </c>
      <c r="C340" s="64">
        <v>0.26293507416058826</v>
      </c>
      <c r="D340" s="136">
        <v>1024</v>
      </c>
      <c r="E340" s="64">
        <v>26.851028942647101</v>
      </c>
      <c r="F340" s="64">
        <v>0.38592878961176463</v>
      </c>
    </row>
    <row r="341" spans="1:6" x14ac:dyDescent="0.45">
      <c r="A341" s="120">
        <v>2</v>
      </c>
      <c r="B341" s="64">
        <v>13.84873600735294</v>
      </c>
      <c r="C341" s="64">
        <v>0.18333120012794119</v>
      </c>
      <c r="D341" s="136">
        <v>2048</v>
      </c>
      <c r="E341" s="64">
        <v>37.054913216176473</v>
      </c>
      <c r="F341" s="64">
        <v>0.4312417576647059</v>
      </c>
    </row>
    <row r="342" spans="1:6" x14ac:dyDescent="0.45">
      <c r="A342" s="120">
        <v>4</v>
      </c>
      <c r="B342" s="64">
        <v>13.904890223529412</v>
      </c>
      <c r="C342" s="64">
        <v>0.16943386947941175</v>
      </c>
      <c r="D342" s="136">
        <v>4096</v>
      </c>
      <c r="E342" s="64">
        <v>57.280996241176474</v>
      </c>
      <c r="F342" s="64">
        <v>0.27499376927441177</v>
      </c>
    </row>
    <row r="343" spans="1:6" x14ac:dyDescent="0.45">
      <c r="A343" s="120">
        <v>8</v>
      </c>
      <c r="B343" s="64">
        <v>14.455453660294117</v>
      </c>
      <c r="C343" s="64">
        <v>0.26268245026882353</v>
      </c>
      <c r="D343" s="136">
        <v>8192</v>
      </c>
      <c r="E343" s="64">
        <v>97.819218445588234</v>
      </c>
      <c r="F343" s="64">
        <v>0.40565167531764706</v>
      </c>
    </row>
    <row r="344" spans="1:6" x14ac:dyDescent="0.45">
      <c r="A344" s="120">
        <v>16</v>
      </c>
      <c r="B344" s="64">
        <v>15.234741542647058</v>
      </c>
      <c r="C344" s="64">
        <v>0.3404937508176471</v>
      </c>
      <c r="D344" s="136">
        <v>16384</v>
      </c>
      <c r="E344" s="64">
        <v>178.40104769264707</v>
      </c>
      <c r="F344" s="64">
        <v>0.35981294660882357</v>
      </c>
    </row>
    <row r="345" spans="1:6" x14ac:dyDescent="0.45">
      <c r="A345" s="120">
        <v>32</v>
      </c>
      <c r="B345" s="64">
        <v>16.776863430882354</v>
      </c>
      <c r="C345" s="64">
        <v>0.30656691626764704</v>
      </c>
      <c r="D345" s="136">
        <v>32768</v>
      </c>
      <c r="E345" s="64">
        <v>339.91583165588241</v>
      </c>
      <c r="F345" s="64">
        <v>0.5074240162470588</v>
      </c>
    </row>
    <row r="346" spans="1:6" x14ac:dyDescent="0.45">
      <c r="A346" s="120">
        <v>64</v>
      </c>
      <c r="B346" s="64">
        <v>17.12423406617647</v>
      </c>
      <c r="C346" s="64">
        <v>0.41000214810294122</v>
      </c>
      <c r="D346" s="136">
        <v>65536</v>
      </c>
      <c r="E346" s="64">
        <v>662.19403883235304</v>
      </c>
      <c r="F346" s="64">
        <v>0.34834293204705885</v>
      </c>
    </row>
    <row r="347" spans="1:6" x14ac:dyDescent="0.45">
      <c r="A347" s="120">
        <v>128</v>
      </c>
      <c r="B347" s="64">
        <v>18.063593930882352</v>
      </c>
      <c r="C347" s="64">
        <v>0.28405947322235298</v>
      </c>
      <c r="D347" s="136">
        <v>131072</v>
      </c>
      <c r="E347" s="64">
        <v>1306.785900585294</v>
      </c>
      <c r="F347" s="64">
        <v>0.64764340089117645</v>
      </c>
    </row>
    <row r="348" spans="1:6" x14ac:dyDescent="0.45">
      <c r="A348" s="120">
        <v>256</v>
      </c>
      <c r="B348" s="64">
        <v>19.016697583823529</v>
      </c>
      <c r="C348" s="64">
        <v>0.47968502771470584</v>
      </c>
      <c r="D348" s="136">
        <v>262144</v>
      </c>
      <c r="E348" s="64">
        <v>2596.0029358852944</v>
      </c>
      <c r="F348" s="64">
        <v>1.2137408996882353</v>
      </c>
    </row>
    <row r="349" spans="1:6" x14ac:dyDescent="0.45">
      <c r="A349" s="120">
        <v>512</v>
      </c>
      <c r="B349" s="64">
        <v>21.520393061764707</v>
      </c>
      <c r="C349" s="64">
        <v>0.40817702896764707</v>
      </c>
      <c r="D349" s="137">
        <v>524288</v>
      </c>
      <c r="E349" s="64">
        <v>5171.1414861764706</v>
      </c>
      <c r="F349" s="64">
        <v>2.4524510633088235</v>
      </c>
    </row>
  </sheetData>
  <mergeCells count="37">
    <mergeCell ref="AB49:AC49"/>
    <mergeCell ref="AD49:AE49"/>
    <mergeCell ref="F49:G49"/>
    <mergeCell ref="H49:I49"/>
    <mergeCell ref="N49:O49"/>
    <mergeCell ref="P49:Q49"/>
    <mergeCell ref="J49:K49"/>
    <mergeCell ref="L49:M49"/>
    <mergeCell ref="R49:S49"/>
    <mergeCell ref="T49:U49"/>
    <mergeCell ref="V49:W49"/>
    <mergeCell ref="X49:Y49"/>
    <mergeCell ref="Z49:AA49"/>
    <mergeCell ref="J171:K171"/>
    <mergeCell ref="L1:M1"/>
    <mergeCell ref="B1:C1"/>
    <mergeCell ref="D1:E1"/>
    <mergeCell ref="F1:G1"/>
    <mergeCell ref="H1:I1"/>
    <mergeCell ref="J1:K1"/>
    <mergeCell ref="F97:G97"/>
    <mergeCell ref="B49:C49"/>
    <mergeCell ref="D49:E49"/>
    <mergeCell ref="H97:I97"/>
    <mergeCell ref="J97:K97"/>
    <mergeCell ref="B97:C97"/>
    <mergeCell ref="B244:C244"/>
    <mergeCell ref="D244:E244"/>
    <mergeCell ref="F244:G244"/>
    <mergeCell ref="D171:E171"/>
    <mergeCell ref="F171:G171"/>
    <mergeCell ref="B292:C292"/>
    <mergeCell ref="D292:E292"/>
    <mergeCell ref="F292:G292"/>
    <mergeCell ref="F144:H144"/>
    <mergeCell ref="B171:C171"/>
    <mergeCell ref="H171:I1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7C67-DFE8-4B65-87D3-26D1A860CA08}">
  <dimension ref="A1:Y154"/>
  <sheetViews>
    <sheetView topLeftCell="A107" workbookViewId="0">
      <selection activeCell="H49" sqref="H49"/>
    </sheetView>
  </sheetViews>
  <sheetFormatPr defaultRowHeight="14.25" x14ac:dyDescent="0.45"/>
  <cols>
    <col min="1" max="1" width="11.53125" customWidth="1"/>
    <col min="2" max="2" width="9.796875" style="82" customWidth="1"/>
    <col min="3" max="3" width="9" style="82" customWidth="1"/>
    <col min="4" max="4" width="12.3984375" style="82" customWidth="1"/>
    <col min="5" max="5" width="8.3984375" style="82" customWidth="1"/>
    <col min="6" max="6" width="13.86328125" style="82" customWidth="1"/>
    <col min="7" max="7" width="9.06640625" style="82"/>
    <col min="8" max="8" width="13.86328125" style="82" customWidth="1"/>
    <col min="9" max="9" width="9.06640625" style="82"/>
  </cols>
  <sheetData>
    <row r="1" spans="1:21" x14ac:dyDescent="0.45">
      <c r="B1" s="155" t="s">
        <v>156</v>
      </c>
      <c r="C1" s="156"/>
      <c r="D1" s="156"/>
      <c r="E1" s="156"/>
      <c r="F1" s="156"/>
      <c r="G1" s="156"/>
      <c r="H1" s="156"/>
      <c r="I1" s="156"/>
      <c r="J1" s="156"/>
      <c r="K1" s="157"/>
      <c r="L1" s="156" t="s">
        <v>157</v>
      </c>
      <c r="M1" s="156"/>
      <c r="N1" s="156"/>
      <c r="O1" s="156"/>
      <c r="P1" s="156"/>
      <c r="Q1" s="156"/>
      <c r="R1" s="156"/>
      <c r="S1" s="156"/>
      <c r="T1" s="156"/>
      <c r="U1" s="156"/>
    </row>
    <row r="2" spans="1:21" ht="57" x14ac:dyDescent="0.45">
      <c r="A2" s="81" t="s">
        <v>29</v>
      </c>
      <c r="B2" s="98" t="s">
        <v>3</v>
      </c>
      <c r="C2" s="44" t="s">
        <v>200</v>
      </c>
      <c r="D2" s="86" t="s">
        <v>147</v>
      </c>
      <c r="E2" s="44" t="s">
        <v>200</v>
      </c>
      <c r="F2" s="85" t="s">
        <v>146</v>
      </c>
      <c r="G2" s="44" t="s">
        <v>200</v>
      </c>
      <c r="H2" s="85" t="s">
        <v>141</v>
      </c>
      <c r="I2" s="44" t="s">
        <v>200</v>
      </c>
      <c r="J2" s="85" t="s">
        <v>76</v>
      </c>
      <c r="K2" s="45" t="s">
        <v>200</v>
      </c>
      <c r="L2" s="82" t="s">
        <v>3</v>
      </c>
      <c r="M2" s="44" t="s">
        <v>200</v>
      </c>
      <c r="N2" s="86" t="s">
        <v>147</v>
      </c>
      <c r="O2" s="82" t="s">
        <v>200</v>
      </c>
      <c r="P2" s="85" t="s">
        <v>146</v>
      </c>
      <c r="Q2" s="44" t="s">
        <v>200</v>
      </c>
      <c r="R2" s="85" t="s">
        <v>141</v>
      </c>
      <c r="S2" s="44" t="s">
        <v>200</v>
      </c>
      <c r="T2" s="85" t="s">
        <v>76</v>
      </c>
      <c r="U2" s="45" t="s">
        <v>200</v>
      </c>
    </row>
    <row r="3" spans="1:21" x14ac:dyDescent="0.45">
      <c r="A3" s="81">
        <v>1</v>
      </c>
      <c r="B3" s="82">
        <v>1.86244897833</v>
      </c>
      <c r="C3" s="82">
        <v>0.22289439665899999</v>
      </c>
      <c r="D3" s="82">
        <v>18.911448070199999</v>
      </c>
      <c r="E3" s="82">
        <v>1.25213597096</v>
      </c>
      <c r="F3" s="82">
        <v>17.454508152700001</v>
      </c>
      <c r="G3" s="82">
        <v>1.0937284117499999</v>
      </c>
      <c r="H3" s="82">
        <v>5.6891870794599999</v>
      </c>
      <c r="I3" s="82">
        <v>0.212728017834</v>
      </c>
      <c r="J3" s="82">
        <v>3.0129956407599998</v>
      </c>
      <c r="K3" s="82">
        <v>6.6024444620799996E-2</v>
      </c>
      <c r="L3" s="82">
        <v>1.4184517211300001</v>
      </c>
      <c r="M3" s="82">
        <v>2.3678366473499999E-2</v>
      </c>
      <c r="N3" s="82">
        <v>27.0141604644</v>
      </c>
      <c r="O3" s="82">
        <v>1.6297387948299999</v>
      </c>
      <c r="P3" s="82">
        <v>25.690687541999999</v>
      </c>
      <c r="Q3" s="82">
        <v>0.888108460451</v>
      </c>
      <c r="R3" s="82">
        <v>13.7484003818</v>
      </c>
      <c r="S3" s="82">
        <v>0.25918831651200003</v>
      </c>
      <c r="T3" s="82">
        <v>11.170573126900001</v>
      </c>
      <c r="U3" s="82">
        <v>0.21070976503800001</v>
      </c>
    </row>
    <row r="4" spans="1:21" x14ac:dyDescent="0.45">
      <c r="A4" s="81">
        <v>2</v>
      </c>
      <c r="B4" s="82">
        <v>1.8783829721400001</v>
      </c>
      <c r="C4" s="82">
        <v>0.22102638421599999</v>
      </c>
      <c r="D4" s="82">
        <v>18.987941238400001</v>
      </c>
      <c r="E4" s="82">
        <v>1.34649284814</v>
      </c>
      <c r="F4" s="82">
        <v>17.4764532817</v>
      </c>
      <c r="G4" s="82">
        <v>1.0654647718500001</v>
      </c>
      <c r="H4" s="82">
        <v>5.7110432610900004</v>
      </c>
      <c r="I4" s="82">
        <v>0.226019288938</v>
      </c>
      <c r="J4" s="82">
        <v>3.0176519814199998</v>
      </c>
      <c r="K4" s="82">
        <v>6.7697072015900001E-2</v>
      </c>
      <c r="L4" s="82">
        <v>1.42637581699</v>
      </c>
      <c r="M4" s="82">
        <v>2.3744419779099999E-2</v>
      </c>
      <c r="N4" s="82">
        <v>27.303996842099998</v>
      </c>
      <c r="O4" s="82">
        <v>1.3426009352199999</v>
      </c>
      <c r="P4" s="82">
        <v>25.358120928799998</v>
      </c>
      <c r="Q4" s="82">
        <v>1.07373486759</v>
      </c>
      <c r="R4" s="82">
        <v>13.8424190918</v>
      </c>
      <c r="S4" s="82">
        <v>0.30739930555700001</v>
      </c>
      <c r="T4" s="82">
        <v>11.2466232198</v>
      </c>
      <c r="U4" s="82">
        <v>0.201659939201</v>
      </c>
    </row>
    <row r="5" spans="1:21" x14ac:dyDescent="0.45">
      <c r="A5" s="81">
        <v>4</v>
      </c>
      <c r="B5" s="82">
        <v>1.9021826212599999</v>
      </c>
      <c r="C5" s="82">
        <v>0.24321186792499999</v>
      </c>
      <c r="D5" s="82">
        <v>18.972823203800001</v>
      </c>
      <c r="E5" s="82">
        <v>1.2190792612500001</v>
      </c>
      <c r="F5" s="82">
        <v>17.5137278676</v>
      </c>
      <c r="G5" s="82">
        <v>1.28256062325</v>
      </c>
      <c r="H5" s="82">
        <v>5.7624704643999998</v>
      </c>
      <c r="I5" s="82">
        <v>0.23702269371599999</v>
      </c>
      <c r="J5" s="82">
        <v>3.06445705882</v>
      </c>
      <c r="K5" s="82">
        <v>6.9270389577999997E-2</v>
      </c>
      <c r="L5" s="82">
        <v>1.42412827887</v>
      </c>
      <c r="M5" s="82">
        <v>2.6003592752899998E-2</v>
      </c>
      <c r="N5" s="82">
        <v>27.0429584004</v>
      </c>
      <c r="O5" s="82">
        <v>1.4438378809100001</v>
      </c>
      <c r="P5" s="82">
        <v>25.732327874100001</v>
      </c>
      <c r="Q5" s="82">
        <v>1.2917238285299999</v>
      </c>
      <c r="R5" s="82">
        <v>13.7867891434</v>
      </c>
      <c r="S5" s="82">
        <v>0.34663878025900002</v>
      </c>
      <c r="T5" s="82">
        <v>11.255501713099999</v>
      </c>
      <c r="U5" s="82">
        <v>0.21084507798499999</v>
      </c>
    </row>
    <row r="6" spans="1:21" x14ac:dyDescent="0.45">
      <c r="A6" s="81">
        <v>8</v>
      </c>
      <c r="B6" s="82">
        <v>1.9529487616100001</v>
      </c>
      <c r="C6" s="82">
        <v>0.29865145229700002</v>
      </c>
      <c r="D6" s="82">
        <v>19.150669174400001</v>
      </c>
      <c r="E6" s="82">
        <v>1.0714899066100001</v>
      </c>
      <c r="F6" s="82">
        <v>17.685192218800001</v>
      </c>
      <c r="G6" s="82">
        <v>1.1716660539199999</v>
      </c>
      <c r="H6" s="82">
        <v>5.8680063983500004</v>
      </c>
      <c r="I6" s="82">
        <v>0.240052116491</v>
      </c>
      <c r="J6" s="82">
        <v>3.16411414861</v>
      </c>
      <c r="K6" s="82">
        <v>3.84951688239E-2</v>
      </c>
      <c r="L6" s="82">
        <v>1.42395091503</v>
      </c>
      <c r="M6" s="82">
        <v>2.29036706975E-2</v>
      </c>
      <c r="N6" s="82">
        <v>27.356750061900001</v>
      </c>
      <c r="O6" s="82">
        <v>1.26194474077</v>
      </c>
      <c r="P6" s="82">
        <v>25.617977905099998</v>
      </c>
      <c r="Q6" s="82">
        <v>1.2222068371199999</v>
      </c>
      <c r="R6" s="82">
        <v>13.9263198214</v>
      </c>
      <c r="S6" s="82">
        <v>0.34288059687599998</v>
      </c>
      <c r="T6" s="82">
        <v>11.306281269299999</v>
      </c>
      <c r="U6" s="82">
        <v>0.21298470097300001</v>
      </c>
    </row>
    <row r="7" spans="1:21" x14ac:dyDescent="0.45">
      <c r="A7" s="81">
        <v>16</v>
      </c>
      <c r="B7" s="82">
        <v>2.0726157481900001</v>
      </c>
      <c r="C7" s="82">
        <v>0.411752816711</v>
      </c>
      <c r="D7" s="82">
        <v>19.567427925699999</v>
      </c>
      <c r="E7" s="82">
        <v>1.19236902666</v>
      </c>
      <c r="F7" s="82">
        <v>17.6620503509</v>
      </c>
      <c r="G7" s="82">
        <v>1.2412159248500001</v>
      </c>
      <c r="H7" s="82">
        <v>6.1537259029899998</v>
      </c>
      <c r="I7" s="82">
        <v>0.251902061949</v>
      </c>
      <c r="J7" s="82">
        <v>3.42331332983</v>
      </c>
      <c r="K7" s="82">
        <v>4.04565367693E-2</v>
      </c>
      <c r="L7" s="82">
        <v>1.4139256427</v>
      </c>
      <c r="M7" s="82">
        <v>2.31904597421E-2</v>
      </c>
      <c r="N7" s="82">
        <v>27.440868926699999</v>
      </c>
      <c r="O7" s="82">
        <v>1.2764237974199999</v>
      </c>
      <c r="P7" s="82">
        <v>25.6899886068</v>
      </c>
      <c r="Q7" s="82">
        <v>1.3408804998199999</v>
      </c>
      <c r="R7" s="82">
        <v>14.0911156828</v>
      </c>
      <c r="S7" s="82">
        <v>0.30667046812900001</v>
      </c>
      <c r="T7" s="82">
        <v>11.5576036842</v>
      </c>
      <c r="U7" s="82">
        <v>0.20196051606900001</v>
      </c>
    </row>
    <row r="8" spans="1:21" x14ac:dyDescent="0.45">
      <c r="A8" s="81">
        <v>32</v>
      </c>
      <c r="B8" s="82">
        <v>1.63077934641</v>
      </c>
      <c r="C8" s="82">
        <v>8.9449786482499998E-3</v>
      </c>
      <c r="D8" s="82">
        <v>20.201178802499999</v>
      </c>
      <c r="E8" s="82">
        <v>1.33945314207</v>
      </c>
      <c r="F8" s="82">
        <v>18.374935180600001</v>
      </c>
      <c r="G8" s="82">
        <v>1.13378218696</v>
      </c>
      <c r="H8" s="82">
        <v>6.8180772652200003</v>
      </c>
      <c r="I8" s="82">
        <v>0.19926514967799999</v>
      </c>
      <c r="J8" s="82">
        <v>4.0123406914300004</v>
      </c>
      <c r="K8" s="82">
        <v>7.0392717408900005E-2</v>
      </c>
      <c r="L8" s="82">
        <v>1.4119419825699999</v>
      </c>
      <c r="M8" s="82">
        <v>2.4043090923399998E-2</v>
      </c>
      <c r="N8" s="82">
        <v>28.1446293602</v>
      </c>
      <c r="O8" s="82">
        <v>1.45857158907</v>
      </c>
      <c r="P8" s="82">
        <v>26.1613602786</v>
      </c>
      <c r="Q8" s="82">
        <v>1.1766223117600001</v>
      </c>
      <c r="R8" s="82">
        <v>14.6111877399</v>
      </c>
      <c r="S8" s="82">
        <v>0.26897078557600002</v>
      </c>
      <c r="T8" s="82">
        <v>11.9255779832</v>
      </c>
      <c r="U8" s="82">
        <v>0.20165078400799999</v>
      </c>
    </row>
    <row r="9" spans="1:21" x14ac:dyDescent="0.45">
      <c r="A9" s="81">
        <v>64</v>
      </c>
      <c r="B9" s="82">
        <v>1.6378170806100001</v>
      </c>
      <c r="C9" s="82">
        <v>3.3082029471200002E-2</v>
      </c>
      <c r="D9" s="82">
        <v>21.286196501500001</v>
      </c>
      <c r="E9" s="82">
        <v>1.4727027136299999</v>
      </c>
      <c r="F9" s="82">
        <v>19.6103157248</v>
      </c>
      <c r="G9" s="82">
        <v>1.0123230414</v>
      </c>
      <c r="H9" s="82">
        <v>8.0643407247900001</v>
      </c>
      <c r="I9" s="82">
        <v>0.21080281524300001</v>
      </c>
      <c r="J9" s="82">
        <v>5.2409871413799998</v>
      </c>
      <c r="K9" s="82">
        <v>6.4115064309199998E-2</v>
      </c>
      <c r="L9" s="82">
        <v>1.4062515904099999</v>
      </c>
      <c r="M9" s="82">
        <v>4.5828877328799996E-3</v>
      </c>
      <c r="N9" s="82">
        <v>28.480736697600001</v>
      </c>
      <c r="O9" s="82">
        <v>1.4214243281000001</v>
      </c>
      <c r="P9" s="82">
        <v>27.124322084599999</v>
      </c>
      <c r="Q9" s="82">
        <v>0.96685470302599996</v>
      </c>
      <c r="R9" s="82">
        <v>15.4708398452</v>
      </c>
      <c r="S9" s="82">
        <v>0.31562685972499999</v>
      </c>
      <c r="T9" s="82">
        <v>12.6775282559</v>
      </c>
      <c r="U9" s="82">
        <v>0.200589921118</v>
      </c>
    </row>
    <row r="10" spans="1:21" x14ac:dyDescent="0.45">
      <c r="A10" s="81">
        <v>128</v>
      </c>
      <c r="B10" s="82">
        <v>1.6397596731999999</v>
      </c>
      <c r="C10" s="82">
        <v>2.4168487999E-2</v>
      </c>
      <c r="D10" s="82">
        <v>23.542282290999999</v>
      </c>
      <c r="E10" s="82">
        <v>1.3134044812500001</v>
      </c>
      <c r="F10" s="82">
        <v>22.1308072755</v>
      </c>
      <c r="G10" s="82">
        <v>1.1866497999700001</v>
      </c>
      <c r="H10" s="82">
        <v>10.6121842931</v>
      </c>
      <c r="I10" s="82">
        <v>0.16056108227300001</v>
      </c>
      <c r="J10" s="82">
        <v>7.7345619710999998</v>
      </c>
      <c r="K10" s="82">
        <v>5.6311854739200001E-2</v>
      </c>
      <c r="L10" s="82">
        <v>1.4092479085</v>
      </c>
      <c r="M10" s="82">
        <v>3.3774883131900001E-3</v>
      </c>
      <c r="N10" s="82">
        <v>30.5862457482</v>
      </c>
      <c r="O10" s="82">
        <v>1.5539892022399999</v>
      </c>
      <c r="P10" s="82">
        <v>28.4360135913</v>
      </c>
      <c r="Q10" s="82">
        <v>1.27201346409</v>
      </c>
      <c r="R10" s="82">
        <v>16.980504613000001</v>
      </c>
      <c r="S10" s="82">
        <v>0.29023719956100003</v>
      </c>
      <c r="T10" s="82">
        <v>14.231071589300001</v>
      </c>
      <c r="U10" s="82">
        <v>0.198929196733</v>
      </c>
    </row>
    <row r="11" spans="1:21" x14ac:dyDescent="0.45">
      <c r="A11" s="81">
        <v>256</v>
      </c>
      <c r="B11" s="82">
        <v>1.6476728540300001</v>
      </c>
      <c r="C11" s="82">
        <v>3.94844131481E-2</v>
      </c>
      <c r="D11" s="82">
        <v>28.834396924699998</v>
      </c>
      <c r="E11" s="82">
        <v>1.3549223782499999</v>
      </c>
      <c r="F11" s="82">
        <v>27.172686922299999</v>
      </c>
      <c r="G11" s="82">
        <v>0.97494485332199998</v>
      </c>
      <c r="H11" s="82">
        <v>15.7296922794</v>
      </c>
      <c r="I11" s="82">
        <v>0.17339821536899999</v>
      </c>
      <c r="J11" s="82">
        <v>12.7015732405</v>
      </c>
      <c r="K11" s="82">
        <v>0.124819914581</v>
      </c>
      <c r="L11" s="82">
        <v>1.40718287582</v>
      </c>
      <c r="M11" s="82">
        <v>2.21883694859E-3</v>
      </c>
      <c r="N11" s="82">
        <v>33.370008049500001</v>
      </c>
      <c r="O11" s="82">
        <v>1.61626891507</v>
      </c>
      <c r="P11" s="82">
        <v>31.744705087700002</v>
      </c>
      <c r="Q11" s="82">
        <v>1.22460559354</v>
      </c>
      <c r="R11" s="82">
        <v>20.1372022601</v>
      </c>
      <c r="S11" s="82">
        <v>0.27672018113899999</v>
      </c>
      <c r="T11" s="82">
        <v>17.2414944169</v>
      </c>
      <c r="U11" s="82">
        <v>0.21979435919900001</v>
      </c>
    </row>
    <row r="12" spans="1:21" x14ac:dyDescent="0.45">
      <c r="A12" s="81">
        <v>512</v>
      </c>
      <c r="B12" s="82">
        <v>1.64048117647</v>
      </c>
      <c r="C12" s="82">
        <v>2.39693787337E-2</v>
      </c>
      <c r="D12" s="82">
        <v>38.935116274499997</v>
      </c>
      <c r="E12" s="82">
        <v>1.41881354035</v>
      </c>
      <c r="F12" s="82">
        <v>37.094622992799998</v>
      </c>
      <c r="G12" s="82">
        <v>1.1554974651100001</v>
      </c>
      <c r="H12" s="82">
        <v>25.740738560899999</v>
      </c>
      <c r="I12" s="82">
        <v>0.25067188115099998</v>
      </c>
      <c r="J12" s="82">
        <v>22.633696800799999</v>
      </c>
      <c r="K12" s="82">
        <v>0.177382695328</v>
      </c>
      <c r="L12" s="82">
        <v>1.4133424836599999</v>
      </c>
      <c r="M12" s="82">
        <v>2.3986085271300001E-2</v>
      </c>
      <c r="N12" s="82">
        <v>39.613999752300003</v>
      </c>
      <c r="O12" s="82">
        <v>0.91260255680799995</v>
      </c>
      <c r="P12" s="82">
        <v>37.574628390100003</v>
      </c>
      <c r="Q12" s="82">
        <v>1.06603925046</v>
      </c>
      <c r="R12" s="82">
        <v>26.227985661799998</v>
      </c>
      <c r="S12" s="82">
        <v>0.27012914431099999</v>
      </c>
      <c r="T12" s="82">
        <v>23.2398067542</v>
      </c>
      <c r="U12" s="82">
        <v>0.22738712864800001</v>
      </c>
    </row>
    <row r="13" spans="1:21" x14ac:dyDescent="0.45">
      <c r="A13" s="81">
        <v>1024</v>
      </c>
      <c r="B13" s="82">
        <v>1.6213568845299999</v>
      </c>
      <c r="C13" s="82">
        <v>2.5626467710899999E-2</v>
      </c>
      <c r="D13" s="82">
        <v>58.690420350899998</v>
      </c>
      <c r="E13" s="82">
        <v>1.2645863397799999</v>
      </c>
      <c r="F13" s="82">
        <v>56.693809287900002</v>
      </c>
      <c r="G13" s="82">
        <v>1.61763682783</v>
      </c>
      <c r="H13" s="82">
        <v>45.674028978300001</v>
      </c>
      <c r="I13" s="82">
        <v>0.291419601581</v>
      </c>
      <c r="J13" s="82">
        <v>42.384146377699999</v>
      </c>
      <c r="K13" s="82">
        <v>0.262232616739</v>
      </c>
      <c r="L13" s="82">
        <v>1.4050050544699999</v>
      </c>
      <c r="M13" s="82">
        <v>1.15315508934E-2</v>
      </c>
      <c r="N13" s="82">
        <v>51.880976222900003</v>
      </c>
      <c r="O13" s="82">
        <v>1.17850891961</v>
      </c>
      <c r="P13" s="82">
        <v>49.719783632599999</v>
      </c>
      <c r="Q13" s="82">
        <v>1.3727712732799999</v>
      </c>
      <c r="R13" s="82">
        <v>38.4676511455</v>
      </c>
      <c r="S13" s="82">
        <v>0.281287890283</v>
      </c>
      <c r="T13" s="82">
        <v>35.3864508566</v>
      </c>
      <c r="U13" s="82">
        <v>0.21890471799799999</v>
      </c>
    </row>
    <row r="14" spans="1:21" x14ac:dyDescent="0.45">
      <c r="A14" s="81">
        <v>2048</v>
      </c>
      <c r="B14" s="82">
        <v>1.63688215686</v>
      </c>
      <c r="C14" s="82">
        <v>2.8847276709399999E-2</v>
      </c>
      <c r="D14" s="82">
        <v>98.061344396300001</v>
      </c>
      <c r="E14" s="82">
        <v>1.22221356053</v>
      </c>
      <c r="F14" s="82">
        <v>95.656247316800005</v>
      </c>
      <c r="G14" s="82">
        <v>1.0768846785099999</v>
      </c>
      <c r="H14" s="82">
        <v>85.3948101342</v>
      </c>
      <c r="I14" s="82">
        <v>0.50451982467900003</v>
      </c>
      <c r="J14" s="82">
        <v>81.866186119700004</v>
      </c>
      <c r="K14" s="82">
        <v>0.434488842885</v>
      </c>
      <c r="L14" s="82">
        <v>1.4075945969500001</v>
      </c>
      <c r="M14" s="82">
        <v>2.8495866091499998E-3</v>
      </c>
      <c r="N14" s="82">
        <v>76.360261516999998</v>
      </c>
      <c r="O14" s="82">
        <v>1.09904454582</v>
      </c>
      <c r="P14" s="82">
        <v>74.1304383282</v>
      </c>
      <c r="Q14" s="82">
        <v>0.99653253240100004</v>
      </c>
      <c r="R14" s="82">
        <v>62.862369772999998</v>
      </c>
      <c r="S14" s="82">
        <v>0.36257313185399997</v>
      </c>
      <c r="T14" s="82">
        <v>59.456498204299997</v>
      </c>
      <c r="U14" s="82">
        <v>0.238379693552</v>
      </c>
    </row>
    <row r="15" spans="1:21" x14ac:dyDescent="0.45">
      <c r="A15" s="81">
        <v>4096</v>
      </c>
      <c r="B15" s="82">
        <v>1.6326661873599999</v>
      </c>
      <c r="C15" s="82">
        <v>1.9673492736900001E-3</v>
      </c>
      <c r="D15" s="82">
        <v>177.34246289999999</v>
      </c>
      <c r="E15" s="82">
        <v>3.6378319750000001</v>
      </c>
      <c r="F15" s="82">
        <v>173.52068316800001</v>
      </c>
      <c r="G15" s="82">
        <v>1.4359591094699999</v>
      </c>
      <c r="H15" s="82">
        <v>164.698200929</v>
      </c>
      <c r="I15" s="82">
        <v>0.85827170255399998</v>
      </c>
      <c r="J15" s="82">
        <v>160.33726941200001</v>
      </c>
      <c r="K15" s="82">
        <v>0.80088279079900004</v>
      </c>
      <c r="L15" s="82">
        <v>1.40616568627</v>
      </c>
      <c r="M15" s="82">
        <v>3.7729670015599999E-3</v>
      </c>
      <c r="N15" s="82">
        <v>124.840683302</v>
      </c>
      <c r="O15" s="82">
        <v>1.2545649700199999</v>
      </c>
      <c r="P15" s="82">
        <v>121.891416832</v>
      </c>
      <c r="Q15" s="82">
        <v>1.5036287954100001</v>
      </c>
      <c r="R15" s="82">
        <v>111.505971827</v>
      </c>
      <c r="S15" s="82">
        <v>0.62788117113999997</v>
      </c>
      <c r="T15" s="82">
        <v>107.669786202</v>
      </c>
      <c r="U15" s="82">
        <v>0.35821457222399999</v>
      </c>
    </row>
    <row r="16" spans="1:21" x14ac:dyDescent="0.45">
      <c r="A16" s="81">
        <v>8192</v>
      </c>
      <c r="B16" s="82">
        <v>309.68581664499999</v>
      </c>
      <c r="C16" s="82">
        <v>0.230488454772</v>
      </c>
      <c r="D16" s="82">
        <v>335.080602215</v>
      </c>
      <c r="E16" s="82">
        <v>2.6129780705400001</v>
      </c>
      <c r="F16" s="82">
        <v>330.17243844299998</v>
      </c>
      <c r="G16" s="82">
        <v>1.3988815697799999</v>
      </c>
      <c r="H16" s="82">
        <v>322.993804533</v>
      </c>
      <c r="I16" s="82">
        <v>1.27800920154</v>
      </c>
      <c r="J16" s="82">
        <v>317.66649525999998</v>
      </c>
      <c r="K16" s="82">
        <v>1.9840008246900001</v>
      </c>
      <c r="L16" s="82">
        <v>200.49890579500001</v>
      </c>
      <c r="M16" s="82">
        <v>0.18773517464200001</v>
      </c>
      <c r="N16" s="82">
        <v>222.44962256100001</v>
      </c>
      <c r="O16" s="82">
        <v>0.77434728718699997</v>
      </c>
      <c r="P16" s="82">
        <v>217.943805709</v>
      </c>
      <c r="Q16" s="82">
        <v>1.1712212309900001</v>
      </c>
      <c r="R16" s="82">
        <v>208.76852048399999</v>
      </c>
      <c r="S16" s="82">
        <v>0.23789000256699999</v>
      </c>
      <c r="T16" s="82">
        <v>204.26454062299999</v>
      </c>
      <c r="U16" s="82">
        <v>0.319197175911</v>
      </c>
    </row>
    <row r="17" spans="1:25" x14ac:dyDescent="0.45">
      <c r="A17" s="81">
        <v>16384</v>
      </c>
      <c r="B17" s="82">
        <v>617.24819612199997</v>
      </c>
      <c r="C17" s="82">
        <v>0.14496868656699999</v>
      </c>
      <c r="D17" s="82">
        <v>649.02749384100002</v>
      </c>
      <c r="E17" s="82">
        <v>3.04322595481</v>
      </c>
      <c r="F17" s="82">
        <v>641.49321816600002</v>
      </c>
      <c r="G17" s="82">
        <v>1.8351791366700001</v>
      </c>
      <c r="H17" s="82">
        <v>639.31964837400005</v>
      </c>
      <c r="I17" s="82">
        <v>3.2433478867800001</v>
      </c>
      <c r="J17" s="82">
        <v>631.51774179899996</v>
      </c>
      <c r="K17" s="82">
        <v>4.2112548107699999</v>
      </c>
      <c r="L17" s="82">
        <v>390.48164050100002</v>
      </c>
      <c r="M17" s="82">
        <v>0.279379964052</v>
      </c>
      <c r="N17" s="82">
        <v>416.30958079599998</v>
      </c>
      <c r="O17" s="82">
        <v>1.5953045315700001</v>
      </c>
      <c r="P17" s="82">
        <v>411.17889100299999</v>
      </c>
      <c r="Q17" s="82">
        <v>1.1027494245</v>
      </c>
      <c r="R17" s="82">
        <v>403.47590429100001</v>
      </c>
      <c r="S17" s="82">
        <v>0.408314408076</v>
      </c>
      <c r="T17" s="82">
        <v>397.11558882399999</v>
      </c>
      <c r="U17" s="82">
        <v>0.141043295841</v>
      </c>
    </row>
    <row r="18" spans="1:25" x14ac:dyDescent="0.45">
      <c r="A18" s="81">
        <v>32768</v>
      </c>
      <c r="B18" s="82">
        <v>1232.2171225699999</v>
      </c>
      <c r="C18" s="82">
        <v>0.444416568319</v>
      </c>
      <c r="D18" s="82">
        <v>1286.9183981000001</v>
      </c>
      <c r="E18" s="82">
        <v>12.3379859043</v>
      </c>
      <c r="F18" s="82">
        <v>1265.0199422799999</v>
      </c>
      <c r="G18" s="82">
        <v>4.3290218994799998</v>
      </c>
      <c r="H18" s="82">
        <v>1275.27263249</v>
      </c>
      <c r="I18" s="82">
        <v>6.59071459904</v>
      </c>
      <c r="J18" s="82">
        <v>1265.1003036300001</v>
      </c>
      <c r="K18" s="82">
        <v>4.8321874633100004</v>
      </c>
      <c r="L18" s="82">
        <v>770.20214387800002</v>
      </c>
      <c r="M18" s="82">
        <v>0.29485298398199999</v>
      </c>
      <c r="N18" s="82">
        <v>805.05001083000002</v>
      </c>
      <c r="O18" s="82">
        <v>1.2725407877799999</v>
      </c>
      <c r="P18" s="82">
        <v>793.44961747399998</v>
      </c>
      <c r="Q18" s="82">
        <v>0.62482497808100002</v>
      </c>
      <c r="R18" s="82">
        <v>792.31266543300001</v>
      </c>
      <c r="S18" s="82">
        <v>0.30267683567100001</v>
      </c>
      <c r="T18" s="82">
        <v>782.51914159199998</v>
      </c>
      <c r="U18" s="82">
        <v>0.30064720786799998</v>
      </c>
    </row>
    <row r="19" spans="1:25" x14ac:dyDescent="0.45">
      <c r="A19" s="81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0" spans="1:25" x14ac:dyDescent="0.45">
      <c r="A20" s="81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5" s="50" customFormat="1" x14ac:dyDescent="0.45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44"/>
      <c r="S21" s="44"/>
      <c r="T21" s="44"/>
      <c r="U21" s="44"/>
    </row>
    <row r="22" spans="1:25" x14ac:dyDescent="0.45">
      <c r="A22" s="81"/>
      <c r="B22" s="155" t="s">
        <v>159</v>
      </c>
      <c r="C22" s="156"/>
      <c r="D22" s="156"/>
      <c r="E22" s="156"/>
      <c r="F22" s="156"/>
      <c r="G22" s="156"/>
      <c r="H22" s="156"/>
      <c r="I22" s="156"/>
      <c r="J22" s="156"/>
      <c r="K22" s="157"/>
      <c r="L22" s="156" t="s">
        <v>158</v>
      </c>
      <c r="M22" s="156"/>
      <c r="N22" s="156"/>
      <c r="O22" s="156"/>
      <c r="P22" s="156"/>
      <c r="Q22" s="156"/>
      <c r="R22" s="156"/>
      <c r="S22" s="156"/>
      <c r="T22" s="156"/>
      <c r="U22" s="156"/>
    </row>
    <row r="23" spans="1:25" s="81" customFormat="1" ht="57" x14ac:dyDescent="0.45">
      <c r="A23" s="81" t="s">
        <v>29</v>
      </c>
      <c r="B23" s="98" t="s">
        <v>3</v>
      </c>
      <c r="C23" s="44" t="s">
        <v>200</v>
      </c>
      <c r="D23" s="130" t="s">
        <v>147</v>
      </c>
      <c r="E23" s="44" t="s">
        <v>200</v>
      </c>
      <c r="F23" s="131" t="s">
        <v>146</v>
      </c>
      <c r="G23" s="44" t="s">
        <v>200</v>
      </c>
      <c r="H23" s="131" t="s">
        <v>141</v>
      </c>
      <c r="I23" s="44" t="s">
        <v>200</v>
      </c>
      <c r="J23" s="131" t="s">
        <v>76</v>
      </c>
      <c r="K23" s="45" t="s">
        <v>200</v>
      </c>
      <c r="L23" s="82" t="s">
        <v>3</v>
      </c>
      <c r="M23" s="44" t="s">
        <v>200</v>
      </c>
      <c r="N23" s="130" t="s">
        <v>147</v>
      </c>
      <c r="O23" s="82" t="s">
        <v>200</v>
      </c>
      <c r="P23" s="131" t="s">
        <v>146</v>
      </c>
      <c r="Q23" s="44" t="s">
        <v>200</v>
      </c>
      <c r="R23" s="131" t="s">
        <v>141</v>
      </c>
      <c r="S23" s="44" t="s">
        <v>200</v>
      </c>
      <c r="T23" s="131" t="s">
        <v>76</v>
      </c>
      <c r="U23" s="45" t="s">
        <v>200</v>
      </c>
    </row>
    <row r="24" spans="1:25" s="81" customFormat="1" x14ac:dyDescent="0.45">
      <c r="A24" s="81">
        <v>1</v>
      </c>
      <c r="B24" s="82">
        <v>1.6456899782100001</v>
      </c>
      <c r="C24" s="82">
        <v>2.4299465179000002E-2</v>
      </c>
      <c r="D24" s="82">
        <v>25.182505717200002</v>
      </c>
      <c r="E24" s="82">
        <v>1.25072510412</v>
      </c>
      <c r="F24" s="82">
        <v>23.642988392900001</v>
      </c>
      <c r="G24" s="82">
        <v>1.1343764449</v>
      </c>
      <c r="H24" s="82">
        <v>12.1240921775</v>
      </c>
      <c r="I24" s="82">
        <v>0.24050067315699999</v>
      </c>
      <c r="J24" s="82">
        <v>9.4506397110399991</v>
      </c>
      <c r="K24" s="82">
        <v>7.0375081251400004E-2</v>
      </c>
      <c r="L24" s="82">
        <v>1.6175517853500001</v>
      </c>
      <c r="M24" s="82">
        <v>0.20895627678000001</v>
      </c>
      <c r="N24" s="82">
        <v>18.828480866900001</v>
      </c>
      <c r="O24" s="82">
        <v>1.2541553023600001</v>
      </c>
      <c r="P24" s="82">
        <v>17.066115139299999</v>
      </c>
      <c r="Q24" s="82">
        <v>1.2522289926900001</v>
      </c>
      <c r="R24" s="82">
        <v>5.4047328483000001</v>
      </c>
      <c r="S24" s="82">
        <v>0.149518471687</v>
      </c>
      <c r="T24" s="82">
        <v>2.70801823529</v>
      </c>
      <c r="U24" s="82">
        <v>7.0644418260899997E-2</v>
      </c>
      <c r="V24" s="81">
        <f>G24/F24</f>
        <v>4.797940201335351E-2</v>
      </c>
      <c r="W24" s="81">
        <f>H24/J24</f>
        <v>1.2828858731475015</v>
      </c>
      <c r="X24" s="81">
        <f>I24/H24</f>
        <v>1.9836592269013208E-2</v>
      </c>
      <c r="Y24" s="81">
        <f>E24/D24</f>
        <v>4.9666427883137042E-2</v>
      </c>
    </row>
    <row r="25" spans="1:25" s="81" customFormat="1" x14ac:dyDescent="0.45">
      <c r="A25" s="81">
        <v>2</v>
      </c>
      <c r="B25" s="82">
        <v>1.6530569716800001</v>
      </c>
      <c r="C25" s="82">
        <v>3.3311172732699998E-2</v>
      </c>
      <c r="D25" s="82">
        <v>24.928799308599999</v>
      </c>
      <c r="E25" s="82">
        <v>1.61240807212</v>
      </c>
      <c r="F25" s="82">
        <v>23.812318121800001</v>
      </c>
      <c r="G25" s="82">
        <v>1.0408041832399999</v>
      </c>
      <c r="H25" s="82">
        <v>12.053927698700001</v>
      </c>
      <c r="I25" s="82">
        <v>0.28019557982900001</v>
      </c>
      <c r="J25" s="82">
        <v>9.4829380082599997</v>
      </c>
      <c r="K25" s="82">
        <v>8.9494286291499997E-2</v>
      </c>
      <c r="L25" s="82">
        <v>1.6318118988600001</v>
      </c>
      <c r="M25" s="82">
        <v>0.213775523179</v>
      </c>
      <c r="N25" s="82">
        <v>18.431297915399998</v>
      </c>
      <c r="O25" s="82">
        <v>1.4432708669800001</v>
      </c>
      <c r="P25" s="82">
        <v>17.2146760991</v>
      </c>
      <c r="Q25" s="82">
        <v>1.0284175523300001</v>
      </c>
      <c r="R25" s="82">
        <v>5.4352727554199998</v>
      </c>
      <c r="S25" s="82">
        <v>9.2673189265200004E-2</v>
      </c>
      <c r="T25" s="82">
        <v>2.7234017337499998</v>
      </c>
      <c r="U25" s="82">
        <v>6.0041146405699998E-2</v>
      </c>
      <c r="V25" s="81">
        <f t="shared" ref="V25:V39" si="0">G25/F25</f>
        <v>4.3708646000623998E-2</v>
      </c>
      <c r="W25" s="81">
        <f t="shared" ref="W25:W39" si="1">H25/J25</f>
        <v>1.2711174203818028</v>
      </c>
      <c r="X25" s="81">
        <f t="shared" ref="X25:X39" si="2">I25/H25</f>
        <v>2.3245168449054054E-2</v>
      </c>
      <c r="Y25" s="81">
        <f t="shared" ref="Y25:Y38" si="3">E25/D25</f>
        <v>6.4680534836820139E-2</v>
      </c>
    </row>
    <row r="26" spans="1:25" s="81" customFormat="1" x14ac:dyDescent="0.45">
      <c r="A26" s="81">
        <v>4</v>
      </c>
      <c r="B26" s="82">
        <v>1.6480843572999999</v>
      </c>
      <c r="C26" s="82">
        <v>1.72174029739E-3</v>
      </c>
      <c r="D26" s="82">
        <v>25.4413411146</v>
      </c>
      <c r="E26" s="82">
        <v>1.3613722531100001</v>
      </c>
      <c r="F26" s="82">
        <v>23.813597668100002</v>
      </c>
      <c r="G26" s="82">
        <v>1.2811336501899999</v>
      </c>
      <c r="H26" s="82">
        <v>12.1596944892</v>
      </c>
      <c r="I26" s="82">
        <v>0.23077570088800001</v>
      </c>
      <c r="J26" s="82">
        <v>9.5085830959800006</v>
      </c>
      <c r="K26" s="82">
        <v>7.8078340687399994E-2</v>
      </c>
      <c r="L26" s="82">
        <v>1.63443376677</v>
      </c>
      <c r="M26" s="82">
        <v>0.221480507755</v>
      </c>
      <c r="N26" s="82">
        <v>18.509026346700001</v>
      </c>
      <c r="O26" s="82">
        <v>1.2993353027600001</v>
      </c>
      <c r="P26" s="82">
        <v>17.1300530237</v>
      </c>
      <c r="Q26" s="82">
        <v>1.22058699131</v>
      </c>
      <c r="R26" s="82">
        <v>5.4500688132099997</v>
      </c>
      <c r="S26" s="82">
        <v>0.11258178693400001</v>
      </c>
      <c r="T26" s="82">
        <v>2.7195697626399999</v>
      </c>
      <c r="U26" s="82">
        <v>7.7130884240299999E-2</v>
      </c>
      <c r="V26" s="81">
        <f t="shared" si="0"/>
        <v>5.3798408289486184E-2</v>
      </c>
      <c r="W26" s="81">
        <f t="shared" si="1"/>
        <v>1.2788124546485611</v>
      </c>
      <c r="X26" s="81">
        <f t="shared" si="2"/>
        <v>1.8978741702184245E-2</v>
      </c>
      <c r="Y26" s="81">
        <f t="shared" si="3"/>
        <v>5.351023937683657E-2</v>
      </c>
    </row>
    <row r="27" spans="1:25" s="81" customFormat="1" x14ac:dyDescent="0.45">
      <c r="A27" s="81">
        <v>8</v>
      </c>
      <c r="B27" s="82">
        <v>1.64850653595</v>
      </c>
      <c r="C27" s="82">
        <v>2.0237709191999998E-3</v>
      </c>
      <c r="D27" s="82">
        <v>25.139884334400001</v>
      </c>
      <c r="E27" s="82">
        <v>1.4014137605400001</v>
      </c>
      <c r="F27" s="82">
        <v>23.8981882663</v>
      </c>
      <c r="G27" s="82">
        <v>0.956504624448</v>
      </c>
      <c r="H27" s="82">
        <v>12.1471159752</v>
      </c>
      <c r="I27" s="82">
        <v>0.32738124214699998</v>
      </c>
      <c r="J27" s="82">
        <v>9.5482078256299996</v>
      </c>
      <c r="K27" s="82">
        <v>8.2324591789400006E-2</v>
      </c>
      <c r="L27" s="82">
        <v>1.64877743034</v>
      </c>
      <c r="M27" s="82">
        <v>0.23354814547300001</v>
      </c>
      <c r="N27" s="82">
        <v>19.062670949400001</v>
      </c>
      <c r="O27" s="82">
        <v>1.2340532552400001</v>
      </c>
      <c r="P27" s="82">
        <v>17.1050645483</v>
      </c>
      <c r="Q27" s="82">
        <v>1.34779154495</v>
      </c>
      <c r="R27" s="82">
        <v>5.4655858204300003</v>
      </c>
      <c r="S27" s="82">
        <v>0.13633774187299999</v>
      </c>
      <c r="T27" s="82">
        <v>2.7385077709000001</v>
      </c>
      <c r="U27" s="82">
        <v>4.8002660482700001E-2</v>
      </c>
      <c r="V27" s="81">
        <f t="shared" si="0"/>
        <v>4.002414801446743E-2</v>
      </c>
      <c r="W27" s="81">
        <f t="shared" si="1"/>
        <v>1.2721880584326852</v>
      </c>
      <c r="X27" s="81">
        <f t="shared" si="2"/>
        <v>2.6951355598760527E-2</v>
      </c>
      <c r="Y27" s="81">
        <f t="shared" si="3"/>
        <v>5.5744638356286486E-2</v>
      </c>
    </row>
    <row r="28" spans="1:25" s="81" customFormat="1" x14ac:dyDescent="0.45">
      <c r="A28" s="81">
        <v>16</v>
      </c>
      <c r="B28" s="82">
        <v>1.6375281263599999</v>
      </c>
      <c r="C28" s="82">
        <v>7.4645735587800001E-3</v>
      </c>
      <c r="D28" s="82">
        <v>25.299161228100001</v>
      </c>
      <c r="E28" s="82">
        <v>1.47936808318</v>
      </c>
      <c r="F28" s="82">
        <v>23.827831775</v>
      </c>
      <c r="G28" s="82">
        <v>1.22948161397</v>
      </c>
      <c r="H28" s="82">
        <v>12.460165696600001</v>
      </c>
      <c r="I28" s="82">
        <v>0.24389550346800001</v>
      </c>
      <c r="J28" s="82">
        <v>9.7746680495400007</v>
      </c>
      <c r="K28" s="82">
        <v>6.6214127691199998E-2</v>
      </c>
      <c r="L28" s="82">
        <v>1.6670759855499999</v>
      </c>
      <c r="M28" s="82">
        <v>0.263135223109</v>
      </c>
      <c r="N28" s="82">
        <v>18.802247079499999</v>
      </c>
      <c r="O28" s="82">
        <v>1.4271518238900001</v>
      </c>
      <c r="P28" s="82">
        <v>17.157374427200001</v>
      </c>
      <c r="Q28" s="82">
        <v>1.4147459667</v>
      </c>
      <c r="R28" s="82">
        <v>5.4697417234300003</v>
      </c>
      <c r="S28" s="82">
        <v>0.19475591172000001</v>
      </c>
      <c r="T28" s="82">
        <v>2.7942503508800001</v>
      </c>
      <c r="U28" s="82">
        <v>4.45315517277E-2</v>
      </c>
      <c r="V28" s="81">
        <f t="shared" si="0"/>
        <v>5.1598551877471442E-2</v>
      </c>
      <c r="W28" s="81">
        <f t="shared" si="1"/>
        <v>1.2747405470394855</v>
      </c>
      <c r="X28" s="81">
        <f t="shared" si="2"/>
        <v>1.9574017666117528E-2</v>
      </c>
      <c r="Y28" s="81">
        <f t="shared" si="3"/>
        <v>5.8474985389509786E-2</v>
      </c>
    </row>
    <row r="29" spans="1:25" s="81" customFormat="1" x14ac:dyDescent="0.45">
      <c r="A29" s="81">
        <v>32</v>
      </c>
      <c r="B29" s="82">
        <v>1.6382738562100001</v>
      </c>
      <c r="C29" s="82">
        <v>2.3732534011599998E-2</v>
      </c>
      <c r="D29" s="82">
        <v>25.663205552099999</v>
      </c>
      <c r="E29" s="82">
        <v>1.48444753574</v>
      </c>
      <c r="F29" s="82">
        <v>24.364128080499999</v>
      </c>
      <c r="G29" s="82">
        <v>1.060529834</v>
      </c>
      <c r="H29" s="82">
        <v>12.8959065325</v>
      </c>
      <c r="I29" s="82">
        <v>0.20866334032</v>
      </c>
      <c r="J29" s="82">
        <v>10.1424613932</v>
      </c>
      <c r="K29" s="82">
        <v>7.8944123934400007E-2</v>
      </c>
      <c r="L29" s="82">
        <v>1.7181905985599999</v>
      </c>
      <c r="M29" s="82">
        <v>0.31738191914500002</v>
      </c>
      <c r="N29" s="82">
        <v>18.6873602993</v>
      </c>
      <c r="O29" s="82">
        <v>1.27236078219</v>
      </c>
      <c r="P29" s="82">
        <v>17.1635450361</v>
      </c>
      <c r="Q29" s="82">
        <v>0.78777772036399996</v>
      </c>
      <c r="R29" s="82">
        <v>5.6211585448900001</v>
      </c>
      <c r="S29" s="82">
        <v>0.14832588676899999</v>
      </c>
      <c r="T29" s="82">
        <v>2.8975876470599999</v>
      </c>
      <c r="U29" s="82">
        <v>6.2065312642599998E-2</v>
      </c>
      <c r="V29" s="81">
        <f t="shared" si="0"/>
        <v>4.3528331097914499E-2</v>
      </c>
      <c r="W29" s="81">
        <f t="shared" si="1"/>
        <v>1.2714770145584231</v>
      </c>
      <c r="X29" s="81">
        <f t="shared" si="2"/>
        <v>1.6180587211463648E-2</v>
      </c>
      <c r="Y29" s="81">
        <f t="shared" si="3"/>
        <v>5.7843418380699091E-2</v>
      </c>
    </row>
    <row r="30" spans="1:25" x14ac:dyDescent="0.45">
      <c r="A30" s="81">
        <v>64</v>
      </c>
      <c r="B30" s="82">
        <v>1.6324497821399999</v>
      </c>
      <c r="C30" s="82">
        <v>5.4522598351499996E-3</v>
      </c>
      <c r="D30" s="82">
        <v>26.957590546999999</v>
      </c>
      <c r="E30" s="82">
        <v>1.0948875603099999</v>
      </c>
      <c r="F30" s="82">
        <v>25.2516059236</v>
      </c>
      <c r="G30" s="82">
        <v>1.2482136590699999</v>
      </c>
      <c r="H30" s="82">
        <v>13.6496522188</v>
      </c>
      <c r="I30" s="82">
        <v>0.17853827582599999</v>
      </c>
      <c r="J30" s="82">
        <v>10.883321238400001</v>
      </c>
      <c r="K30" s="82">
        <v>9.5917336788400004E-2</v>
      </c>
      <c r="L30" s="82">
        <v>1.4007923529399999</v>
      </c>
      <c r="M30" s="82">
        <v>3.4201681259100003E-2</v>
      </c>
      <c r="N30" s="82">
        <v>18.877429256999999</v>
      </c>
      <c r="O30" s="82">
        <v>1.4244533565799999</v>
      </c>
      <c r="P30" s="82">
        <v>17.494509803900002</v>
      </c>
      <c r="Q30" s="82">
        <v>1.2005988489399999</v>
      </c>
      <c r="R30" s="82">
        <v>5.7997810423100002</v>
      </c>
      <c r="S30" s="82">
        <v>0.18199943407800001</v>
      </c>
      <c r="T30" s="82">
        <v>3.1091465231100002</v>
      </c>
      <c r="U30" s="82">
        <v>6.0053030966000003E-2</v>
      </c>
      <c r="V30" s="81">
        <f t="shared" si="0"/>
        <v>4.943106045795792E-2</v>
      </c>
      <c r="W30" s="81">
        <f t="shared" si="1"/>
        <v>1.2541807707227697</v>
      </c>
      <c r="X30" s="81">
        <f t="shared" si="2"/>
        <v>1.3080060426748079E-2</v>
      </c>
      <c r="Y30" s="81">
        <f t="shared" si="3"/>
        <v>4.0615186227459243E-2</v>
      </c>
    </row>
    <row r="31" spans="1:25" x14ac:dyDescent="0.45">
      <c r="A31" s="81">
        <v>128</v>
      </c>
      <c r="B31" s="82">
        <v>1.6414820479300001</v>
      </c>
      <c r="C31" s="82">
        <v>1.0599859238500001E-2</v>
      </c>
      <c r="D31" s="82">
        <v>28.385531609899999</v>
      </c>
      <c r="E31" s="82">
        <v>1.14790639655</v>
      </c>
      <c r="F31" s="82">
        <v>26.741892249700001</v>
      </c>
      <c r="G31" s="82">
        <v>1.44789831776</v>
      </c>
      <c r="H31" s="82">
        <v>15.174718008299999</v>
      </c>
      <c r="I31" s="82">
        <v>0.204972819847</v>
      </c>
      <c r="J31" s="82">
        <v>12.353629721400001</v>
      </c>
      <c r="K31" s="82">
        <v>7.3820121889699997E-2</v>
      </c>
      <c r="L31" s="82">
        <v>1.3961940740700001</v>
      </c>
      <c r="M31" s="82">
        <v>4.2528668935999997E-3</v>
      </c>
      <c r="N31" s="82">
        <v>19.7206060888</v>
      </c>
      <c r="O31" s="82">
        <v>1.12468560465</v>
      </c>
      <c r="P31" s="82">
        <v>17.660116542800001</v>
      </c>
      <c r="Q31" s="82">
        <v>1.34520561433</v>
      </c>
      <c r="R31" s="82">
        <v>6.2788593911200001</v>
      </c>
      <c r="S31" s="82">
        <v>0.15754768837499999</v>
      </c>
      <c r="T31" s="82">
        <v>3.5193327554199998</v>
      </c>
      <c r="U31" s="82">
        <v>4.2383416723799999E-2</v>
      </c>
      <c r="V31" s="81">
        <f t="shared" si="0"/>
        <v>5.4143450442488528E-2</v>
      </c>
      <c r="W31" s="81">
        <f t="shared" si="1"/>
        <v>1.2283610850026589</v>
      </c>
      <c r="X31" s="81">
        <f t="shared" si="2"/>
        <v>1.3507520847167479E-2</v>
      </c>
      <c r="Y31" s="81">
        <f t="shared" si="3"/>
        <v>4.0439841406727281E-2</v>
      </c>
    </row>
    <row r="32" spans="1:25" x14ac:dyDescent="0.45">
      <c r="A32" s="81">
        <v>256</v>
      </c>
      <c r="B32" s="82">
        <v>1.6483458823499999</v>
      </c>
      <c r="C32" s="82">
        <v>5.5527541792300003E-2</v>
      </c>
      <c r="D32" s="82">
        <v>31.4429933746</v>
      </c>
      <c r="E32" s="82">
        <v>0.97312248853600003</v>
      </c>
      <c r="F32" s="82">
        <v>29.7209004025</v>
      </c>
      <c r="G32" s="82">
        <v>0.97255072862699998</v>
      </c>
      <c r="H32" s="82">
        <v>18.2747783075</v>
      </c>
      <c r="I32" s="82">
        <v>0.198527728514</v>
      </c>
      <c r="J32" s="82">
        <v>15.362465201199999</v>
      </c>
      <c r="K32" s="82">
        <v>8.2551922916299994E-2</v>
      </c>
      <c r="L32" s="82">
        <v>1.4044756862700001</v>
      </c>
      <c r="M32" s="82">
        <v>4.1177428443E-2</v>
      </c>
      <c r="N32" s="82">
        <v>20.507384107299998</v>
      </c>
      <c r="O32" s="82">
        <v>0.93191897936900003</v>
      </c>
      <c r="P32" s="82">
        <v>18.701047234299999</v>
      </c>
      <c r="Q32" s="82">
        <v>1.0067617822999999</v>
      </c>
      <c r="R32" s="82">
        <v>7.0562173271399997</v>
      </c>
      <c r="S32" s="82">
        <v>0.21083975278299999</v>
      </c>
      <c r="T32" s="82">
        <v>4.3364320846200002</v>
      </c>
      <c r="U32" s="82">
        <v>6.7470996892899995E-2</v>
      </c>
      <c r="V32" s="81">
        <f t="shared" si="0"/>
        <v>3.272278818797808E-2</v>
      </c>
      <c r="W32" s="81">
        <f t="shared" si="1"/>
        <v>1.1895732923172067</v>
      </c>
      <c r="X32" s="81">
        <f t="shared" si="2"/>
        <v>1.0863482181478715E-2</v>
      </c>
      <c r="Y32" s="81">
        <f t="shared" si="3"/>
        <v>3.0948786489332761E-2</v>
      </c>
    </row>
    <row r="33" spans="1:25" x14ac:dyDescent="0.45">
      <c r="A33" s="81">
        <v>512</v>
      </c>
      <c r="B33" s="82">
        <v>1.63728862745</v>
      </c>
      <c r="C33" s="82">
        <v>2.8270585111000002E-2</v>
      </c>
      <c r="D33" s="82">
        <v>37.3400279154</v>
      </c>
      <c r="E33" s="82">
        <v>1.2509870840899999</v>
      </c>
      <c r="F33" s="82">
        <v>35.599290753399998</v>
      </c>
      <c r="G33" s="82">
        <v>1.09565939794</v>
      </c>
      <c r="H33" s="82">
        <v>24.356765159999998</v>
      </c>
      <c r="I33" s="82">
        <v>0.14989049108899999</v>
      </c>
      <c r="J33" s="82">
        <v>21.336036439600001</v>
      </c>
      <c r="K33" s="82">
        <v>0.13106513065799999</v>
      </c>
      <c r="L33" s="82">
        <v>1.4007020914999999</v>
      </c>
      <c r="M33" s="82">
        <v>2.41580253186E-2</v>
      </c>
      <c r="N33" s="82">
        <v>22.0884640867</v>
      </c>
      <c r="O33" s="82">
        <v>1.6820207784700001</v>
      </c>
      <c r="P33" s="82">
        <v>20.266136754200001</v>
      </c>
      <c r="Q33" s="82">
        <v>1.0480227397699999</v>
      </c>
      <c r="R33" s="82">
        <v>8.6140943172300002</v>
      </c>
      <c r="S33" s="82">
        <v>0.31727259444700001</v>
      </c>
      <c r="T33" s="82">
        <v>5.9163850525199999</v>
      </c>
      <c r="U33" s="82">
        <v>6.7193097917200004E-2</v>
      </c>
      <c r="V33" s="81">
        <f t="shared" si="0"/>
        <v>3.0777562551168421E-2</v>
      </c>
      <c r="W33" s="81">
        <f t="shared" si="1"/>
        <v>1.1415787195973044</v>
      </c>
      <c r="X33" s="81">
        <f t="shared" si="2"/>
        <v>6.1539572313633129E-3</v>
      </c>
      <c r="Y33" s="81">
        <f t="shared" si="3"/>
        <v>3.350257495587089E-2</v>
      </c>
    </row>
    <row r="34" spans="1:25" x14ac:dyDescent="0.45">
      <c r="A34" s="81">
        <v>1024</v>
      </c>
      <c r="B34" s="82">
        <v>1.6298529847500001</v>
      </c>
      <c r="C34" s="82">
        <v>3.6649843539400002E-3</v>
      </c>
      <c r="D34" s="82">
        <v>49.395569793600004</v>
      </c>
      <c r="E34" s="82">
        <v>1.34869405774</v>
      </c>
      <c r="F34" s="82">
        <v>47.692484633600003</v>
      </c>
      <c r="G34" s="82">
        <v>1.12156504701</v>
      </c>
      <c r="H34" s="82">
        <v>36.396635696600001</v>
      </c>
      <c r="I34" s="82">
        <v>0.243518222512</v>
      </c>
      <c r="J34" s="82">
        <v>33.198609979399997</v>
      </c>
      <c r="K34" s="82">
        <v>0.27307923917900001</v>
      </c>
      <c r="L34" s="82">
        <v>1.3963290849700001</v>
      </c>
      <c r="M34" s="82">
        <v>2.7920439885600001E-2</v>
      </c>
      <c r="N34" s="82">
        <v>25.174513168200001</v>
      </c>
      <c r="O34" s="82">
        <v>1.4156233062800001</v>
      </c>
      <c r="P34" s="82">
        <v>23.512828792600001</v>
      </c>
      <c r="Q34" s="82">
        <v>0.98712943775499995</v>
      </c>
      <c r="R34" s="82">
        <v>11.9742784139</v>
      </c>
      <c r="S34" s="82">
        <v>0.16426162335899999</v>
      </c>
      <c r="T34" s="82">
        <v>9.1204946848699997</v>
      </c>
      <c r="U34" s="82">
        <v>8.5116941723399994E-2</v>
      </c>
      <c r="V34" s="81">
        <f t="shared" si="0"/>
        <v>2.3516599221585579E-2</v>
      </c>
      <c r="W34" s="81">
        <f t="shared" si="1"/>
        <v>1.0963301089769844</v>
      </c>
      <c r="X34" s="81">
        <f t="shared" si="2"/>
        <v>6.6906794502094137E-3</v>
      </c>
      <c r="Y34" s="81">
        <f t="shared" si="3"/>
        <v>2.7303947770529517E-2</v>
      </c>
    </row>
    <row r="35" spans="1:25" x14ac:dyDescent="0.45">
      <c r="A35" s="81">
        <v>2048</v>
      </c>
      <c r="B35" s="82">
        <v>1.6376933115500001</v>
      </c>
      <c r="C35" s="82">
        <v>3.6374024216399999E-3</v>
      </c>
      <c r="D35" s="82">
        <v>73.626877358100003</v>
      </c>
      <c r="E35" s="82">
        <v>1.22355019194</v>
      </c>
      <c r="F35" s="82">
        <v>71.2302791125</v>
      </c>
      <c r="G35" s="82">
        <v>1.2154362114799999</v>
      </c>
      <c r="H35" s="82">
        <v>60.496623023700003</v>
      </c>
      <c r="I35" s="82">
        <v>0.219767170624</v>
      </c>
      <c r="J35" s="82">
        <v>56.818778833800003</v>
      </c>
      <c r="K35" s="82">
        <v>0.214113403984</v>
      </c>
      <c r="L35" s="82">
        <v>1.3979047930299999</v>
      </c>
      <c r="M35" s="82">
        <v>2.24856867876E-2</v>
      </c>
      <c r="N35" s="82">
        <v>31.584574974199999</v>
      </c>
      <c r="O35" s="82">
        <v>1.03869216757</v>
      </c>
      <c r="P35" s="82">
        <v>30.1746809598</v>
      </c>
      <c r="Q35" s="82">
        <v>1.30312525443</v>
      </c>
      <c r="R35" s="82">
        <v>18.4918590196</v>
      </c>
      <c r="S35" s="82">
        <v>0.18131223299800001</v>
      </c>
      <c r="T35" s="82">
        <v>15.5177981408</v>
      </c>
      <c r="U35" s="82">
        <v>8.9881771716899997E-2</v>
      </c>
      <c r="V35" s="81">
        <f t="shared" si="0"/>
        <v>1.7063476749267805E-2</v>
      </c>
      <c r="W35" s="81">
        <f t="shared" si="1"/>
        <v>1.0647293775999309</v>
      </c>
      <c r="X35" s="81">
        <f t="shared" si="2"/>
        <v>3.6327179872156596E-3</v>
      </c>
      <c r="Y35" s="81">
        <f t="shared" si="3"/>
        <v>1.6618254580986817E-2</v>
      </c>
    </row>
    <row r="36" spans="1:25" x14ac:dyDescent="0.45">
      <c r="A36" s="81">
        <v>4096</v>
      </c>
      <c r="B36" s="82">
        <v>1.64536359477</v>
      </c>
      <c r="C36" s="82">
        <v>6.0882886557500002E-2</v>
      </c>
      <c r="D36" s="82">
        <v>121.136467079</v>
      </c>
      <c r="E36" s="82">
        <v>1.27210951859</v>
      </c>
      <c r="F36" s="82">
        <v>118.211959897</v>
      </c>
      <c r="G36" s="82">
        <v>1.5963045493000001</v>
      </c>
      <c r="H36" s="82">
        <v>108.02173037199999</v>
      </c>
      <c r="I36" s="82">
        <v>0.42246528606799999</v>
      </c>
      <c r="J36" s="82">
        <v>103.86935104200001</v>
      </c>
      <c r="K36" s="82">
        <v>0.33211919270399998</v>
      </c>
      <c r="L36" s="82">
        <v>1.40831559913</v>
      </c>
      <c r="M36" s="82">
        <v>4.6473488281699997E-2</v>
      </c>
      <c r="N36" s="82">
        <v>45.5029536495</v>
      </c>
      <c r="O36" s="82">
        <v>2.9222545471400001</v>
      </c>
      <c r="P36" s="82">
        <v>43.046145194200001</v>
      </c>
      <c r="Q36" s="82">
        <v>2.2237746645800001</v>
      </c>
      <c r="R36" s="82">
        <v>32.099884897999999</v>
      </c>
      <c r="S36" s="82">
        <v>2.17801589282</v>
      </c>
      <c r="T36" s="82">
        <v>28.3244386967</v>
      </c>
      <c r="U36" s="82">
        <v>0.15071487365200001</v>
      </c>
      <c r="V36" s="81">
        <f t="shared" si="0"/>
        <v>1.3503748272940286E-2</v>
      </c>
      <c r="W36" s="81">
        <f t="shared" si="1"/>
        <v>1.039976944963495</v>
      </c>
      <c r="X36" s="81">
        <f t="shared" si="2"/>
        <v>3.910928704929411E-3</v>
      </c>
      <c r="Y36" s="81">
        <f t="shared" si="3"/>
        <v>1.050145797764091E-2</v>
      </c>
    </row>
    <row r="37" spans="1:25" x14ac:dyDescent="0.45">
      <c r="A37" s="81">
        <v>8192</v>
      </c>
      <c r="B37" s="82">
        <v>193.28771766899999</v>
      </c>
      <c r="C37" s="82">
        <v>5.1410902106000002E-2</v>
      </c>
      <c r="D37" s="82">
        <v>216.944549204</v>
      </c>
      <c r="E37" s="82">
        <v>0.77279435812700004</v>
      </c>
      <c r="F37" s="82">
        <v>212.941396021</v>
      </c>
      <c r="G37" s="82">
        <v>1.24162421389</v>
      </c>
      <c r="H37" s="82">
        <v>203.643511211</v>
      </c>
      <c r="I37" s="82">
        <v>0.31223840604300002</v>
      </c>
      <c r="J37" s="82">
        <v>198.43252401399999</v>
      </c>
      <c r="K37" s="82">
        <v>0.96877752358699998</v>
      </c>
      <c r="L37" s="82">
        <v>52.332251372499996</v>
      </c>
      <c r="M37" s="82">
        <v>2.7732524526200002E-2</v>
      </c>
      <c r="N37" s="82">
        <v>70.842835917000002</v>
      </c>
      <c r="O37" s="82">
        <v>0.86688388484500001</v>
      </c>
      <c r="P37" s="82">
        <v>68.309546781999998</v>
      </c>
      <c r="Q37" s="82">
        <v>0.96142207014900005</v>
      </c>
      <c r="R37" s="82">
        <v>57.288135986199997</v>
      </c>
      <c r="S37" s="82">
        <v>0.14064343345700001</v>
      </c>
      <c r="T37" s="82">
        <v>53.807604201700002</v>
      </c>
      <c r="U37" s="82">
        <v>6.9055180179900005E-2</v>
      </c>
      <c r="V37" s="81">
        <f t="shared" si="0"/>
        <v>5.8308259318801152E-3</v>
      </c>
      <c r="W37" s="81">
        <f t="shared" si="1"/>
        <v>1.0262607514715296</v>
      </c>
      <c r="X37" s="81">
        <f t="shared" si="2"/>
        <v>1.5332597841503637E-3</v>
      </c>
      <c r="Y37" s="81">
        <f t="shared" si="3"/>
        <v>3.562174578538576E-3</v>
      </c>
    </row>
    <row r="38" spans="1:25" x14ac:dyDescent="0.45">
      <c r="A38" s="81">
        <v>16384</v>
      </c>
      <c r="B38" s="82">
        <v>377.80845494599998</v>
      </c>
      <c r="C38" s="82">
        <v>0.153919962095</v>
      </c>
      <c r="D38" s="82">
        <v>407.28665615900002</v>
      </c>
      <c r="E38" s="82">
        <v>1.3222299982500001</v>
      </c>
      <c r="F38" s="82">
        <v>400.24481314899998</v>
      </c>
      <c r="G38" s="82">
        <v>0.91970384971100005</v>
      </c>
      <c r="H38" s="82">
        <v>394.649425329</v>
      </c>
      <c r="I38" s="82">
        <v>0.369250483909</v>
      </c>
      <c r="J38" s="82">
        <v>386.25420404800002</v>
      </c>
      <c r="K38" s="82">
        <v>0.55173128150100004</v>
      </c>
      <c r="L38" s="82">
        <v>102.797609847</v>
      </c>
      <c r="M38" s="82">
        <v>6.6222379125200001E-2</v>
      </c>
      <c r="N38" s="82">
        <v>122.30160474</v>
      </c>
      <c r="O38" s="82">
        <v>1.1336510414500001</v>
      </c>
      <c r="P38" s="82">
        <v>119.280536782</v>
      </c>
      <c r="Q38" s="82">
        <v>0.74656993110799996</v>
      </c>
      <c r="R38" s="82">
        <v>108.962450993</v>
      </c>
      <c r="S38" s="82">
        <v>0.198056332759</v>
      </c>
      <c r="T38" s="82">
        <v>104.717799031</v>
      </c>
      <c r="U38" s="82">
        <v>0.100637299429</v>
      </c>
      <c r="V38" s="81">
        <f t="shared" si="0"/>
        <v>2.2978532625446417E-3</v>
      </c>
      <c r="W38" s="81">
        <f t="shared" si="1"/>
        <v>1.0217349641583622</v>
      </c>
      <c r="X38" s="81">
        <f t="shared" si="2"/>
        <v>9.3564176256223826E-4</v>
      </c>
      <c r="Y38" s="81">
        <f t="shared" si="3"/>
        <v>3.2464358413299373E-3</v>
      </c>
    </row>
    <row r="39" spans="1:25" x14ac:dyDescent="0.45">
      <c r="A39" s="81">
        <v>32768</v>
      </c>
      <c r="B39" s="82">
        <v>746.50420270200004</v>
      </c>
      <c r="C39" s="82">
        <v>0.25174747415600002</v>
      </c>
      <c r="D39" s="82">
        <v>789.07278574400004</v>
      </c>
      <c r="E39" s="82">
        <v>1.8090421857200001</v>
      </c>
      <c r="F39" s="82">
        <v>776.30155944600006</v>
      </c>
      <c r="G39" s="82">
        <v>1.4553807108900001</v>
      </c>
      <c r="H39" s="82">
        <v>776.64206806200002</v>
      </c>
      <c r="I39" s="82">
        <v>1.2231914634400001</v>
      </c>
      <c r="J39" s="82">
        <v>761.89324346000001</v>
      </c>
      <c r="K39" s="82">
        <v>1.1000788319200001</v>
      </c>
      <c r="L39" s="82">
        <v>203.51344037000001</v>
      </c>
      <c r="M39" s="82">
        <v>0.16412834985200001</v>
      </c>
      <c r="N39" s="82">
        <v>224.63241384099999</v>
      </c>
      <c r="O39" s="82">
        <v>1.0473431392899999</v>
      </c>
      <c r="P39" s="82">
        <v>221.23638411799999</v>
      </c>
      <c r="Q39" s="82">
        <v>0.65457001575399998</v>
      </c>
      <c r="R39" s="82">
        <v>212.16302858099999</v>
      </c>
      <c r="S39" s="82">
        <v>0.251119908048</v>
      </c>
      <c r="T39" s="82">
        <v>207.00328750899999</v>
      </c>
      <c r="U39" s="82">
        <v>0.65427238193100001</v>
      </c>
      <c r="V39" s="81">
        <f t="shared" si="0"/>
        <v>1.8747620601569036E-3</v>
      </c>
      <c r="W39" s="81">
        <f t="shared" si="1"/>
        <v>1.0193581249454595</v>
      </c>
      <c r="X39" s="81">
        <f t="shared" si="2"/>
        <v>1.5749745136679251E-3</v>
      </c>
      <c r="Y39" s="81">
        <f>E39/D39</f>
        <v>2.2926176373124977E-3</v>
      </c>
    </row>
    <row r="40" spans="1:25" x14ac:dyDescent="0.45">
      <c r="G40" s="132"/>
      <c r="I40" s="60"/>
      <c r="J40" s="60"/>
      <c r="K40" s="60"/>
      <c r="L40" s="60"/>
      <c r="M40" s="60"/>
      <c r="V40">
        <f>AVERAGE(V24:V39)</f>
        <v>3.1987475901955331E-2</v>
      </c>
      <c r="W40">
        <f>AVERAGE(W37:W39)</f>
        <v>1.0224512801917838</v>
      </c>
      <c r="X40">
        <f>AVERAGE(X24:X39)</f>
        <v>1.1665605361630362E-2</v>
      </c>
      <c r="Y40" s="62">
        <f>AVERAGE(Y24:Y39)</f>
        <v>3.4309470105563594E-2</v>
      </c>
    </row>
    <row r="41" spans="1:25" x14ac:dyDescent="0.45">
      <c r="I41" s="60"/>
      <c r="J41" s="60"/>
      <c r="K41" s="60"/>
      <c r="L41" s="60"/>
      <c r="M41" s="60"/>
    </row>
    <row r="42" spans="1:25" x14ac:dyDescent="0.45">
      <c r="A42" s="81"/>
      <c r="B42" s="160"/>
      <c r="C42" s="160"/>
      <c r="D42" s="160"/>
      <c r="E42" s="161"/>
      <c r="F42" s="161"/>
      <c r="G42" s="161"/>
      <c r="H42" s="60"/>
      <c r="I42" s="53"/>
      <c r="J42" s="60"/>
      <c r="K42" s="60"/>
      <c r="L42" s="53"/>
      <c r="M42" s="60"/>
    </row>
    <row r="43" spans="1:25" x14ac:dyDescent="0.45">
      <c r="A43" s="81" t="s">
        <v>156</v>
      </c>
      <c r="B43" s="85"/>
      <c r="C43" s="85"/>
      <c r="D43" s="85"/>
      <c r="E43" s="60"/>
      <c r="F43" s="53"/>
      <c r="G43" s="60"/>
      <c r="H43" s="60"/>
      <c r="I43" s="53"/>
      <c r="J43" s="60"/>
      <c r="K43" s="60"/>
      <c r="L43" s="53"/>
      <c r="M43" s="60"/>
    </row>
    <row r="44" spans="1:25" ht="71.25" x14ac:dyDescent="0.45">
      <c r="A44" s="83" t="s">
        <v>29</v>
      </c>
      <c r="B44" s="87" t="s">
        <v>160</v>
      </c>
      <c r="C44" s="83" t="s">
        <v>201</v>
      </c>
      <c r="D44" s="83" t="s">
        <v>202</v>
      </c>
      <c r="E44" s="87" t="s">
        <v>164</v>
      </c>
      <c r="F44" s="53"/>
      <c r="G44" s="60"/>
      <c r="H44" s="60"/>
    </row>
    <row r="45" spans="1:25" x14ac:dyDescent="0.45">
      <c r="A45" s="80">
        <v>4096</v>
      </c>
      <c r="B45" s="88">
        <v>160.05060680899999</v>
      </c>
      <c r="C45" s="88">
        <f>D15/H15</f>
        <v>1.0767723138424008</v>
      </c>
      <c r="D45" s="105">
        <f>F15/H15</f>
        <v>1.0535675689791129</v>
      </c>
      <c r="E45" s="105">
        <f>B15/H15</f>
        <v>9.9130784559318206E-3</v>
      </c>
      <c r="F45" s="53"/>
      <c r="G45" s="60"/>
      <c r="H45" s="60"/>
    </row>
    <row r="46" spans="1:25" x14ac:dyDescent="0.45">
      <c r="A46" s="80">
        <v>8192</v>
      </c>
      <c r="B46" s="88">
        <v>316.87893750900002</v>
      </c>
      <c r="C46" s="88">
        <f t="shared" ref="C46:C48" si="4">D16/H16</f>
        <v>1.037421144035489</v>
      </c>
      <c r="D46" s="105">
        <f t="shared" ref="D46:D48" si="5">F16/H16</f>
        <v>1.0222252990901146</v>
      </c>
      <c r="E46" s="105">
        <f t="shared" ref="E46:E48" si="6">B16/H16</f>
        <v>0.95879800881245592</v>
      </c>
      <c r="F46" s="60"/>
      <c r="G46" s="60"/>
      <c r="H46" s="60"/>
    </row>
    <row r="47" spans="1:25" x14ac:dyDescent="0.45">
      <c r="A47" s="80">
        <v>16384</v>
      </c>
      <c r="B47" s="88">
        <v>629.30449100299995</v>
      </c>
      <c r="C47" s="88">
        <f t="shared" si="4"/>
        <v>1.0151846505761088</v>
      </c>
      <c r="D47" s="105">
        <f t="shared" si="5"/>
        <v>1.0033998169734468</v>
      </c>
      <c r="E47" s="105">
        <f t="shared" si="6"/>
        <v>0.96547665583541031</v>
      </c>
    </row>
    <row r="48" spans="1:25" x14ac:dyDescent="0.45">
      <c r="A48" s="80">
        <v>32768</v>
      </c>
      <c r="B48" s="88">
        <v>1256.6152703800001</v>
      </c>
      <c r="C48" s="88">
        <f t="shared" si="4"/>
        <v>1.009131981125684</v>
      </c>
      <c r="D48" s="105">
        <f t="shared" si="5"/>
        <v>0.99196039344937448</v>
      </c>
      <c r="E48" s="105">
        <f t="shared" si="6"/>
        <v>0.96623819187907045</v>
      </c>
    </row>
    <row r="49" spans="1:14" x14ac:dyDescent="0.45">
      <c r="D49" s="82">
        <f>AVERAGE(D45:D48)</f>
        <v>1.0177882696230121</v>
      </c>
    </row>
    <row r="50" spans="1:14" s="81" customFormat="1" x14ac:dyDescent="0.45">
      <c r="B50" s="82"/>
      <c r="C50" s="82"/>
      <c r="D50" s="82"/>
      <c r="E50" s="82"/>
      <c r="F50" s="82"/>
      <c r="G50" s="82"/>
      <c r="H50" s="82"/>
    </row>
    <row r="51" spans="1:14" x14ac:dyDescent="0.45">
      <c r="A51" t="s">
        <v>159</v>
      </c>
    </row>
    <row r="52" spans="1:14" ht="71.25" x14ac:dyDescent="0.45">
      <c r="A52" s="83" t="s">
        <v>29</v>
      </c>
      <c r="B52" s="87" t="s">
        <v>160</v>
      </c>
      <c r="C52" s="83" t="s">
        <v>201</v>
      </c>
      <c r="D52" s="83" t="s">
        <v>202</v>
      </c>
      <c r="E52" s="87" t="s">
        <v>164</v>
      </c>
    </row>
    <row r="53" spans="1:14" x14ac:dyDescent="0.45">
      <c r="A53" s="80">
        <v>4096</v>
      </c>
      <c r="B53" s="88">
        <v>103.799258248</v>
      </c>
      <c r="C53" s="88">
        <f>D36/H36</f>
        <v>1.1214083190653965</v>
      </c>
      <c r="D53" s="105">
        <f>F36/H36</f>
        <v>1.094334996207776</v>
      </c>
      <c r="E53" s="105">
        <f>B36/H36</f>
        <v>1.5231783356031946E-2</v>
      </c>
      <c r="F53" s="44"/>
      <c r="G53" s="44"/>
      <c r="H53" s="44"/>
    </row>
    <row r="54" spans="1:14" x14ac:dyDescent="0.45">
      <c r="A54" s="80">
        <v>8192</v>
      </c>
      <c r="B54" s="88">
        <v>198.111777958</v>
      </c>
      <c r="C54" s="88">
        <f t="shared" ref="C54:C56" si="7">D37/H37</f>
        <v>1.065315304739656</v>
      </c>
      <c r="D54" s="105">
        <f t="shared" ref="D54:D56" si="8">F37/H37</f>
        <v>1.0456576531936057</v>
      </c>
      <c r="E54" s="105">
        <f t="shared" ref="E54:E56" si="9">B37/H37</f>
        <v>0.94914744162277709</v>
      </c>
      <c r="F54" s="44"/>
      <c r="G54" s="44"/>
      <c r="H54" s="44"/>
    </row>
    <row r="55" spans="1:14" x14ac:dyDescent="0.45">
      <c r="A55" s="80">
        <v>16384</v>
      </c>
      <c r="B55" s="88">
        <v>386.144859827</v>
      </c>
      <c r="C55" s="88">
        <f t="shared" si="7"/>
        <v>1.0320214094305724</v>
      </c>
      <c r="D55" s="105">
        <f t="shared" si="8"/>
        <v>1.0141781223052215</v>
      </c>
      <c r="E55" s="105">
        <f t="shared" si="9"/>
        <v>0.95732675812473178</v>
      </c>
      <c r="F55" s="44"/>
      <c r="G55" s="44"/>
      <c r="H55" s="50"/>
    </row>
    <row r="56" spans="1:14" x14ac:dyDescent="0.45">
      <c r="A56" s="80">
        <v>32768</v>
      </c>
      <c r="B56" s="88">
        <v>761.53167044999998</v>
      </c>
      <c r="C56" s="88">
        <f t="shared" si="7"/>
        <v>1.0160057228331953</v>
      </c>
      <c r="D56" s="105">
        <f t="shared" si="8"/>
        <v>0.99956156300308374</v>
      </c>
      <c r="E56" s="105">
        <f t="shared" si="9"/>
        <v>0.9611946524668632</v>
      </c>
      <c r="F56" s="44"/>
      <c r="G56" s="44"/>
      <c r="H56" s="50"/>
    </row>
    <row r="57" spans="1:14" x14ac:dyDescent="0.45">
      <c r="A57" s="50"/>
      <c r="B57" s="44"/>
      <c r="C57" s="5"/>
      <c r="D57" s="110">
        <f>AVERAGE(D53:D56)</f>
        <v>1.0384330836774218</v>
      </c>
      <c r="E57" s="5"/>
      <c r="F57" s="44"/>
      <c r="G57" s="44"/>
      <c r="H57" s="50"/>
    </row>
    <row r="58" spans="1:14" x14ac:dyDescent="0.45">
      <c r="A58" s="50"/>
      <c r="B58" s="44"/>
      <c r="C58" s="5"/>
      <c r="D58" s="5"/>
      <c r="E58" s="5"/>
      <c r="F58" s="44"/>
      <c r="G58" s="44"/>
      <c r="H58" s="50"/>
    </row>
    <row r="59" spans="1:14" x14ac:dyDescent="0.45">
      <c r="A59" s="50" t="s">
        <v>213</v>
      </c>
      <c r="B59" s="44"/>
      <c r="C59" s="5"/>
      <c r="D59" s="5"/>
      <c r="E59" s="5"/>
      <c r="F59" s="44"/>
      <c r="G59" s="44"/>
      <c r="H59" s="50"/>
    </row>
    <row r="60" spans="1:14" x14ac:dyDescent="0.45">
      <c r="A60" s="162"/>
      <c r="B60" s="162"/>
      <c r="C60" s="162"/>
      <c r="D60" s="162"/>
      <c r="E60" s="162"/>
      <c r="F60" s="44"/>
      <c r="G60" s="44"/>
      <c r="H60" s="44"/>
    </row>
    <row r="61" spans="1:14" x14ac:dyDescent="0.45">
      <c r="A61" s="107" t="s">
        <v>205</v>
      </c>
      <c r="B61" s="81"/>
      <c r="C61" s="81"/>
      <c r="D61" s="81"/>
      <c r="E61" s="81"/>
      <c r="F61" s="81"/>
      <c r="G61" s="81"/>
      <c r="H61" s="44"/>
      <c r="I61" s="44"/>
      <c r="J61" s="99"/>
      <c r="K61" s="99"/>
      <c r="L61" s="99"/>
      <c r="M61" s="50"/>
      <c r="N61" s="50"/>
    </row>
    <row r="62" spans="1:14" s="81" customFormat="1" ht="42.75" x14ac:dyDescent="0.45">
      <c r="A62" s="51" t="s">
        <v>29</v>
      </c>
      <c r="B62" s="51" t="s">
        <v>23</v>
      </c>
      <c r="C62" s="51" t="s">
        <v>200</v>
      </c>
      <c r="D62" s="51" t="s">
        <v>209</v>
      </c>
      <c r="E62" s="51" t="s">
        <v>200</v>
      </c>
      <c r="F62" s="51" t="s">
        <v>210</v>
      </c>
      <c r="G62" s="51" t="s">
        <v>200</v>
      </c>
      <c r="H62" s="44"/>
      <c r="I62" s="44"/>
      <c r="J62" s="99"/>
      <c r="K62" s="99"/>
      <c r="L62" s="99"/>
      <c r="M62" s="50"/>
      <c r="N62" s="50"/>
    </row>
    <row r="63" spans="1:14" x14ac:dyDescent="0.45">
      <c r="A63" s="81">
        <v>32768</v>
      </c>
      <c r="B63" s="81">
        <v>1232.01472076</v>
      </c>
      <c r="C63" s="81">
        <v>0.14213521158600001</v>
      </c>
      <c r="D63" s="81">
        <v>1254.3621154</v>
      </c>
      <c r="E63" s="81">
        <v>0.54751332934800001</v>
      </c>
      <c r="F63" s="81">
        <v>1245.2040922900001</v>
      </c>
      <c r="G63" s="81">
        <v>1.3016891340900001</v>
      </c>
      <c r="H63" s="44">
        <f>D63/B63</f>
        <v>1.0181389022902376</v>
      </c>
      <c r="I63" s="100">
        <f>F63/B63</f>
        <v>1.0107055307925734</v>
      </c>
      <c r="J63" s="101"/>
      <c r="K63" s="101"/>
      <c r="L63" s="101"/>
      <c r="M63" s="50"/>
      <c r="N63" s="50"/>
    </row>
    <row r="64" spans="1:14" x14ac:dyDescent="0.45">
      <c r="A64" s="107" t="s">
        <v>206</v>
      </c>
      <c r="B64" s="81"/>
      <c r="C64" s="81"/>
      <c r="D64" s="81"/>
      <c r="E64" s="81"/>
      <c r="F64" s="81"/>
      <c r="G64" s="81"/>
      <c r="H64" s="93"/>
      <c r="I64" s="102"/>
      <c r="J64" s="103"/>
      <c r="K64" s="103"/>
      <c r="L64" s="101"/>
      <c r="M64" s="50"/>
      <c r="N64" s="50"/>
    </row>
    <row r="65" spans="1:14" s="81" customFormat="1" ht="42.75" x14ac:dyDescent="0.45">
      <c r="A65" s="51" t="s">
        <v>29</v>
      </c>
      <c r="B65" s="51" t="s">
        <v>23</v>
      </c>
      <c r="C65" s="51" t="s">
        <v>200</v>
      </c>
      <c r="D65" s="51" t="s">
        <v>209</v>
      </c>
      <c r="E65" s="51" t="s">
        <v>200</v>
      </c>
      <c r="F65" s="51" t="s">
        <v>210</v>
      </c>
      <c r="G65" s="51" t="s">
        <v>200</v>
      </c>
      <c r="H65" s="93"/>
      <c r="I65" s="102"/>
      <c r="J65" s="103"/>
      <c r="K65" s="103"/>
      <c r="L65" s="101"/>
      <c r="M65" s="50"/>
      <c r="N65" s="50"/>
    </row>
    <row r="66" spans="1:14" x14ac:dyDescent="0.45">
      <c r="A66" s="81">
        <v>32768</v>
      </c>
      <c r="B66" s="81">
        <v>767.29827564000004</v>
      </c>
      <c r="C66" s="81">
        <v>0.27228495809300002</v>
      </c>
      <c r="D66" s="81">
        <v>786.130039377</v>
      </c>
      <c r="E66" s="81">
        <v>0.23944047132099999</v>
      </c>
      <c r="F66" s="81">
        <v>777.17627119799999</v>
      </c>
      <c r="G66" s="81">
        <v>0.81280265582199995</v>
      </c>
      <c r="H66" s="93"/>
      <c r="I66" s="100"/>
      <c r="J66" s="101"/>
      <c r="K66" s="101"/>
      <c r="L66" s="101"/>
      <c r="M66" s="50"/>
      <c r="N66" s="50"/>
    </row>
    <row r="67" spans="1:14" x14ac:dyDescent="0.45">
      <c r="A67" s="107" t="s">
        <v>207</v>
      </c>
      <c r="B67" s="81"/>
      <c r="C67" s="81"/>
      <c r="D67" s="81"/>
      <c r="E67" s="81"/>
      <c r="F67" s="81"/>
      <c r="G67" s="81"/>
      <c r="H67" s="44"/>
      <c r="I67" s="44"/>
      <c r="J67" s="50"/>
      <c r="K67" s="50"/>
      <c r="L67" s="50"/>
      <c r="M67" s="50"/>
      <c r="N67" s="50"/>
    </row>
    <row r="68" spans="1:14" s="81" customFormat="1" ht="42.75" x14ac:dyDescent="0.45">
      <c r="A68" s="51" t="s">
        <v>29</v>
      </c>
      <c r="B68" s="51" t="s">
        <v>23</v>
      </c>
      <c r="C68" s="51" t="s">
        <v>200</v>
      </c>
      <c r="D68" s="51" t="s">
        <v>209</v>
      </c>
      <c r="E68" s="51" t="s">
        <v>200</v>
      </c>
      <c r="F68" s="51" t="s">
        <v>210</v>
      </c>
      <c r="G68" s="51" t="s">
        <v>200</v>
      </c>
      <c r="H68" s="44"/>
      <c r="I68" s="44"/>
      <c r="J68" s="50"/>
      <c r="K68" s="50"/>
      <c r="L68" s="50"/>
      <c r="M68" s="50"/>
      <c r="N68" s="50"/>
    </row>
    <row r="69" spans="1:14" x14ac:dyDescent="0.45">
      <c r="A69" s="81">
        <v>32768</v>
      </c>
      <c r="B69" s="81">
        <v>746.28100300999995</v>
      </c>
      <c r="C69" s="81">
        <v>0.209268429344</v>
      </c>
      <c r="D69" s="81">
        <v>766.31592090000004</v>
      </c>
      <c r="E69" s="81">
        <v>0.12581035316600001</v>
      </c>
      <c r="F69" s="81">
        <v>758.00419270199995</v>
      </c>
      <c r="G69" s="81">
        <v>0.61095354270900004</v>
      </c>
      <c r="H69" s="44">
        <f>D69/B69</f>
        <v>1.0268463458257582</v>
      </c>
      <c r="I69" s="44">
        <f>F69/B69</f>
        <v>1.0157088143001316</v>
      </c>
      <c r="J69" s="50"/>
      <c r="K69" s="50"/>
      <c r="L69" s="50"/>
      <c r="M69" s="50"/>
      <c r="N69" s="50"/>
    </row>
    <row r="70" spans="1:14" x14ac:dyDescent="0.45">
      <c r="A70" s="107" t="s">
        <v>208</v>
      </c>
      <c r="B70" s="81"/>
      <c r="C70" s="81"/>
      <c r="D70" s="81"/>
      <c r="E70" s="81"/>
      <c r="F70" s="81"/>
      <c r="G70" s="81"/>
      <c r="H70" s="44"/>
      <c r="I70" s="44"/>
      <c r="J70" s="50"/>
      <c r="K70" s="50"/>
      <c r="L70" s="50"/>
      <c r="M70" s="50"/>
      <c r="N70" s="50"/>
    </row>
    <row r="71" spans="1:14" s="81" customFormat="1" ht="42.75" x14ac:dyDescent="0.45">
      <c r="A71" s="51" t="s">
        <v>29</v>
      </c>
      <c r="B71" s="51" t="s">
        <v>23</v>
      </c>
      <c r="C71" s="51" t="s">
        <v>200</v>
      </c>
      <c r="D71" s="51" t="s">
        <v>209</v>
      </c>
      <c r="E71" s="51" t="s">
        <v>200</v>
      </c>
      <c r="F71" s="51" t="s">
        <v>210</v>
      </c>
      <c r="G71" s="51" t="s">
        <v>200</v>
      </c>
      <c r="H71" s="44"/>
      <c r="I71" s="44"/>
      <c r="J71" s="50"/>
      <c r="K71" s="50"/>
      <c r="L71" s="50"/>
      <c r="M71" s="50"/>
      <c r="N71" s="50"/>
    </row>
    <row r="72" spans="1:14" x14ac:dyDescent="0.45">
      <c r="A72" s="81">
        <v>32768</v>
      </c>
      <c r="B72" s="81">
        <v>203.52897671299999</v>
      </c>
      <c r="C72" s="81">
        <v>4.6263724155399998E-2</v>
      </c>
      <c r="D72" s="81">
        <v>207.586758651</v>
      </c>
      <c r="E72" s="81">
        <v>0.124232437773</v>
      </c>
      <c r="F72" s="81">
        <v>205.72248745100001</v>
      </c>
      <c r="G72" s="81">
        <v>9.5276704594899994E-2</v>
      </c>
      <c r="H72" s="44"/>
      <c r="I72" s="44"/>
      <c r="J72" s="50"/>
      <c r="K72" s="50"/>
      <c r="L72" s="50"/>
      <c r="M72" s="50"/>
      <c r="N72" s="50"/>
    </row>
    <row r="73" spans="1:14" x14ac:dyDescent="0.45">
      <c r="A73" s="50"/>
      <c r="B73" s="44"/>
      <c r="C73" s="5"/>
      <c r="D73" s="5"/>
      <c r="E73" s="5"/>
      <c r="F73" s="44"/>
      <c r="G73" s="44"/>
      <c r="H73" s="44"/>
      <c r="I73" s="44"/>
      <c r="J73" s="50"/>
      <c r="K73" s="50"/>
      <c r="L73" s="50"/>
      <c r="M73" s="50"/>
      <c r="N73" s="50"/>
    </row>
    <row r="74" spans="1:14" x14ac:dyDescent="0.45">
      <c r="A74" s="50"/>
      <c r="B74" s="44"/>
      <c r="C74" s="5"/>
      <c r="D74" s="5"/>
      <c r="E74" s="5"/>
      <c r="F74" s="44"/>
      <c r="G74" s="44"/>
      <c r="H74" s="44"/>
      <c r="I74" s="44"/>
      <c r="J74" s="50"/>
      <c r="K74" s="50"/>
      <c r="L74" s="50"/>
      <c r="M74" s="50"/>
      <c r="N74" s="50"/>
    </row>
    <row r="75" spans="1:14" x14ac:dyDescent="0.45">
      <c r="A75" s="50"/>
      <c r="B75" s="44"/>
      <c r="C75" s="5"/>
      <c r="D75" s="5"/>
      <c r="E75" s="5"/>
      <c r="F75" s="44"/>
      <c r="G75" s="44"/>
      <c r="H75" s="44"/>
      <c r="I75" s="44"/>
      <c r="J75" s="50"/>
      <c r="K75" s="50"/>
      <c r="L75" s="50"/>
      <c r="M75" s="50"/>
      <c r="N75" s="50"/>
    </row>
    <row r="76" spans="1:14" x14ac:dyDescent="0.45">
      <c r="A76" s="162"/>
      <c r="B76" s="162"/>
      <c r="C76" s="162"/>
      <c r="D76" s="162"/>
      <c r="E76" s="162"/>
      <c r="F76" s="44"/>
      <c r="G76" s="44"/>
      <c r="H76" s="44"/>
      <c r="I76" s="44"/>
      <c r="J76" s="50"/>
      <c r="K76" s="50"/>
      <c r="L76" s="50"/>
      <c r="M76" s="50"/>
      <c r="N76" s="50"/>
    </row>
    <row r="77" spans="1:14" x14ac:dyDescent="0.45">
      <c r="A77" s="158" t="s">
        <v>156</v>
      </c>
      <c r="B77" s="158"/>
      <c r="E77" s="159" t="s">
        <v>159</v>
      </c>
      <c r="F77" s="159"/>
      <c r="G77" s="44"/>
      <c r="H77" s="44"/>
      <c r="I77" s="44"/>
      <c r="J77" s="50"/>
      <c r="K77" s="50"/>
      <c r="L77" s="50"/>
      <c r="M77" s="50"/>
      <c r="N77" s="50"/>
    </row>
    <row r="78" spans="1:14" ht="28.5" x14ac:dyDescent="0.45">
      <c r="A78" s="85" t="s">
        <v>76</v>
      </c>
      <c r="B78" s="45" t="s">
        <v>200</v>
      </c>
      <c r="E78" s="85" t="s">
        <v>76</v>
      </c>
      <c r="F78" s="45" t="s">
        <v>200</v>
      </c>
      <c r="G78" s="44"/>
      <c r="H78" s="44"/>
      <c r="I78" s="44"/>
      <c r="J78" s="50"/>
      <c r="K78" s="50"/>
      <c r="L78" s="50"/>
      <c r="M78" s="50"/>
      <c r="N78" s="50"/>
    </row>
    <row r="79" spans="1:14" x14ac:dyDescent="0.45">
      <c r="A79" s="98">
        <v>20.282476222900002</v>
      </c>
      <c r="B79" s="44">
        <v>1.4207351611200001</v>
      </c>
      <c r="C79" s="82">
        <f>B79/A79</f>
        <v>7.0047421503490484E-2</v>
      </c>
      <c r="E79" s="44">
        <v>26.957707935999998</v>
      </c>
      <c r="F79" s="44">
        <v>1.1900094859000001</v>
      </c>
      <c r="G79" s="44">
        <f>F79/E79</f>
        <v>4.4143570689510719E-2</v>
      </c>
      <c r="H79" s="44"/>
      <c r="I79" s="44"/>
      <c r="J79" s="50"/>
      <c r="K79" s="50"/>
      <c r="L79" s="50"/>
      <c r="M79" s="50"/>
      <c r="N79" s="50"/>
    </row>
    <row r="80" spans="1:14" x14ac:dyDescent="0.45">
      <c r="A80" s="98">
        <v>20.561569649100001</v>
      </c>
      <c r="B80" s="44">
        <v>1.0853455646200001</v>
      </c>
      <c r="C80" s="82">
        <f t="shared" ref="C80:C94" si="10">B80/A80</f>
        <v>5.2785151286711553E-2</v>
      </c>
      <c r="E80" s="44">
        <v>26.909273446899999</v>
      </c>
      <c r="F80" s="44">
        <v>1.03694219248</v>
      </c>
      <c r="G80" s="44">
        <f t="shared" ref="G80:G94" si="11">F80/E80</f>
        <v>3.85347525092491E-2</v>
      </c>
      <c r="H80" s="44"/>
      <c r="I80" s="44"/>
      <c r="J80" s="50"/>
      <c r="K80" s="50"/>
      <c r="L80" s="50"/>
      <c r="M80" s="50"/>
      <c r="N80" s="50"/>
    </row>
    <row r="81" spans="1:14" x14ac:dyDescent="0.45">
      <c r="A81" s="98">
        <v>20.379474117600001</v>
      </c>
      <c r="B81" s="44">
        <v>1.0110399943099999</v>
      </c>
      <c r="C81" s="82">
        <f t="shared" si="10"/>
        <v>4.9610700868716308E-2</v>
      </c>
      <c r="E81" s="44">
        <v>27.146312352900001</v>
      </c>
      <c r="F81" s="44">
        <v>0.95270113763999997</v>
      </c>
      <c r="G81" s="44">
        <f t="shared" si="11"/>
        <v>3.5095048095481904E-2</v>
      </c>
      <c r="H81" s="44"/>
      <c r="I81" s="44"/>
      <c r="J81" s="50"/>
      <c r="K81" s="50"/>
      <c r="L81" s="50"/>
      <c r="M81" s="50"/>
      <c r="N81" s="50"/>
    </row>
    <row r="82" spans="1:14" s="81" customFormat="1" x14ac:dyDescent="0.45">
      <c r="A82" s="98">
        <v>20.449010829799999</v>
      </c>
      <c r="B82" s="44">
        <v>1.031712242</v>
      </c>
      <c r="C82" s="82">
        <f t="shared" si="10"/>
        <v>5.0452916798132019E-2</v>
      </c>
      <c r="E82" s="44">
        <v>27.0360796388</v>
      </c>
      <c r="F82" s="44">
        <v>1.30327021612</v>
      </c>
      <c r="G82" s="44">
        <f t="shared" si="11"/>
        <v>4.820485194346194E-2</v>
      </c>
      <c r="H82" s="44"/>
      <c r="I82" s="44"/>
      <c r="J82" s="50"/>
      <c r="K82" s="50"/>
      <c r="L82" s="50"/>
      <c r="M82" s="50"/>
      <c r="N82" s="50"/>
    </row>
    <row r="83" spans="1:14" x14ac:dyDescent="0.45">
      <c r="A83" s="98">
        <v>20.827843075299999</v>
      </c>
      <c r="B83" s="44">
        <v>0.97449481041800001</v>
      </c>
      <c r="C83" s="82">
        <f t="shared" si="10"/>
        <v>4.6788081074687259E-2</v>
      </c>
      <c r="E83" s="44">
        <v>27.059501702799999</v>
      </c>
      <c r="F83" s="44">
        <v>1.37256008625</v>
      </c>
      <c r="G83" s="44">
        <f t="shared" si="11"/>
        <v>5.0723775379351257E-2</v>
      </c>
      <c r="H83" s="44"/>
      <c r="I83" s="44"/>
      <c r="J83" s="50"/>
      <c r="K83" s="50"/>
      <c r="L83" s="50"/>
      <c r="M83" s="50"/>
      <c r="N83" s="50"/>
    </row>
    <row r="84" spans="1:14" x14ac:dyDescent="0.45">
      <c r="A84" s="98">
        <v>21.366455451699998</v>
      </c>
      <c r="B84" s="44">
        <v>1.2868471884399999</v>
      </c>
      <c r="C84" s="82">
        <f t="shared" si="10"/>
        <v>6.0227452857072435E-2</v>
      </c>
      <c r="E84" s="44">
        <v>27.3459312178</v>
      </c>
      <c r="F84" s="44">
        <v>1.0959440067999999</v>
      </c>
      <c r="G84" s="44">
        <f t="shared" si="11"/>
        <v>4.0077041007352078E-2</v>
      </c>
      <c r="H84" s="44"/>
      <c r="I84" s="44"/>
      <c r="J84" s="50"/>
      <c r="K84" s="50"/>
      <c r="L84" s="50"/>
      <c r="M84" s="50"/>
      <c r="N84" s="50"/>
    </row>
    <row r="85" spans="1:14" x14ac:dyDescent="0.45">
      <c r="A85" s="98">
        <v>22.477293653299999</v>
      </c>
      <c r="B85" s="44">
        <v>1.22942760023</v>
      </c>
      <c r="C85" s="82">
        <f t="shared" si="10"/>
        <v>5.4696424720575815E-2</v>
      </c>
      <c r="E85" s="44">
        <v>28.172833983499999</v>
      </c>
      <c r="F85" s="44">
        <v>1.1442018807600001</v>
      </c>
      <c r="G85" s="44">
        <f t="shared" si="11"/>
        <v>4.0613659294273539E-2</v>
      </c>
    </row>
    <row r="86" spans="1:14" x14ac:dyDescent="0.45">
      <c r="A86" s="98">
        <v>24.918108028599999</v>
      </c>
      <c r="B86" s="44">
        <v>1.20489248515</v>
      </c>
      <c r="C86" s="82">
        <f t="shared" si="10"/>
        <v>4.8354091882380199E-2</v>
      </c>
      <c r="E86" s="44">
        <v>29.470792034999999</v>
      </c>
      <c r="F86" s="44">
        <v>1.27102082396</v>
      </c>
      <c r="G86" s="44">
        <f t="shared" si="11"/>
        <v>4.3128152865742959E-2</v>
      </c>
    </row>
    <row r="87" spans="1:14" x14ac:dyDescent="0.45">
      <c r="A87" s="98">
        <v>30.213121780600002</v>
      </c>
      <c r="B87" s="44">
        <v>1.34132886306</v>
      </c>
      <c r="C87" s="82">
        <f t="shared" si="10"/>
        <v>4.4395573314151004E-2</v>
      </c>
      <c r="E87" s="44">
        <v>32.652588473800002</v>
      </c>
      <c r="F87" s="44">
        <v>1.3616108658199999</v>
      </c>
      <c r="G87" s="44">
        <f t="shared" si="11"/>
        <v>4.1699936496995889E-2</v>
      </c>
    </row>
    <row r="88" spans="1:14" x14ac:dyDescent="0.45">
      <c r="A88" s="98">
        <v>39.880581589800002</v>
      </c>
      <c r="B88" s="44">
        <v>1.0618540785199999</v>
      </c>
      <c r="C88" s="82">
        <f t="shared" si="10"/>
        <v>2.6625842357113055E-2</v>
      </c>
      <c r="E88" s="44">
        <v>38.560240317999998</v>
      </c>
      <c r="F88" s="44">
        <v>1.1292358251400001</v>
      </c>
      <c r="G88" s="44">
        <f t="shared" si="11"/>
        <v>2.9284978927189686E-2</v>
      </c>
    </row>
    <row r="89" spans="1:14" x14ac:dyDescent="0.45">
      <c r="A89" s="98">
        <v>60.114586009500002</v>
      </c>
      <c r="B89" s="44">
        <v>1.21990963756</v>
      </c>
      <c r="C89" s="82">
        <f t="shared" si="10"/>
        <v>2.0293072256493887E-2</v>
      </c>
      <c r="E89" s="44">
        <v>50.467129713799999</v>
      </c>
      <c r="F89" s="44">
        <v>1.45966618919</v>
      </c>
      <c r="G89" s="44">
        <f t="shared" si="11"/>
        <v>2.892310693054654E-2</v>
      </c>
    </row>
    <row r="90" spans="1:14" x14ac:dyDescent="0.45">
      <c r="A90" s="98">
        <v>99.003750174900006</v>
      </c>
      <c r="B90" s="44">
        <v>1.2146753165699999</v>
      </c>
      <c r="C90" s="82">
        <f t="shared" si="10"/>
        <v>1.2268982886245771E-2</v>
      </c>
      <c r="E90" s="44">
        <v>74.297996438799998</v>
      </c>
      <c r="F90" s="44">
        <v>1.5214668061000001</v>
      </c>
      <c r="G90" s="44">
        <f t="shared" si="11"/>
        <v>2.0477898180649427E-2</v>
      </c>
    </row>
    <row r="91" spans="1:14" x14ac:dyDescent="0.45">
      <c r="A91" s="98">
        <v>178.29943551700001</v>
      </c>
      <c r="B91" s="44">
        <v>2.01753588997</v>
      </c>
      <c r="C91" s="82">
        <f t="shared" si="10"/>
        <v>1.13154362161603E-2</v>
      </c>
      <c r="E91" s="44">
        <v>121.843697568</v>
      </c>
      <c r="F91" s="44">
        <v>1.66681363741</v>
      </c>
      <c r="G91" s="44">
        <f t="shared" si="11"/>
        <v>1.3679933149433228E-2</v>
      </c>
    </row>
    <row r="92" spans="1:14" x14ac:dyDescent="0.45">
      <c r="A92" s="98">
        <v>333.83643000000001</v>
      </c>
      <c r="B92" s="44">
        <v>1.7068624158800001</v>
      </c>
      <c r="C92" s="82">
        <f t="shared" si="10"/>
        <v>5.1128704434084682E-3</v>
      </c>
      <c r="E92" s="44">
        <v>217.48763287200001</v>
      </c>
      <c r="F92" s="44">
        <v>1.76512721316</v>
      </c>
      <c r="G92" s="44">
        <f t="shared" si="11"/>
        <v>8.1159888948667096E-3</v>
      </c>
    </row>
    <row r="93" spans="1:14" x14ac:dyDescent="0.45">
      <c r="A93" s="98">
        <v>649.51046245700002</v>
      </c>
      <c r="B93" s="44">
        <v>2.01782587821</v>
      </c>
      <c r="C93" s="82">
        <f t="shared" si="10"/>
        <v>3.106687258857801E-3</v>
      </c>
      <c r="E93" s="44">
        <v>407.23901678200002</v>
      </c>
      <c r="F93" s="44">
        <v>1.1166572424300001</v>
      </c>
      <c r="G93" s="44">
        <f t="shared" si="11"/>
        <v>2.7420192968095692E-3</v>
      </c>
    </row>
    <row r="94" spans="1:14" x14ac:dyDescent="0.45">
      <c r="A94" s="98">
        <v>1276.1582130100001</v>
      </c>
      <c r="B94" s="44">
        <v>0.70160618422900001</v>
      </c>
      <c r="C94" s="82">
        <f t="shared" si="10"/>
        <v>5.4977993878530342E-4</v>
      </c>
      <c r="E94" s="44">
        <v>788.49982830399995</v>
      </c>
      <c r="F94" s="44">
        <v>1.6387723749500001</v>
      </c>
      <c r="G94" s="44">
        <f t="shared" si="11"/>
        <v>2.0783420821725075E-3</v>
      </c>
    </row>
    <row r="95" spans="1:14" x14ac:dyDescent="0.45">
      <c r="A95" s="82"/>
      <c r="C95" s="82">
        <f>AVERAGE(C79:C94)</f>
        <v>3.4789405353936355E-2</v>
      </c>
      <c r="G95" s="82">
        <f>AVERAGE(G79:G94)</f>
        <v>3.0470190983942939E-2</v>
      </c>
    </row>
    <row r="96" spans="1:14" x14ac:dyDescent="0.45">
      <c r="A96" s="82"/>
    </row>
    <row r="97" spans="1:9" x14ac:dyDescent="0.45">
      <c r="A97" s="82"/>
    </row>
    <row r="98" spans="1:9" x14ac:dyDescent="0.45">
      <c r="A98" s="82"/>
    </row>
    <row r="99" spans="1:9" x14ac:dyDescent="0.45">
      <c r="A99" s="82" t="s">
        <v>214</v>
      </c>
    </row>
    <row r="100" spans="1:9" x14ac:dyDescent="0.45">
      <c r="A100" s="107" t="s">
        <v>205</v>
      </c>
      <c r="B100" s="81"/>
      <c r="C100" s="81"/>
      <c r="D100" s="81"/>
      <c r="E100" s="81"/>
      <c r="F100" s="81"/>
      <c r="G100" s="81"/>
    </row>
    <row r="101" spans="1:9" s="81" customFormat="1" ht="57" x14ac:dyDescent="0.45">
      <c r="A101" s="51" t="s">
        <v>29</v>
      </c>
      <c r="B101" s="97" t="s">
        <v>23</v>
      </c>
      <c r="C101" s="97" t="s">
        <v>200</v>
      </c>
      <c r="D101" s="97" t="s">
        <v>209</v>
      </c>
      <c r="E101" s="97" t="s">
        <v>200</v>
      </c>
      <c r="F101" s="97" t="s">
        <v>210</v>
      </c>
      <c r="G101" s="97" t="s">
        <v>200</v>
      </c>
      <c r="H101" s="82"/>
      <c r="I101" s="82"/>
    </row>
    <row r="102" spans="1:9" x14ac:dyDescent="0.45">
      <c r="A102" s="81">
        <v>32768</v>
      </c>
      <c r="B102" s="82">
        <v>78.895784117600002</v>
      </c>
      <c r="C102" s="82">
        <v>5.2283953828699999E-2</v>
      </c>
      <c r="D102" s="82">
        <v>82.4170990657</v>
      </c>
      <c r="E102" s="82">
        <v>9.3216596234299995E-2</v>
      </c>
      <c r="F102" s="82">
        <v>80.6715185467</v>
      </c>
      <c r="G102" s="82">
        <v>0.100268622751</v>
      </c>
      <c r="H102" s="82">
        <f>D102/B102</f>
        <v>1.0446324855945561</v>
      </c>
    </row>
    <row r="103" spans="1:9" x14ac:dyDescent="0.45">
      <c r="A103" s="107" t="s">
        <v>206</v>
      </c>
      <c r="H103" s="82">
        <f>F102/B102</f>
        <v>1.022507342425967</v>
      </c>
    </row>
    <row r="104" spans="1:9" ht="57" x14ac:dyDescent="0.45">
      <c r="A104" s="51" t="s">
        <v>29</v>
      </c>
      <c r="B104" s="97" t="s">
        <v>23</v>
      </c>
      <c r="C104" s="97" t="s">
        <v>200</v>
      </c>
      <c r="D104" s="97" t="s">
        <v>209</v>
      </c>
      <c r="E104" s="97" t="s">
        <v>200</v>
      </c>
      <c r="F104" s="97" t="s">
        <v>210</v>
      </c>
      <c r="G104" s="97" t="s">
        <v>200</v>
      </c>
    </row>
    <row r="105" spans="1:9" x14ac:dyDescent="0.45">
      <c r="A105" s="81">
        <v>32768</v>
      </c>
      <c r="B105" s="82">
        <v>57.546674117599999</v>
      </c>
      <c r="C105" s="82">
        <v>0.141696522164</v>
      </c>
      <c r="D105" s="82">
        <v>60.7868862284</v>
      </c>
      <c r="E105" s="82">
        <v>0.18797063363399999</v>
      </c>
      <c r="F105" s="82">
        <v>59.247170934300001</v>
      </c>
      <c r="G105" s="82">
        <v>0.20517338562500001</v>
      </c>
    </row>
    <row r="106" spans="1:9" x14ac:dyDescent="0.45">
      <c r="A106" s="107" t="s">
        <v>207</v>
      </c>
    </row>
    <row r="107" spans="1:9" ht="57" x14ac:dyDescent="0.45">
      <c r="A107" s="51" t="s">
        <v>29</v>
      </c>
      <c r="B107" s="97" t="s">
        <v>23</v>
      </c>
      <c r="C107" s="97" t="s">
        <v>200</v>
      </c>
      <c r="D107" s="97" t="s">
        <v>209</v>
      </c>
      <c r="E107" s="97" t="s">
        <v>200</v>
      </c>
      <c r="F107" s="97" t="s">
        <v>210</v>
      </c>
      <c r="G107" s="97" t="s">
        <v>200</v>
      </c>
    </row>
    <row r="108" spans="1:9" x14ac:dyDescent="0.45">
      <c r="A108" s="81">
        <v>32768</v>
      </c>
      <c r="B108" s="82">
        <v>54.697258200699999</v>
      </c>
      <c r="C108" s="82">
        <v>6.7349818850999998E-2</v>
      </c>
      <c r="D108" s="82">
        <v>58.137656228399997</v>
      </c>
      <c r="E108" s="82">
        <v>0.40231849158100003</v>
      </c>
      <c r="F108" s="82">
        <v>56.303370242200003</v>
      </c>
      <c r="G108" s="82">
        <v>0.13205120235100001</v>
      </c>
    </row>
    <row r="109" spans="1:9" x14ac:dyDescent="0.45">
      <c r="A109" s="107" t="s">
        <v>208</v>
      </c>
    </row>
    <row r="110" spans="1:9" ht="57" x14ac:dyDescent="0.45">
      <c r="A110" s="51" t="s">
        <v>29</v>
      </c>
      <c r="B110" s="97" t="s">
        <v>23</v>
      </c>
      <c r="C110" s="97" t="s">
        <v>200</v>
      </c>
      <c r="D110" s="97" t="s">
        <v>209</v>
      </c>
      <c r="E110" s="97" t="s">
        <v>200</v>
      </c>
      <c r="F110" s="97" t="s">
        <v>210</v>
      </c>
      <c r="G110" s="97" t="s">
        <v>200</v>
      </c>
    </row>
    <row r="111" spans="1:9" x14ac:dyDescent="0.45">
      <c r="A111" s="81">
        <v>32768</v>
      </c>
      <c r="B111" s="82">
        <v>14.4937084083</v>
      </c>
      <c r="C111" s="82">
        <v>6.7352426354800002E-2</v>
      </c>
      <c r="D111" s="82">
        <v>16.576731092399999</v>
      </c>
      <c r="E111" s="82">
        <v>5.3807223337399998E-2</v>
      </c>
      <c r="F111" s="82">
        <v>15.403980795800001</v>
      </c>
      <c r="G111" s="82">
        <v>6.19300425408E-2</v>
      </c>
      <c r="H111" s="82">
        <f>D111/B111</f>
        <v>1.1437190969639717</v>
      </c>
    </row>
    <row r="112" spans="1:9" x14ac:dyDescent="0.45">
      <c r="A112" s="82"/>
      <c r="H112" s="82">
        <f>F111/B111</f>
        <v>1.0628046571558403</v>
      </c>
    </row>
    <row r="113" spans="1:9" x14ac:dyDescent="0.45">
      <c r="A113" s="82"/>
    </row>
    <row r="114" spans="1:9" x14ac:dyDescent="0.45">
      <c r="A114" s="82"/>
    </row>
    <row r="115" spans="1:9" x14ac:dyDescent="0.45">
      <c r="A115" s="82"/>
    </row>
    <row r="116" spans="1:9" s="51" customFormat="1" ht="28.5" x14ac:dyDescent="0.45">
      <c r="A116" s="83" t="s">
        <v>29</v>
      </c>
      <c r="B116" s="51" t="s">
        <v>23</v>
      </c>
      <c r="C116" s="112" t="s">
        <v>215</v>
      </c>
      <c r="D116" s="83" t="s">
        <v>238</v>
      </c>
      <c r="E116" s="83" t="s">
        <v>235</v>
      </c>
      <c r="F116" s="83" t="s">
        <v>236</v>
      </c>
      <c r="G116" s="87" t="s">
        <v>237</v>
      </c>
    </row>
    <row r="117" spans="1:9" x14ac:dyDescent="0.45">
      <c r="A117" s="80">
        <v>1</v>
      </c>
      <c r="B117" s="60">
        <f>B24</f>
        <v>1.6456899782100001</v>
      </c>
      <c r="C117" s="60">
        <f>C24</f>
        <v>2.4299465179000002E-2</v>
      </c>
      <c r="D117" s="84">
        <f>J24</f>
        <v>9.4506397110399991</v>
      </c>
      <c r="E117" s="84">
        <f>F24</f>
        <v>23.642988392900001</v>
      </c>
      <c r="F117" s="84">
        <f>H24</f>
        <v>12.1240921775</v>
      </c>
      <c r="G117" s="60">
        <f>D24</f>
        <v>25.182505717200002</v>
      </c>
    </row>
    <row r="118" spans="1:9" x14ac:dyDescent="0.45">
      <c r="A118" s="80">
        <v>2</v>
      </c>
      <c r="B118" s="60">
        <f t="shared" ref="B118:C132" si="12">B25</f>
        <v>1.6530569716800001</v>
      </c>
      <c r="C118" s="60">
        <f t="shared" si="12"/>
        <v>3.3311172732699998E-2</v>
      </c>
      <c r="D118" s="84">
        <f t="shared" ref="D118:D132" si="13">J25</f>
        <v>9.4829380082599997</v>
      </c>
      <c r="E118" s="84">
        <f t="shared" ref="E118:E132" si="14">F25</f>
        <v>23.812318121800001</v>
      </c>
      <c r="F118" s="84">
        <f t="shared" ref="F118:F132" si="15">H25</f>
        <v>12.053927698700001</v>
      </c>
      <c r="G118" s="60">
        <f t="shared" ref="G118:G132" si="16">D25</f>
        <v>24.928799308599999</v>
      </c>
    </row>
    <row r="119" spans="1:9" s="81" customFormat="1" x14ac:dyDescent="0.45">
      <c r="A119" s="80">
        <v>4</v>
      </c>
      <c r="B119" s="60">
        <f t="shared" si="12"/>
        <v>1.6480843572999999</v>
      </c>
      <c r="C119" s="60">
        <f t="shared" si="12"/>
        <v>1.72174029739E-3</v>
      </c>
      <c r="D119" s="84">
        <f t="shared" si="13"/>
        <v>9.5085830959800006</v>
      </c>
      <c r="E119" s="84">
        <f t="shared" si="14"/>
        <v>23.813597668100002</v>
      </c>
      <c r="F119" s="84">
        <f t="shared" si="15"/>
        <v>12.1596944892</v>
      </c>
      <c r="G119" s="60">
        <f t="shared" si="16"/>
        <v>25.4413411146</v>
      </c>
      <c r="H119" s="82"/>
      <c r="I119" s="82"/>
    </row>
    <row r="120" spans="1:9" x14ac:dyDescent="0.45">
      <c r="A120" s="80">
        <v>8</v>
      </c>
      <c r="B120" s="60">
        <f t="shared" si="12"/>
        <v>1.64850653595</v>
      </c>
      <c r="C120" s="60">
        <f t="shared" si="12"/>
        <v>2.0237709191999998E-3</v>
      </c>
      <c r="D120" s="84">
        <f t="shared" si="13"/>
        <v>9.5482078256299996</v>
      </c>
      <c r="E120" s="84">
        <f t="shared" si="14"/>
        <v>23.8981882663</v>
      </c>
      <c r="F120" s="84">
        <f t="shared" si="15"/>
        <v>12.1471159752</v>
      </c>
      <c r="G120" s="60">
        <f t="shared" si="16"/>
        <v>25.139884334400001</v>
      </c>
    </row>
    <row r="121" spans="1:9" x14ac:dyDescent="0.45">
      <c r="A121" s="80">
        <v>16</v>
      </c>
      <c r="B121" s="60">
        <f t="shared" si="12"/>
        <v>1.6375281263599999</v>
      </c>
      <c r="C121" s="60">
        <f t="shared" si="12"/>
        <v>7.4645735587800001E-3</v>
      </c>
      <c r="D121" s="84">
        <f t="shared" si="13"/>
        <v>9.7746680495400007</v>
      </c>
      <c r="E121" s="84">
        <f t="shared" si="14"/>
        <v>23.827831775</v>
      </c>
      <c r="F121" s="84">
        <f t="shared" si="15"/>
        <v>12.460165696600001</v>
      </c>
      <c r="G121" s="60">
        <f t="shared" si="16"/>
        <v>25.299161228100001</v>
      </c>
    </row>
    <row r="122" spans="1:9" x14ac:dyDescent="0.45">
      <c r="A122" s="80">
        <v>32</v>
      </c>
      <c r="B122" s="60">
        <f t="shared" si="12"/>
        <v>1.6382738562100001</v>
      </c>
      <c r="C122" s="60">
        <f t="shared" si="12"/>
        <v>2.3732534011599998E-2</v>
      </c>
      <c r="D122" s="84">
        <f t="shared" si="13"/>
        <v>10.1424613932</v>
      </c>
      <c r="E122" s="84">
        <f t="shared" si="14"/>
        <v>24.364128080499999</v>
      </c>
      <c r="F122" s="84">
        <f t="shared" si="15"/>
        <v>12.8959065325</v>
      </c>
      <c r="G122" s="60">
        <f t="shared" si="16"/>
        <v>25.663205552099999</v>
      </c>
    </row>
    <row r="123" spans="1:9" x14ac:dyDescent="0.45">
      <c r="A123" s="80">
        <v>64</v>
      </c>
      <c r="B123" s="60">
        <f t="shared" si="12"/>
        <v>1.6324497821399999</v>
      </c>
      <c r="C123" s="60">
        <f t="shared" si="12"/>
        <v>5.4522598351499996E-3</v>
      </c>
      <c r="D123" s="84">
        <f t="shared" si="13"/>
        <v>10.883321238400001</v>
      </c>
      <c r="E123" s="84">
        <f t="shared" si="14"/>
        <v>25.2516059236</v>
      </c>
      <c r="F123" s="84">
        <f t="shared" si="15"/>
        <v>13.6496522188</v>
      </c>
      <c r="G123" s="60">
        <f t="shared" si="16"/>
        <v>26.957590546999999</v>
      </c>
    </row>
    <row r="124" spans="1:9" x14ac:dyDescent="0.45">
      <c r="A124" s="80">
        <v>128</v>
      </c>
      <c r="B124" s="60">
        <f t="shared" si="12"/>
        <v>1.6414820479300001</v>
      </c>
      <c r="C124" s="60">
        <f t="shared" si="12"/>
        <v>1.0599859238500001E-2</v>
      </c>
      <c r="D124" s="84">
        <f t="shared" si="13"/>
        <v>12.353629721400001</v>
      </c>
      <c r="E124" s="84">
        <f t="shared" si="14"/>
        <v>26.741892249700001</v>
      </c>
      <c r="F124" s="84">
        <f t="shared" si="15"/>
        <v>15.174718008299999</v>
      </c>
      <c r="G124" s="60">
        <f t="shared" si="16"/>
        <v>28.385531609899999</v>
      </c>
    </row>
    <row r="125" spans="1:9" x14ac:dyDescent="0.45">
      <c r="A125" s="80">
        <v>256</v>
      </c>
      <c r="B125" s="60">
        <f t="shared" si="12"/>
        <v>1.6483458823499999</v>
      </c>
      <c r="C125" s="60">
        <f t="shared" si="12"/>
        <v>5.5527541792300003E-2</v>
      </c>
      <c r="D125" s="84">
        <f t="shared" si="13"/>
        <v>15.362465201199999</v>
      </c>
      <c r="E125" s="84">
        <f t="shared" si="14"/>
        <v>29.7209004025</v>
      </c>
      <c r="F125" s="84">
        <f t="shared" si="15"/>
        <v>18.2747783075</v>
      </c>
      <c r="G125" s="60">
        <f t="shared" si="16"/>
        <v>31.4429933746</v>
      </c>
    </row>
    <row r="126" spans="1:9" x14ac:dyDescent="0.45">
      <c r="A126" s="80">
        <v>512</v>
      </c>
      <c r="B126" s="60">
        <f t="shared" si="12"/>
        <v>1.63728862745</v>
      </c>
      <c r="C126" s="60">
        <f t="shared" si="12"/>
        <v>2.8270585111000002E-2</v>
      </c>
      <c r="D126" s="84">
        <f t="shared" si="13"/>
        <v>21.336036439600001</v>
      </c>
      <c r="E126" s="84">
        <f t="shared" si="14"/>
        <v>35.599290753399998</v>
      </c>
      <c r="F126" s="84">
        <f t="shared" si="15"/>
        <v>24.356765159999998</v>
      </c>
      <c r="G126" s="60">
        <f t="shared" si="16"/>
        <v>37.3400279154</v>
      </c>
    </row>
    <row r="127" spans="1:9" x14ac:dyDescent="0.45">
      <c r="A127" s="80">
        <v>1024</v>
      </c>
      <c r="B127" s="60">
        <f t="shared" si="12"/>
        <v>1.6298529847500001</v>
      </c>
      <c r="C127" s="60">
        <f t="shared" si="12"/>
        <v>3.6649843539400002E-3</v>
      </c>
      <c r="D127" s="84">
        <f t="shared" si="13"/>
        <v>33.198609979399997</v>
      </c>
      <c r="E127" s="84">
        <f t="shared" si="14"/>
        <v>47.692484633600003</v>
      </c>
      <c r="F127" s="84">
        <f t="shared" si="15"/>
        <v>36.396635696600001</v>
      </c>
      <c r="G127" s="60">
        <f t="shared" si="16"/>
        <v>49.395569793600004</v>
      </c>
    </row>
    <row r="128" spans="1:9" x14ac:dyDescent="0.45">
      <c r="A128" s="80">
        <v>2048</v>
      </c>
      <c r="B128" s="60">
        <f t="shared" si="12"/>
        <v>1.6376933115500001</v>
      </c>
      <c r="C128" s="60">
        <f t="shared" si="12"/>
        <v>3.6374024216399999E-3</v>
      </c>
      <c r="D128" s="84">
        <f t="shared" si="13"/>
        <v>56.818778833800003</v>
      </c>
      <c r="E128" s="84">
        <f t="shared" si="14"/>
        <v>71.2302791125</v>
      </c>
      <c r="F128" s="84">
        <f t="shared" si="15"/>
        <v>60.496623023700003</v>
      </c>
      <c r="G128" s="60">
        <f t="shared" si="16"/>
        <v>73.626877358100003</v>
      </c>
    </row>
    <row r="129" spans="1:9" x14ac:dyDescent="0.45">
      <c r="A129" s="80">
        <v>4096</v>
      </c>
      <c r="B129" s="60">
        <f t="shared" si="12"/>
        <v>1.64536359477</v>
      </c>
      <c r="C129" s="60">
        <f t="shared" si="12"/>
        <v>6.0882886557500002E-2</v>
      </c>
      <c r="D129" s="84">
        <f t="shared" si="13"/>
        <v>103.86935104200001</v>
      </c>
      <c r="E129" s="84">
        <f t="shared" si="14"/>
        <v>118.211959897</v>
      </c>
      <c r="F129" s="84">
        <f t="shared" si="15"/>
        <v>108.02173037199999</v>
      </c>
      <c r="G129" s="60">
        <f t="shared" si="16"/>
        <v>121.136467079</v>
      </c>
    </row>
    <row r="130" spans="1:9" x14ac:dyDescent="0.45">
      <c r="A130" s="80">
        <v>8192</v>
      </c>
      <c r="B130" s="60">
        <f t="shared" si="12"/>
        <v>193.28771766899999</v>
      </c>
      <c r="C130" s="60">
        <f t="shared" si="12"/>
        <v>5.1410902106000002E-2</v>
      </c>
      <c r="D130" s="84">
        <f t="shared" si="13"/>
        <v>198.43252401399999</v>
      </c>
      <c r="E130" s="84">
        <f t="shared" si="14"/>
        <v>212.941396021</v>
      </c>
      <c r="F130" s="84">
        <f t="shared" si="15"/>
        <v>203.643511211</v>
      </c>
      <c r="G130" s="60">
        <f t="shared" si="16"/>
        <v>216.944549204</v>
      </c>
    </row>
    <row r="131" spans="1:9" x14ac:dyDescent="0.45">
      <c r="A131" s="80">
        <v>16384</v>
      </c>
      <c r="B131" s="60">
        <f t="shared" si="12"/>
        <v>377.80845494599998</v>
      </c>
      <c r="C131" s="60">
        <f t="shared" si="12"/>
        <v>0.153919962095</v>
      </c>
      <c r="D131" s="84">
        <f t="shared" si="13"/>
        <v>386.25420404800002</v>
      </c>
      <c r="E131" s="84">
        <f t="shared" si="14"/>
        <v>400.24481314899998</v>
      </c>
      <c r="F131" s="84">
        <f t="shared" si="15"/>
        <v>394.649425329</v>
      </c>
      <c r="G131" s="60">
        <f t="shared" si="16"/>
        <v>407.28665615900002</v>
      </c>
    </row>
    <row r="132" spans="1:9" x14ac:dyDescent="0.45">
      <c r="A132" s="80">
        <v>32768</v>
      </c>
      <c r="B132" s="60">
        <f t="shared" si="12"/>
        <v>746.50420270200004</v>
      </c>
      <c r="C132" s="60">
        <f t="shared" si="12"/>
        <v>0.25174747415600002</v>
      </c>
      <c r="D132" s="84">
        <f t="shared" si="13"/>
        <v>761.89324346000001</v>
      </c>
      <c r="E132" s="84">
        <f t="shared" si="14"/>
        <v>776.30155944600006</v>
      </c>
      <c r="F132" s="84">
        <f t="shared" si="15"/>
        <v>776.64206806200002</v>
      </c>
      <c r="G132" s="60">
        <f t="shared" si="16"/>
        <v>789.07278574400004</v>
      </c>
    </row>
    <row r="133" spans="1:9" x14ac:dyDescent="0.45">
      <c r="A133" s="82"/>
    </row>
    <row r="134" spans="1:9" x14ac:dyDescent="0.45">
      <c r="A134" s="82"/>
    </row>
    <row r="135" spans="1:9" x14ac:dyDescent="0.45">
      <c r="A135" s="82"/>
    </row>
    <row r="136" spans="1:9" x14ac:dyDescent="0.45">
      <c r="A136" s="82"/>
    </row>
    <row r="137" spans="1:9" s="81" customFormat="1" x14ac:dyDescent="0.45">
      <c r="B137" s="82"/>
      <c r="C137" s="82"/>
      <c r="D137" s="82"/>
      <c r="E137" s="82"/>
      <c r="F137" s="82"/>
      <c r="G137" s="82"/>
      <c r="H137" s="82"/>
      <c r="I137" s="82"/>
    </row>
    <row r="138" spans="1:9" x14ac:dyDescent="0.45">
      <c r="A138" s="81"/>
    </row>
    <row r="139" spans="1:9" x14ac:dyDescent="0.45">
      <c r="A139" s="82"/>
    </row>
    <row r="140" spans="1:9" x14ac:dyDescent="0.45">
      <c r="A140" s="82"/>
    </row>
    <row r="141" spans="1:9" x14ac:dyDescent="0.45">
      <c r="A141" s="82"/>
    </row>
    <row r="142" spans="1:9" x14ac:dyDescent="0.45">
      <c r="A142" s="82"/>
    </row>
    <row r="143" spans="1:9" x14ac:dyDescent="0.45">
      <c r="A143" s="82"/>
    </row>
    <row r="144" spans="1:9" x14ac:dyDescent="0.45">
      <c r="A144" s="82"/>
    </row>
    <row r="145" spans="1:1" x14ac:dyDescent="0.45">
      <c r="A145" s="82"/>
    </row>
    <row r="146" spans="1:1" x14ac:dyDescent="0.45">
      <c r="A146" s="82"/>
    </row>
    <row r="147" spans="1:1" x14ac:dyDescent="0.45">
      <c r="A147" s="82"/>
    </row>
    <row r="148" spans="1:1" x14ac:dyDescent="0.45">
      <c r="A148" s="82"/>
    </row>
    <row r="149" spans="1:1" x14ac:dyDescent="0.45">
      <c r="A149" s="82"/>
    </row>
    <row r="150" spans="1:1" x14ac:dyDescent="0.45">
      <c r="A150" s="82"/>
    </row>
    <row r="151" spans="1:1" x14ac:dyDescent="0.45">
      <c r="A151" s="82"/>
    </row>
    <row r="152" spans="1:1" x14ac:dyDescent="0.45">
      <c r="A152" s="82"/>
    </row>
    <row r="153" spans="1:1" x14ac:dyDescent="0.45">
      <c r="A153" s="82"/>
    </row>
    <row r="154" spans="1:1" x14ac:dyDescent="0.45">
      <c r="A154" s="82"/>
    </row>
  </sheetData>
  <mergeCells count="10">
    <mergeCell ref="B1:K1"/>
    <mergeCell ref="L1:U1"/>
    <mergeCell ref="B22:K22"/>
    <mergeCell ref="L22:U22"/>
    <mergeCell ref="A77:B77"/>
    <mergeCell ref="E77:F77"/>
    <mergeCell ref="B42:D42"/>
    <mergeCell ref="E42:G42"/>
    <mergeCell ref="A76:E76"/>
    <mergeCell ref="A60:E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005-5154-413A-A19B-77624E2398A1}">
  <dimension ref="A1:I63"/>
  <sheetViews>
    <sheetView workbookViewId="0">
      <selection activeCell="D60" sqref="D60:D63"/>
    </sheetView>
  </sheetViews>
  <sheetFormatPr defaultRowHeight="14.25" x14ac:dyDescent="0.45"/>
  <cols>
    <col min="1" max="1" width="32.59765625" customWidth="1"/>
    <col min="2" max="2" width="19.1328125" customWidth="1"/>
    <col min="3" max="3" width="14.3984375" bestFit="1" customWidth="1"/>
    <col min="4" max="4" width="11.59765625" bestFit="1" customWidth="1"/>
    <col min="6" max="6" width="24.06640625" customWidth="1"/>
    <col min="7" max="7" width="8" customWidth="1"/>
    <col min="8" max="8" width="7.796875" customWidth="1"/>
    <col min="9" max="9" width="8.73046875" customWidth="1"/>
  </cols>
  <sheetData>
    <row r="1" spans="1:4" s="81" customFormat="1" x14ac:dyDescent="0.45">
      <c r="A1" s="81" t="s">
        <v>153</v>
      </c>
    </row>
    <row r="2" spans="1:4" x14ac:dyDescent="0.45">
      <c r="B2" t="s">
        <v>4</v>
      </c>
      <c r="C2" t="s">
        <v>152</v>
      </c>
    </row>
    <row r="3" spans="1:4" s="81" customFormat="1" x14ac:dyDescent="0.45">
      <c r="A3" s="81" t="s">
        <v>197</v>
      </c>
    </row>
    <row r="4" spans="1:4" s="81" customFormat="1" x14ac:dyDescent="0.45">
      <c r="A4" s="82" t="s">
        <v>195</v>
      </c>
      <c r="B4" s="82">
        <v>157743095336</v>
      </c>
      <c r="C4" s="82">
        <v>70032912.792400002</v>
      </c>
    </row>
    <row r="5" spans="1:4" s="81" customFormat="1" x14ac:dyDescent="0.45">
      <c r="A5" s="82" t="s">
        <v>196</v>
      </c>
      <c r="B5" s="82">
        <v>157435676606</v>
      </c>
      <c r="C5" s="82">
        <v>175045342.086</v>
      </c>
    </row>
    <row r="6" spans="1:4" x14ac:dyDescent="0.45">
      <c r="A6" s="82" t="s">
        <v>6</v>
      </c>
      <c r="B6" s="82">
        <v>161966301714</v>
      </c>
      <c r="C6" s="82">
        <v>176525179.59599999</v>
      </c>
      <c r="D6" s="92">
        <f>C6/B6</f>
        <v>1.0898883145934149E-3</v>
      </c>
    </row>
    <row r="7" spans="1:4" x14ac:dyDescent="0.45">
      <c r="A7" s="82" t="s">
        <v>135</v>
      </c>
      <c r="B7" s="82">
        <v>162756385444</v>
      </c>
      <c r="C7" s="82">
        <v>196931039.074</v>
      </c>
      <c r="D7" s="92">
        <f t="shared" ref="D7:D9" si="0">C7/B7</f>
        <v>1.2099742725102394E-3</v>
      </c>
    </row>
    <row r="8" spans="1:4" x14ac:dyDescent="0.45">
      <c r="A8" s="82" t="s">
        <v>80</v>
      </c>
      <c r="B8" s="82">
        <v>161952041267</v>
      </c>
      <c r="C8" s="82">
        <v>200122344.505</v>
      </c>
      <c r="D8" s="92">
        <f t="shared" si="0"/>
        <v>1.2356889295088973E-3</v>
      </c>
    </row>
    <row r="9" spans="1:4" x14ac:dyDescent="0.45">
      <c r="A9" s="82" t="s">
        <v>151</v>
      </c>
      <c r="B9" s="82">
        <v>163126681086</v>
      </c>
      <c r="C9" s="82">
        <v>281747012.20999998</v>
      </c>
      <c r="D9" s="92">
        <f t="shared" si="0"/>
        <v>1.7271669498471782E-3</v>
      </c>
    </row>
    <row r="12" spans="1:4" x14ac:dyDescent="0.45">
      <c r="A12" s="80" t="s">
        <v>76</v>
      </c>
      <c r="B12" s="84">
        <f>B23/1000000000/3.4</f>
        <v>2.9821968539705885</v>
      </c>
    </row>
    <row r="13" spans="1:4" x14ac:dyDescent="0.45">
      <c r="A13" s="83" t="s">
        <v>146</v>
      </c>
      <c r="B13" s="84">
        <f t="shared" ref="B13:B15" si="1">B24/1000000000/3.4</f>
        <v>2.9943011801470587</v>
      </c>
    </row>
    <row r="14" spans="1:4" x14ac:dyDescent="0.45">
      <c r="A14" s="83" t="s">
        <v>141</v>
      </c>
      <c r="B14" s="84">
        <f t="shared" si="1"/>
        <v>2.9937141964705885</v>
      </c>
    </row>
    <row r="15" spans="1:4" x14ac:dyDescent="0.45">
      <c r="A15" s="84" t="s">
        <v>147</v>
      </c>
      <c r="B15" s="84">
        <f t="shared" si="1"/>
        <v>3.0160606989705885</v>
      </c>
    </row>
    <row r="18" spans="1:9" x14ac:dyDescent="0.45">
      <c r="A18" s="81" t="s">
        <v>203</v>
      </c>
    </row>
    <row r="19" spans="1:9" x14ac:dyDescent="0.45">
      <c r="B19" s="81" t="s">
        <v>4</v>
      </c>
      <c r="C19" s="81" t="s">
        <v>152</v>
      </c>
    </row>
    <row r="20" spans="1:9" x14ac:dyDescent="0.45">
      <c r="A20" s="82" t="s">
        <v>204</v>
      </c>
      <c r="B20" s="82">
        <v>9811263244.5</v>
      </c>
      <c r="C20" s="82">
        <v>2747047.4989299998</v>
      </c>
    </row>
    <row r="21" spans="1:9" x14ac:dyDescent="0.45">
      <c r="A21" s="82" t="s">
        <v>195</v>
      </c>
      <c r="B21" s="82">
        <v>9889867332.5</v>
      </c>
      <c r="C21" s="82">
        <v>1489576.05467</v>
      </c>
    </row>
    <row r="22" spans="1:9" x14ac:dyDescent="0.45">
      <c r="A22" s="82" t="s">
        <v>196</v>
      </c>
      <c r="B22" s="82">
        <v>9856802981.5</v>
      </c>
      <c r="C22" s="82">
        <v>3918926.3827599999</v>
      </c>
    </row>
    <row r="23" spans="1:9" x14ac:dyDescent="0.45">
      <c r="A23" s="82" t="s">
        <v>6</v>
      </c>
      <c r="B23" s="82">
        <v>10139469303.5</v>
      </c>
      <c r="C23" s="82">
        <v>2427675.39745</v>
      </c>
    </row>
    <row r="24" spans="1:9" x14ac:dyDescent="0.45">
      <c r="A24" s="82" t="s">
        <v>135</v>
      </c>
      <c r="B24" s="82">
        <v>10180624012.5</v>
      </c>
      <c r="C24" s="82">
        <v>3839442.4629000002</v>
      </c>
    </row>
    <row r="25" spans="1:9" x14ac:dyDescent="0.45">
      <c r="A25" s="82" t="s">
        <v>80</v>
      </c>
      <c r="B25" s="82">
        <v>10178628268</v>
      </c>
      <c r="C25" s="82">
        <v>30007764.726799998</v>
      </c>
    </row>
    <row r="26" spans="1:9" x14ac:dyDescent="0.45">
      <c r="A26" s="82" t="s">
        <v>151</v>
      </c>
      <c r="B26" s="82">
        <v>10254606376.5</v>
      </c>
      <c r="C26" s="82">
        <v>25594723.4289</v>
      </c>
    </row>
    <row r="29" spans="1:9" x14ac:dyDescent="0.45">
      <c r="A29" s="81"/>
      <c r="B29" s="81" t="s">
        <v>4</v>
      </c>
      <c r="C29" s="81" t="s">
        <v>152</v>
      </c>
    </row>
    <row r="30" spans="1:9" ht="28.5" x14ac:dyDescent="0.45">
      <c r="A30" s="82" t="s">
        <v>204</v>
      </c>
      <c r="B30" s="62">
        <f>B20/3.4/1000000000</f>
        <v>2.8856656601470592</v>
      </c>
      <c r="C30" s="108">
        <f>C20/B20</f>
        <v>2.7998917473445024E-4</v>
      </c>
      <c r="F30" s="83"/>
      <c r="G30" s="77" t="s">
        <v>166</v>
      </c>
      <c r="H30" s="77" t="s">
        <v>212</v>
      </c>
      <c r="I30" s="113"/>
    </row>
    <row r="31" spans="1:9" x14ac:dyDescent="0.45">
      <c r="A31" s="82" t="s">
        <v>195</v>
      </c>
      <c r="B31" s="62">
        <f t="shared" ref="B31:B32" si="2">B21/3.4/1000000000</f>
        <v>2.9087845095588234</v>
      </c>
      <c r="C31" s="108">
        <f t="shared" ref="C31:C32" si="3">C21/B21</f>
        <v>1.5061638387958628E-4</v>
      </c>
      <c r="F31" s="83" t="s">
        <v>211</v>
      </c>
      <c r="G31" s="111">
        <v>183.2</v>
      </c>
      <c r="H31" s="111">
        <v>54.71</v>
      </c>
      <c r="I31" s="114"/>
    </row>
    <row r="32" spans="1:9" s="81" customFormat="1" x14ac:dyDescent="0.45">
      <c r="A32" s="82" t="s">
        <v>196</v>
      </c>
      <c r="B32" s="62">
        <f t="shared" si="2"/>
        <v>2.8990597004411764</v>
      </c>
      <c r="C32" s="108">
        <f t="shared" si="3"/>
        <v>3.9758595054759034E-4</v>
      </c>
      <c r="F32" s="83" t="s">
        <v>198</v>
      </c>
      <c r="G32" s="111">
        <f>B53/B52</f>
        <v>1.0488685161810438</v>
      </c>
      <c r="H32" s="88">
        <f>D46/B46</f>
        <v>1.0627251058152922</v>
      </c>
      <c r="I32" s="82"/>
    </row>
    <row r="33" spans="1:9" x14ac:dyDescent="0.45">
      <c r="F33" s="83" t="s">
        <v>199</v>
      </c>
      <c r="G33" s="111">
        <f>B54/B52</f>
        <v>1.0379438873874964</v>
      </c>
      <c r="H33" s="88">
        <f>F46/B46</f>
        <v>1.0278826720929557</v>
      </c>
      <c r="I33" s="82"/>
    </row>
    <row r="35" spans="1:9" x14ac:dyDescent="0.45">
      <c r="A35" s="80" t="s">
        <v>76</v>
      </c>
      <c r="B35" s="109">
        <f>B23/3.4/1000000000</f>
        <v>2.9821968539705881</v>
      </c>
    </row>
    <row r="36" spans="1:9" x14ac:dyDescent="0.45">
      <c r="A36" s="83" t="s">
        <v>146</v>
      </c>
      <c r="B36" s="109">
        <f t="shared" ref="B36:B38" si="4">B24/3.4/1000000000</f>
        <v>2.9943011801470591</v>
      </c>
      <c r="C36" s="82">
        <f>B36/B35</f>
        <v>1.0040588622311619</v>
      </c>
    </row>
    <row r="37" spans="1:9" x14ac:dyDescent="0.45">
      <c r="A37" s="83" t="s">
        <v>141</v>
      </c>
      <c r="B37" s="109">
        <f t="shared" si="4"/>
        <v>2.993714196470588</v>
      </c>
      <c r="C37" s="82">
        <f>B37/B35</f>
        <v>1.0038620329454997</v>
      </c>
    </row>
    <row r="38" spans="1:9" x14ac:dyDescent="0.45">
      <c r="A38" s="84" t="s">
        <v>147</v>
      </c>
      <c r="B38" s="109">
        <f t="shared" si="4"/>
        <v>3.016060698970588</v>
      </c>
      <c r="C38" s="82">
        <f>B38/B35</f>
        <v>1.0113553352304401</v>
      </c>
    </row>
    <row r="40" spans="1:9" x14ac:dyDescent="0.45">
      <c r="A40" s="127" t="s">
        <v>227</v>
      </c>
    </row>
    <row r="41" spans="1:9" x14ac:dyDescent="0.45">
      <c r="A41" t="s">
        <v>217</v>
      </c>
    </row>
    <row r="42" spans="1:9" s="81" customFormat="1" x14ac:dyDescent="0.45">
      <c r="B42" s="138" t="s">
        <v>3</v>
      </c>
      <c r="C42" s="138"/>
      <c r="D42" s="139" t="s">
        <v>56</v>
      </c>
      <c r="E42" s="138"/>
      <c r="F42" s="138" t="s">
        <v>6</v>
      </c>
      <c r="G42" s="138"/>
    </row>
    <row r="43" spans="1:9" x14ac:dyDescent="0.45">
      <c r="B43" s="17" t="s">
        <v>4</v>
      </c>
      <c r="C43" s="17" t="s">
        <v>5</v>
      </c>
      <c r="D43" s="17" t="s">
        <v>4</v>
      </c>
      <c r="E43" s="17" t="s">
        <v>5</v>
      </c>
      <c r="F43" s="17" t="s">
        <v>4</v>
      </c>
      <c r="G43" s="17" t="s">
        <v>5</v>
      </c>
    </row>
    <row r="44" spans="1:9" x14ac:dyDescent="0.45">
      <c r="A44" s="81" t="s">
        <v>205</v>
      </c>
      <c r="B44" s="82">
        <v>78.905985874300001</v>
      </c>
      <c r="C44" s="82">
        <v>8.4448946073599998E-2</v>
      </c>
      <c r="D44" s="82">
        <v>82.461530132099995</v>
      </c>
      <c r="E44" s="82">
        <v>0.15753791086800001</v>
      </c>
      <c r="F44" s="82">
        <v>80.646016186500006</v>
      </c>
      <c r="G44" s="82">
        <v>0.57409678658399999</v>
      </c>
    </row>
    <row r="45" spans="1:9" x14ac:dyDescent="0.45">
      <c r="A45" s="81" t="s">
        <v>206</v>
      </c>
      <c r="B45" s="82">
        <v>57.651158707500002</v>
      </c>
      <c r="C45" s="82">
        <v>0.219248106872</v>
      </c>
      <c r="D45" s="82">
        <v>60.852748183300001</v>
      </c>
      <c r="E45" s="82">
        <v>0.22810854033200001</v>
      </c>
      <c r="F45" s="82">
        <v>59.050243517399998</v>
      </c>
      <c r="G45" s="82">
        <v>0.23005914539899999</v>
      </c>
    </row>
    <row r="46" spans="1:9" x14ac:dyDescent="0.45">
      <c r="A46" s="81" t="s">
        <v>207</v>
      </c>
      <c r="B46" s="82">
        <v>54.705472108800002</v>
      </c>
      <c r="C46" s="82">
        <v>0.115755853415</v>
      </c>
      <c r="D46" s="82">
        <v>58.136878635499997</v>
      </c>
      <c r="E46" s="82">
        <v>0.19236569396799999</v>
      </c>
      <c r="F46" s="82">
        <v>56.230806849300002</v>
      </c>
      <c r="G46" s="82">
        <v>0.159138203521</v>
      </c>
    </row>
    <row r="47" spans="1:9" x14ac:dyDescent="0.45">
      <c r="A47" s="81" t="s">
        <v>208</v>
      </c>
      <c r="B47" s="82">
        <v>14.517805838299999</v>
      </c>
      <c r="C47" s="82">
        <v>0.33857034019499999</v>
      </c>
      <c r="D47" s="82">
        <v>16.570338612299999</v>
      </c>
      <c r="E47" s="82">
        <v>0.127317985237</v>
      </c>
      <c r="F47" s="82">
        <v>15.398609808</v>
      </c>
      <c r="G47" s="82">
        <v>8.0454428557300006E-2</v>
      </c>
    </row>
    <row r="50" spans="1:5" x14ac:dyDescent="0.45">
      <c r="A50" t="s">
        <v>218</v>
      </c>
    </row>
    <row r="51" spans="1:5" s="81" customFormat="1" x14ac:dyDescent="0.45">
      <c r="B51" s="17" t="s">
        <v>4</v>
      </c>
      <c r="C51" s="17" t="s">
        <v>5</v>
      </c>
    </row>
    <row r="52" spans="1:5" x14ac:dyDescent="0.45">
      <c r="A52" s="81" t="s">
        <v>68</v>
      </c>
      <c r="B52" s="82">
        <v>183.19933279399999</v>
      </c>
      <c r="C52" s="82">
        <v>4.3909485483900002E-2</v>
      </c>
    </row>
    <row r="53" spans="1:5" x14ac:dyDescent="0.45">
      <c r="A53" s="81" t="s">
        <v>56</v>
      </c>
      <c r="B53" s="82">
        <v>192.152012353</v>
      </c>
      <c r="C53" s="82">
        <v>0.200141517376</v>
      </c>
    </row>
    <row r="54" spans="1:5" x14ac:dyDescent="0.45">
      <c r="A54" s="81" t="s">
        <v>6</v>
      </c>
      <c r="B54" s="82">
        <v>190.15062764699999</v>
      </c>
      <c r="C54" s="82">
        <v>4.0909196458099997E-2</v>
      </c>
    </row>
    <row r="56" spans="1:5" x14ac:dyDescent="0.45">
      <c r="A56" s="127" t="s">
        <v>228</v>
      </c>
    </row>
    <row r="57" spans="1:5" s="81" customFormat="1" x14ac:dyDescent="0.45">
      <c r="A57" s="81" t="s">
        <v>218</v>
      </c>
    </row>
    <row r="58" spans="1:5" x14ac:dyDescent="0.45">
      <c r="B58" s="17" t="s">
        <v>4</v>
      </c>
      <c r="C58" s="17" t="s">
        <v>5</v>
      </c>
      <c r="D58" t="s">
        <v>226</v>
      </c>
    </row>
    <row r="59" spans="1:5" x14ac:dyDescent="0.45">
      <c r="A59" s="82" t="s">
        <v>68</v>
      </c>
      <c r="B59" s="82">
        <v>2885.7121755899998</v>
      </c>
      <c r="C59" s="82">
        <v>0.42197677865200001</v>
      </c>
      <c r="D59">
        <f>B59/B59</f>
        <v>1</v>
      </c>
      <c r="E59" s="62"/>
    </row>
    <row r="60" spans="1:5" x14ac:dyDescent="0.45">
      <c r="A60" s="82" t="s">
        <v>6</v>
      </c>
      <c r="B60" s="82">
        <v>2984.04452618</v>
      </c>
      <c r="C60" s="82">
        <v>0.92322003044599998</v>
      </c>
      <c r="D60" s="128">
        <f>B60/B59</f>
        <v>1.0340755919532743</v>
      </c>
    </row>
    <row r="61" spans="1:5" x14ac:dyDescent="0.45">
      <c r="A61" s="82" t="s">
        <v>80</v>
      </c>
      <c r="B61" s="82">
        <v>2997.0978685300001</v>
      </c>
      <c r="C61" s="82">
        <v>1.2765350306300001</v>
      </c>
      <c r="D61" s="128">
        <f>B61/B59</f>
        <v>1.0385990307287756</v>
      </c>
    </row>
    <row r="62" spans="1:5" x14ac:dyDescent="0.45">
      <c r="A62" s="82" t="s">
        <v>135</v>
      </c>
      <c r="B62" s="82">
        <v>2996.0255732400001</v>
      </c>
      <c r="C62" s="82">
        <v>1.7166473577900001</v>
      </c>
      <c r="D62" s="128">
        <f>B62/B59</f>
        <v>1.0382274429803264</v>
      </c>
    </row>
    <row r="63" spans="1:5" x14ac:dyDescent="0.45">
      <c r="A63" s="82" t="s">
        <v>151</v>
      </c>
      <c r="B63" s="82">
        <v>3020.1579525000002</v>
      </c>
      <c r="C63" s="82">
        <v>2.3776936091100001</v>
      </c>
      <c r="D63" s="128">
        <f>B63/B59</f>
        <v>1.0465901547795604</v>
      </c>
    </row>
  </sheetData>
  <mergeCells count="3">
    <mergeCell ref="B42:C42"/>
    <mergeCell ref="D42:E42"/>
    <mergeCell ref="F42:G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8699-406F-4056-A5A6-C270DF43F6E4}">
  <dimension ref="A1:G48"/>
  <sheetViews>
    <sheetView workbookViewId="0">
      <selection activeCell="C20" sqref="C20:C23"/>
    </sheetView>
  </sheetViews>
  <sheetFormatPr defaultRowHeight="14.25" x14ac:dyDescent="0.45"/>
  <cols>
    <col min="1" max="1" width="28.3984375" customWidth="1"/>
    <col min="2" max="2" width="17.59765625" customWidth="1"/>
    <col min="3" max="3" width="15.86328125" bestFit="1" customWidth="1"/>
    <col min="4" max="4" width="20.265625" customWidth="1"/>
    <col min="5" max="5" width="16.19921875" customWidth="1"/>
    <col min="6" max="6" width="20.73046875" customWidth="1"/>
  </cols>
  <sheetData>
    <row r="1" spans="1:4" s="81" customFormat="1" x14ac:dyDescent="0.45">
      <c r="A1" s="81" t="s">
        <v>155</v>
      </c>
    </row>
    <row r="2" spans="1:4" x14ac:dyDescent="0.45">
      <c r="B2" t="s">
        <v>154</v>
      </c>
      <c r="C2" t="s">
        <v>152</v>
      </c>
    </row>
    <row r="3" spans="1:4" s="81" customFormat="1" x14ac:dyDescent="0.45"/>
    <row r="4" spans="1:4" x14ac:dyDescent="0.45">
      <c r="A4" s="81" t="s">
        <v>6</v>
      </c>
      <c r="B4" s="82">
        <v>2456037.4444400002</v>
      </c>
      <c r="C4" s="82">
        <v>6505.1866846700004</v>
      </c>
      <c r="D4" s="104">
        <f>C4/B4</f>
        <v>2.6486512652307078E-3</v>
      </c>
    </row>
    <row r="5" spans="1:4" x14ac:dyDescent="0.45">
      <c r="A5" s="81" t="s">
        <v>80</v>
      </c>
      <c r="B5" s="82">
        <v>2663296.8888900001</v>
      </c>
      <c r="C5" s="82">
        <v>167369.92769300001</v>
      </c>
      <c r="D5" s="104">
        <f t="shared" ref="D5:D8" si="0">C5/B5</f>
        <v>6.2843135660611948E-2</v>
      </c>
    </row>
    <row r="6" spans="1:4" x14ac:dyDescent="0.45">
      <c r="A6" s="81" t="s">
        <v>135</v>
      </c>
      <c r="B6" s="82">
        <v>4318613.9375</v>
      </c>
      <c r="C6" s="82">
        <v>189688.805922</v>
      </c>
      <c r="D6" s="104">
        <f t="shared" si="0"/>
        <v>4.3923538586041998E-2</v>
      </c>
    </row>
    <row r="7" spans="1:4" x14ac:dyDescent="0.45">
      <c r="A7" s="81" t="s">
        <v>151</v>
      </c>
      <c r="B7" s="82">
        <v>4518439.7</v>
      </c>
      <c r="C7" s="82">
        <v>102945.278064</v>
      </c>
      <c r="D7" s="104">
        <f t="shared" si="0"/>
        <v>2.2783368795206007E-2</v>
      </c>
    </row>
    <row r="8" spans="1:4" x14ac:dyDescent="0.45">
      <c r="A8" s="81"/>
      <c r="B8" s="82"/>
      <c r="C8" s="82">
        <v>0</v>
      </c>
      <c r="D8" s="81" t="e">
        <f t="shared" si="0"/>
        <v>#DIV/0!</v>
      </c>
    </row>
    <row r="10" spans="1:4" x14ac:dyDescent="0.45">
      <c r="A10" s="80"/>
      <c r="B10" s="80" t="s">
        <v>165</v>
      </c>
      <c r="C10" s="80" t="s">
        <v>166</v>
      </c>
    </row>
    <row r="11" spans="1:4" x14ac:dyDescent="0.45">
      <c r="A11" s="80" t="s">
        <v>76</v>
      </c>
      <c r="B11" s="84">
        <f>B4/1000/3.4</f>
        <v>722.36395424705893</v>
      </c>
      <c r="C11" s="109">
        <v>2.9821968539705881</v>
      </c>
    </row>
    <row r="12" spans="1:4" x14ac:dyDescent="0.45">
      <c r="A12" s="83" t="s">
        <v>146</v>
      </c>
      <c r="B12" s="84">
        <f t="shared" ref="B12:B14" si="1">B5/1000/3.4</f>
        <v>783.32261437941179</v>
      </c>
      <c r="C12" s="109">
        <v>2.9943011801470591</v>
      </c>
    </row>
    <row r="13" spans="1:4" x14ac:dyDescent="0.45">
      <c r="A13" s="83" t="s">
        <v>141</v>
      </c>
      <c r="B13" s="84">
        <f t="shared" si="1"/>
        <v>1270.1805698529413</v>
      </c>
      <c r="C13" s="109">
        <v>2.993714196470588</v>
      </c>
    </row>
    <row r="14" spans="1:4" x14ac:dyDescent="0.45">
      <c r="A14" s="84" t="s">
        <v>147</v>
      </c>
      <c r="B14" s="84">
        <f t="shared" si="1"/>
        <v>1328.9528529411764</v>
      </c>
      <c r="C14" s="109">
        <v>3.016060698970588</v>
      </c>
    </row>
    <row r="15" spans="1:4" x14ac:dyDescent="0.45">
      <c r="A15" s="80"/>
      <c r="B15" s="84"/>
      <c r="C15" s="89"/>
    </row>
    <row r="17" spans="1:5" x14ac:dyDescent="0.45">
      <c r="A17" t="s">
        <v>228</v>
      </c>
      <c r="C17" s="95"/>
    </row>
    <row r="18" spans="1:5" x14ac:dyDescent="0.45">
      <c r="A18" s="80"/>
      <c r="B18" s="76" t="s">
        <v>165</v>
      </c>
      <c r="C18" s="76" t="s">
        <v>166</v>
      </c>
    </row>
    <row r="19" spans="1:5" s="81" customFormat="1" x14ac:dyDescent="0.45">
      <c r="A19" s="80" t="s">
        <v>23</v>
      </c>
      <c r="B19" s="90" t="s">
        <v>234</v>
      </c>
      <c r="C19" s="129" t="s">
        <v>233</v>
      </c>
    </row>
    <row r="20" spans="1:5" x14ac:dyDescent="0.45">
      <c r="A20" s="80" t="s">
        <v>76</v>
      </c>
      <c r="B20" s="82">
        <f>D45</f>
        <v>1.2824008450008688</v>
      </c>
      <c r="C20" s="82">
        <v>1.0340755919532743</v>
      </c>
    </row>
    <row r="21" spans="1:5" x14ac:dyDescent="0.45">
      <c r="A21" s="83" t="s">
        <v>162</v>
      </c>
      <c r="B21" s="82">
        <f t="shared" ref="B21:B23" si="2">D46</f>
        <v>1.3206874319838315</v>
      </c>
      <c r="C21" s="82">
        <v>1.0385990307287756</v>
      </c>
    </row>
    <row r="22" spans="1:5" x14ac:dyDescent="0.45">
      <c r="A22" s="83" t="s">
        <v>163</v>
      </c>
      <c r="B22" s="82">
        <f t="shared" si="2"/>
        <v>2.0874731364712984</v>
      </c>
      <c r="C22" s="82">
        <v>1.0382274429803264</v>
      </c>
    </row>
    <row r="23" spans="1:5" x14ac:dyDescent="0.45">
      <c r="A23" s="84" t="s">
        <v>167</v>
      </c>
      <c r="B23" s="82">
        <f t="shared" si="2"/>
        <v>2.1146206183869993</v>
      </c>
      <c r="C23" s="82">
        <v>1.0465901547795604</v>
      </c>
    </row>
    <row r="24" spans="1:5" x14ac:dyDescent="0.45">
      <c r="A24" s="80"/>
      <c r="B24" s="105"/>
      <c r="C24" s="91"/>
    </row>
    <row r="28" spans="1:5" x14ac:dyDescent="0.45">
      <c r="A28" t="s">
        <v>165</v>
      </c>
      <c r="B28" t="s">
        <v>173</v>
      </c>
      <c r="C28" t="s">
        <v>174</v>
      </c>
      <c r="D28" t="s">
        <v>161</v>
      </c>
      <c r="E28" t="s">
        <v>194</v>
      </c>
    </row>
    <row r="29" spans="1:5" x14ac:dyDescent="0.45">
      <c r="A29" t="s">
        <v>168</v>
      </c>
      <c r="B29" s="82">
        <v>810177174</v>
      </c>
      <c r="C29" s="82">
        <v>613648038</v>
      </c>
      <c r="D29" s="82">
        <v>602646462</v>
      </c>
      <c r="E29" s="82">
        <v>374483382</v>
      </c>
    </row>
    <row r="30" spans="1:5" x14ac:dyDescent="0.45">
      <c r="A30" s="94" t="s">
        <v>169</v>
      </c>
      <c r="B30" s="82">
        <v>281806739</v>
      </c>
      <c r="C30" s="82">
        <v>252215821</v>
      </c>
      <c r="D30" s="82"/>
      <c r="E30" s="82"/>
    </row>
    <row r="31" spans="1:5" x14ac:dyDescent="0.45">
      <c r="A31" t="s">
        <v>170</v>
      </c>
      <c r="B31" s="82">
        <v>246983378</v>
      </c>
      <c r="C31" s="82">
        <v>193078686</v>
      </c>
      <c r="D31" s="82"/>
      <c r="E31" s="82"/>
    </row>
    <row r="32" spans="1:5" x14ac:dyDescent="0.45">
      <c r="A32" t="s">
        <v>171</v>
      </c>
      <c r="B32" s="82">
        <v>6052188</v>
      </c>
      <c r="C32" s="82">
        <v>6119580</v>
      </c>
      <c r="D32" s="82"/>
      <c r="E32" s="82"/>
    </row>
    <row r="33" spans="1:7" x14ac:dyDescent="0.45">
      <c r="A33" t="s">
        <v>172</v>
      </c>
      <c r="B33" s="82">
        <v>2040459521</v>
      </c>
      <c r="C33" s="82">
        <v>2014021260</v>
      </c>
      <c r="D33" s="82">
        <v>2063300808</v>
      </c>
      <c r="E33" s="82">
        <v>2037187542</v>
      </c>
    </row>
    <row r="34" spans="1:7" x14ac:dyDescent="0.45">
      <c r="A34" t="s">
        <v>193</v>
      </c>
      <c r="B34" s="82"/>
      <c r="C34" s="82">
        <v>333689360</v>
      </c>
      <c r="D34" s="82"/>
      <c r="E34" s="82"/>
    </row>
    <row r="35" spans="1:7" x14ac:dyDescent="0.45">
      <c r="D35" s="82"/>
      <c r="E35" s="82"/>
    </row>
    <row r="38" spans="1:7" x14ac:dyDescent="0.45">
      <c r="A38" t="s">
        <v>216</v>
      </c>
      <c r="B38" t="s">
        <v>4</v>
      </c>
    </row>
    <row r="39" spans="1:7" x14ac:dyDescent="0.45">
      <c r="A39" t="s">
        <v>6</v>
      </c>
      <c r="B39" s="82">
        <v>2342393</v>
      </c>
    </row>
    <row r="40" spans="1:7" x14ac:dyDescent="0.45">
      <c r="A40" t="s">
        <v>135</v>
      </c>
      <c r="B40" s="82">
        <v>6277381.2000000002</v>
      </c>
    </row>
    <row r="41" spans="1:7" x14ac:dyDescent="0.45">
      <c r="B41">
        <f>B40/B39</f>
        <v>2.6799009389116173</v>
      </c>
    </row>
    <row r="43" spans="1:7" ht="28.5" x14ac:dyDescent="0.45">
      <c r="A43" t="s">
        <v>225</v>
      </c>
      <c r="B43" t="s">
        <v>4</v>
      </c>
      <c r="C43" t="s">
        <v>152</v>
      </c>
      <c r="D43" s="51" t="s">
        <v>231</v>
      </c>
      <c r="E43" t="s">
        <v>229</v>
      </c>
      <c r="F43" s="51" t="s">
        <v>232</v>
      </c>
    </row>
    <row r="44" spans="1:7" x14ac:dyDescent="0.45">
      <c r="A44" s="82" t="s">
        <v>68</v>
      </c>
      <c r="B44" s="82">
        <v>2186980</v>
      </c>
      <c r="C44" s="82">
        <v>2164.6964774600001</v>
      </c>
      <c r="D44" s="82">
        <f>B44/B44</f>
        <v>1</v>
      </c>
      <c r="E44" s="62">
        <f>C44/B44</f>
        <v>9.8981082472633501E-4</v>
      </c>
      <c r="G44" s="62">
        <f>B44/3.4/1000</f>
        <v>643.2294117647059</v>
      </c>
    </row>
    <row r="45" spans="1:7" x14ac:dyDescent="0.45">
      <c r="A45" s="82" t="s">
        <v>6</v>
      </c>
      <c r="B45" s="82">
        <v>2804585</v>
      </c>
      <c r="C45" s="82">
        <v>39222.285049999999</v>
      </c>
      <c r="D45" s="82">
        <f>B45/B44</f>
        <v>1.2824008450008688</v>
      </c>
      <c r="E45" s="62">
        <f t="shared" ref="E45:E48" si="3">C45/B45</f>
        <v>1.3985058413276829E-2</v>
      </c>
      <c r="F45" s="82">
        <f>B45/B45</f>
        <v>1</v>
      </c>
    </row>
    <row r="46" spans="1:7" x14ac:dyDescent="0.45">
      <c r="A46" s="82" t="s">
        <v>80</v>
      </c>
      <c r="B46" s="82">
        <v>2888317</v>
      </c>
      <c r="C46" s="82">
        <v>88461.563540899995</v>
      </c>
      <c r="D46" s="82">
        <f>B46/B44</f>
        <v>1.3206874319838315</v>
      </c>
      <c r="E46" s="62">
        <f t="shared" si="3"/>
        <v>3.0627373498442172E-2</v>
      </c>
      <c r="F46" s="82">
        <f>B46/B45</f>
        <v>1.029855397500878</v>
      </c>
    </row>
    <row r="47" spans="1:7" x14ac:dyDescent="0.45">
      <c r="A47" s="82" t="s">
        <v>135</v>
      </c>
      <c r="B47" s="82">
        <v>4565262</v>
      </c>
      <c r="C47" s="82">
        <v>116596.154807</v>
      </c>
      <c r="D47" s="82">
        <f>B47/B44</f>
        <v>2.0874731364712984</v>
      </c>
      <c r="E47" s="62">
        <f t="shared" si="3"/>
        <v>2.5539860539657965E-2</v>
      </c>
      <c r="F47" s="82">
        <f>B47/B45</f>
        <v>1.6277852159945232</v>
      </c>
    </row>
    <row r="48" spans="1:7" x14ac:dyDescent="0.45">
      <c r="A48" s="82" t="s">
        <v>151</v>
      </c>
      <c r="B48" s="82">
        <v>4624633</v>
      </c>
      <c r="C48" s="82">
        <v>67199.564589999994</v>
      </c>
      <c r="D48" s="82">
        <f>B48/B44</f>
        <v>2.1146206183869993</v>
      </c>
      <c r="E48" s="62">
        <f t="shared" si="3"/>
        <v>1.4530788624740601E-2</v>
      </c>
      <c r="F48" s="82">
        <f>B48/B45</f>
        <v>1.6489544798963127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topLeftCell="A11" workbookViewId="0">
      <selection activeCell="F11" sqref="F11"/>
    </sheetView>
  </sheetViews>
  <sheetFormatPr defaultRowHeight="14.25" x14ac:dyDescent="0.45"/>
  <cols>
    <col min="1" max="1" width="32.796875" customWidth="1"/>
    <col min="4" max="4" width="12.265625" customWidth="1"/>
    <col min="6" max="6" width="25.19921875" customWidth="1"/>
    <col min="7" max="7" width="16.1328125" customWidth="1"/>
  </cols>
  <sheetData>
    <row r="1" spans="1:9" ht="25.5" x14ac:dyDescent="0.75">
      <c r="A1" s="14" t="s">
        <v>33</v>
      </c>
      <c r="F1" s="14" t="s">
        <v>34</v>
      </c>
    </row>
    <row r="2" spans="1:9" ht="21" x14ac:dyDescent="0.65">
      <c r="A2" s="1" t="s">
        <v>31</v>
      </c>
    </row>
    <row r="3" spans="1:9" ht="21" x14ac:dyDescent="0.65">
      <c r="A3" s="1"/>
      <c r="B3" t="s">
        <v>32</v>
      </c>
      <c r="C3" t="s">
        <v>5</v>
      </c>
      <c r="F3" s="1"/>
      <c r="G3" t="s">
        <v>32</v>
      </c>
      <c r="H3" t="s">
        <v>5</v>
      </c>
    </row>
    <row r="4" spans="1:9" x14ac:dyDescent="0.45">
      <c r="A4" s="3" t="s">
        <v>66</v>
      </c>
      <c r="B4" s="3">
        <v>8.0500000000000007</v>
      </c>
      <c r="C4" s="3">
        <v>0.58949130612800005</v>
      </c>
      <c r="F4" t="s">
        <v>66</v>
      </c>
      <c r="G4" s="3">
        <v>67.042710671199998</v>
      </c>
      <c r="H4" s="3">
        <v>0.25075336544799998</v>
      </c>
    </row>
    <row r="5" spans="1:9" x14ac:dyDescent="0.45">
      <c r="A5" s="3" t="s">
        <v>56</v>
      </c>
      <c r="B5" s="3">
        <v>19.25</v>
      </c>
      <c r="C5" s="3">
        <v>0.69821200218799995</v>
      </c>
      <c r="F5" t="s">
        <v>56</v>
      </c>
      <c r="G5" s="3">
        <v>82.725317555000004</v>
      </c>
      <c r="H5" s="3">
        <v>0.507303274877</v>
      </c>
    </row>
    <row r="6" spans="1:9" x14ac:dyDescent="0.45">
      <c r="A6" s="3" t="s">
        <v>67</v>
      </c>
      <c r="B6" s="3">
        <v>13</v>
      </c>
      <c r="C6" s="3">
        <v>0.44721359550000001</v>
      </c>
      <c r="F6" t="s">
        <v>67</v>
      </c>
      <c r="G6" s="3">
        <v>75.810421188199996</v>
      </c>
      <c r="H6" s="3">
        <v>0.61545955550200004</v>
      </c>
    </row>
    <row r="7" spans="1:9" x14ac:dyDescent="0.45">
      <c r="A7" t="s">
        <v>135</v>
      </c>
      <c r="B7">
        <v>15.05</v>
      </c>
      <c r="C7" s="3">
        <v>0.38405728739299999</v>
      </c>
      <c r="F7" t="s">
        <v>135</v>
      </c>
      <c r="G7" s="3">
        <v>83.932985321100006</v>
      </c>
      <c r="H7" s="3">
        <v>0.39256279496899998</v>
      </c>
    </row>
    <row r="9" spans="1:9" ht="42.75" x14ac:dyDescent="0.45">
      <c r="A9" s="4" t="s">
        <v>64</v>
      </c>
      <c r="B9" s="56" t="s">
        <v>76</v>
      </c>
      <c r="C9" s="9" t="s">
        <v>8</v>
      </c>
      <c r="D9" s="51" t="s">
        <v>136</v>
      </c>
      <c r="E9" s="49" t="s">
        <v>8</v>
      </c>
      <c r="F9" s="11"/>
      <c r="G9" s="50"/>
      <c r="H9" s="49"/>
    </row>
    <row r="10" spans="1:9" x14ac:dyDescent="0.45">
      <c r="A10" s="12" t="s">
        <v>33</v>
      </c>
      <c r="B10" s="60">
        <v>13</v>
      </c>
      <c r="C10" s="60">
        <v>0.44721359550000001</v>
      </c>
      <c r="D10" s="64">
        <v>15.05</v>
      </c>
      <c r="E10" s="60">
        <v>0.38405728739299999</v>
      </c>
      <c r="F10" s="6"/>
      <c r="G10" s="5"/>
      <c r="H10" s="52"/>
    </row>
    <row r="11" spans="1:9" x14ac:dyDescent="0.45">
      <c r="A11" s="13" t="s">
        <v>35</v>
      </c>
      <c r="B11" s="60">
        <v>75.810421188199996</v>
      </c>
      <c r="C11" s="60">
        <v>0.61545955550200004</v>
      </c>
      <c r="D11" s="60">
        <v>82.932985321100006</v>
      </c>
      <c r="E11" s="60">
        <v>0.39256279496899998</v>
      </c>
      <c r="F11" s="8"/>
      <c r="G11" s="5"/>
      <c r="H11" s="52"/>
    </row>
    <row r="15" spans="1:9" x14ac:dyDescent="0.45">
      <c r="A15" t="s">
        <v>33</v>
      </c>
      <c r="F15" t="s">
        <v>34</v>
      </c>
    </row>
    <row r="16" spans="1:9" x14ac:dyDescent="0.45">
      <c r="A16" t="s">
        <v>38</v>
      </c>
      <c r="B16" t="s">
        <v>32</v>
      </c>
      <c r="C16" t="s">
        <v>5</v>
      </c>
      <c r="F16" t="s">
        <v>38</v>
      </c>
      <c r="G16" t="s">
        <v>32</v>
      </c>
      <c r="H16" t="s">
        <v>5</v>
      </c>
      <c r="I16" t="s">
        <v>20</v>
      </c>
    </row>
    <row r="17" spans="1:9" x14ac:dyDescent="0.45">
      <c r="A17" t="s">
        <v>39</v>
      </c>
      <c r="B17">
        <v>15.6</v>
      </c>
      <c r="C17">
        <v>0.58309518948500005</v>
      </c>
      <c r="F17" t="s">
        <v>39</v>
      </c>
      <c r="G17">
        <v>85.081141091199996</v>
      </c>
      <c r="H17">
        <v>0.60121099074399997</v>
      </c>
      <c r="I17">
        <f t="shared" ref="I17:I22" si="0">G17/67</f>
        <v>1.2698677774805969</v>
      </c>
    </row>
    <row r="18" spans="1:9" x14ac:dyDescent="0.45">
      <c r="A18" t="s">
        <v>40</v>
      </c>
      <c r="B18">
        <v>15.75</v>
      </c>
      <c r="C18">
        <v>0.43301270189199997</v>
      </c>
      <c r="F18" t="s">
        <v>40</v>
      </c>
      <c r="G18">
        <v>84.977686978799994</v>
      </c>
      <c r="H18">
        <v>0.208721673538</v>
      </c>
      <c r="I18">
        <f t="shared" si="0"/>
        <v>1.2683236862507461</v>
      </c>
    </row>
    <row r="19" spans="1:9" x14ac:dyDescent="0.45">
      <c r="A19" t="s">
        <v>41</v>
      </c>
      <c r="B19">
        <v>15.95</v>
      </c>
      <c r="C19">
        <v>0.66895440801299999</v>
      </c>
      <c r="F19" t="s">
        <v>41</v>
      </c>
      <c r="G19">
        <v>85.185458567400005</v>
      </c>
      <c r="H19">
        <v>0.30545367849299998</v>
      </c>
      <c r="I19">
        <f t="shared" si="0"/>
        <v>1.2714247547373134</v>
      </c>
    </row>
    <row r="20" spans="1:9" x14ac:dyDescent="0.45">
      <c r="A20" t="s">
        <v>42</v>
      </c>
      <c r="B20">
        <v>16.649999999999999</v>
      </c>
      <c r="C20">
        <v>0.47696960070799999</v>
      </c>
      <c r="F20" t="s">
        <v>42</v>
      </c>
      <c r="G20">
        <v>85.720345156999997</v>
      </c>
      <c r="H20">
        <v>0.27670846316699999</v>
      </c>
      <c r="I20">
        <f t="shared" si="0"/>
        <v>1.2794081366716417</v>
      </c>
    </row>
    <row r="21" spans="1:9" x14ac:dyDescent="0.45">
      <c r="A21" t="s">
        <v>43</v>
      </c>
      <c r="B21">
        <v>17.7</v>
      </c>
      <c r="C21">
        <v>0.45825756949599999</v>
      </c>
      <c r="F21" t="s">
        <v>43</v>
      </c>
      <c r="G21">
        <v>87.276928756499998</v>
      </c>
      <c r="H21">
        <v>0.19716707401</v>
      </c>
      <c r="I21">
        <f t="shared" si="0"/>
        <v>1.3026407277089551</v>
      </c>
    </row>
    <row r="22" spans="1:9" x14ac:dyDescent="0.45">
      <c r="A22" t="s">
        <v>44</v>
      </c>
      <c r="B22">
        <v>15.3</v>
      </c>
      <c r="C22">
        <v>0.64031242374300001</v>
      </c>
      <c r="F22" t="s">
        <v>44</v>
      </c>
      <c r="G22">
        <v>84.385364293699993</v>
      </c>
      <c r="H22">
        <v>0.62786222932000002</v>
      </c>
      <c r="I22">
        <f t="shared" si="0"/>
        <v>1.2594830491597013</v>
      </c>
    </row>
    <row r="23" spans="1:9" x14ac:dyDescent="0.45">
      <c r="A23" t="s">
        <v>3</v>
      </c>
      <c r="B23">
        <v>8.0500000000000007</v>
      </c>
      <c r="C23">
        <v>0.58949130612800005</v>
      </c>
      <c r="F23" t="s">
        <v>3</v>
      </c>
      <c r="G23" s="7">
        <v>67</v>
      </c>
      <c r="H23" s="7">
        <v>0.3</v>
      </c>
    </row>
    <row r="25" spans="1:9" x14ac:dyDescent="0.45">
      <c r="A25" t="s">
        <v>33</v>
      </c>
      <c r="F25" t="s">
        <v>34</v>
      </c>
    </row>
    <row r="26" spans="1:9" ht="28.5" x14ac:dyDescent="0.45">
      <c r="A26" t="s">
        <v>45</v>
      </c>
      <c r="B26" t="s">
        <v>20</v>
      </c>
      <c r="C26" s="51" t="s">
        <v>55</v>
      </c>
      <c r="D26" s="51" t="s">
        <v>54</v>
      </c>
      <c r="F26" t="s">
        <v>45</v>
      </c>
      <c r="G26" t="s">
        <v>20</v>
      </c>
      <c r="H26" s="51" t="s">
        <v>53</v>
      </c>
      <c r="I26" s="51" t="s">
        <v>52</v>
      </c>
    </row>
    <row r="27" spans="1:9" x14ac:dyDescent="0.45">
      <c r="A27" t="s">
        <v>46</v>
      </c>
      <c r="B27" s="53">
        <f t="shared" ref="B27:B32" si="1">B17/8.05</f>
        <v>1.9378881987577639</v>
      </c>
      <c r="C27" s="53">
        <f>B27-(B17-C17)/(8.05+0.59)</f>
        <v>0.19982051235556497</v>
      </c>
      <c r="D27" s="53">
        <f>(B17+C17)/(8.05-0.59)-B27</f>
        <v>0.23142751028848241</v>
      </c>
      <c r="F27" t="s">
        <v>46</v>
      </c>
      <c r="G27" s="3">
        <f>G17/67</f>
        <v>1.2698677774805969</v>
      </c>
      <c r="H27" s="3">
        <f>G27-(G17-H17)/(67+0.3)</f>
        <v>1.4593927548115282E-2</v>
      </c>
      <c r="I27" s="3">
        <f>(G17+H17)/(67-0.3)-G27</f>
        <v>1.4725207256194528E-2</v>
      </c>
    </row>
    <row r="28" spans="1:9" x14ac:dyDescent="0.45">
      <c r="A28" t="s">
        <v>47</v>
      </c>
      <c r="B28" s="53">
        <f t="shared" si="1"/>
        <v>1.9565217391304346</v>
      </c>
      <c r="C28" s="53">
        <f t="shared" ref="C28:C32" si="2">B28-(B18-C18)/(8.05+0.59)</f>
        <v>0.1837222833308978</v>
      </c>
      <c r="D28" s="53">
        <f t="shared" ref="D28:D32" si="3">(B18+C18)/(8.05-0.59)-B28</f>
        <v>0.21278291259771542</v>
      </c>
      <c r="F28" t="s">
        <v>47</v>
      </c>
      <c r="G28" s="3">
        <f t="shared" ref="G28:G32" si="4">G18/67</f>
        <v>1.2683236862507461</v>
      </c>
      <c r="H28" s="3">
        <f t="shared" ref="H28:H32" si="5">G28-(G18-H18)/(67+0.3)</f>
        <v>8.7551081636434436E-3</v>
      </c>
      <c r="I28" s="3">
        <f t="shared" ref="I28:I32" si="6">(G18+H18)/(67-0.3)-G28</f>
        <v>8.8338647588188657E-3</v>
      </c>
    </row>
    <row r="29" spans="1:9" x14ac:dyDescent="0.45">
      <c r="A29" t="s">
        <v>48</v>
      </c>
      <c r="B29" s="53">
        <f t="shared" si="1"/>
        <v>1.9813664596273288</v>
      </c>
      <c r="C29" s="53">
        <f t="shared" si="2"/>
        <v>0.21272692351772271</v>
      </c>
      <c r="D29" s="53">
        <f t="shared" si="3"/>
        <v>0.24637541812240271</v>
      </c>
      <c r="F29" t="s">
        <v>48</v>
      </c>
      <c r="G29" s="3">
        <f t="shared" si="4"/>
        <v>1.2714247547373134</v>
      </c>
      <c r="H29" s="3">
        <f t="shared" si="5"/>
        <v>1.0206257130968455E-2</v>
      </c>
      <c r="I29" s="3">
        <f t="shared" si="6"/>
        <v>1.029806753994289E-2</v>
      </c>
    </row>
    <row r="30" spans="1:9" x14ac:dyDescent="0.45">
      <c r="A30" t="s">
        <v>49</v>
      </c>
      <c r="B30" s="53">
        <f t="shared" si="1"/>
        <v>2.0683229813664594</v>
      </c>
      <c r="C30" s="53">
        <f t="shared" si="2"/>
        <v>0.1964444629298856</v>
      </c>
      <c r="D30" s="53">
        <f t="shared" si="3"/>
        <v>0.22751744768286963</v>
      </c>
      <c r="F30" t="s">
        <v>49</v>
      </c>
      <c r="G30" s="3">
        <f t="shared" si="4"/>
        <v>1.2794081366716417</v>
      </c>
      <c r="H30" s="3">
        <f t="shared" si="5"/>
        <v>9.8147236874959187E-3</v>
      </c>
      <c r="I30" s="3">
        <f t="shared" si="6"/>
        <v>9.9030120564991275E-3</v>
      </c>
    </row>
    <row r="31" spans="1:9" x14ac:dyDescent="0.45">
      <c r="A31" t="s">
        <v>50</v>
      </c>
      <c r="B31" s="53">
        <f t="shared" si="1"/>
        <v>2.1987577639751552</v>
      </c>
      <c r="C31" s="53">
        <f t="shared" si="2"/>
        <v>0.20318572340756269</v>
      </c>
      <c r="D31" s="53">
        <f t="shared" si="3"/>
        <v>0.23532502013958956</v>
      </c>
      <c r="F31" t="s">
        <v>50</v>
      </c>
      <c r="G31" s="3">
        <f t="shared" si="4"/>
        <v>1.3026407277089551</v>
      </c>
      <c r="H31" s="3">
        <f t="shared" si="5"/>
        <v>8.7363936452105051E-3</v>
      </c>
      <c r="I31" s="3">
        <f t="shared" si="6"/>
        <v>8.8149818938934033E-3</v>
      </c>
    </row>
    <row r="32" spans="1:9" x14ac:dyDescent="0.45">
      <c r="A32" t="s">
        <v>51</v>
      </c>
      <c r="B32" s="53">
        <f t="shared" si="1"/>
        <v>1.9006211180124222</v>
      </c>
      <c r="C32" s="53">
        <f t="shared" si="2"/>
        <v>0.20389801890860282</v>
      </c>
      <c r="D32" s="53">
        <f t="shared" si="3"/>
        <v>0.23614998436599599</v>
      </c>
      <c r="F32" t="s">
        <v>51</v>
      </c>
      <c r="G32" s="3">
        <f t="shared" si="4"/>
        <v>1.2594830491597013</v>
      </c>
      <c r="H32" s="3">
        <f t="shared" si="5"/>
        <v>1.4943642556729531E-2</v>
      </c>
      <c r="I32" s="3">
        <f t="shared" si="6"/>
        <v>1.5078068126955113E-2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20</vt:i4>
      </vt:variant>
    </vt:vector>
  </HeadingPairs>
  <TitlesOfParts>
    <vt:vector size="30" baseType="lpstr">
      <vt:lpstr>check-list</vt:lpstr>
      <vt:lpstr>Lmbench</vt:lpstr>
      <vt:lpstr>Sheet1</vt:lpstr>
      <vt:lpstr>sshd</vt:lpstr>
      <vt:lpstr>ssh-client</vt:lpstr>
      <vt:lpstr>gnupg</vt:lpstr>
      <vt:lpstr>bzip2</vt:lpstr>
      <vt:lpstr>microbenchmark-new</vt:lpstr>
      <vt:lpstr>postmark</vt:lpstr>
      <vt:lpstr>microbenchmark</vt:lpstr>
      <vt:lpstr>fig-vg-lmbench-fs-overhead</vt:lpstr>
      <vt:lpstr>fig-vg-ssh</vt:lpstr>
      <vt:lpstr>fig-vg-ssh-bandwidth</vt:lpstr>
      <vt:lpstr>fig-vg-ssh-cycles-overhead</vt:lpstr>
      <vt:lpstr>fig-vg-ssh-bandwidth-overhead</vt:lpstr>
      <vt:lpstr>fig-vg-ssh-cycles</vt:lpstr>
      <vt:lpstr>fig-ssh-client</vt:lpstr>
      <vt:lpstr>fig-ssh-client-overhead</vt:lpstr>
      <vt:lpstr>fig-ssh-client-cpu-overhead</vt:lpstr>
      <vt:lpstr>fig-ssh-client-bandwidth-overhe</vt:lpstr>
      <vt:lpstr>fig-ssh-client-cpu-overhead-g</vt:lpstr>
      <vt:lpstr>gnupg-encrypt-small</vt:lpstr>
      <vt:lpstr>gnupg-decrypt-small</vt:lpstr>
      <vt:lpstr>gnupg-sign-small</vt:lpstr>
      <vt:lpstr>gnupg-verify-small</vt:lpstr>
      <vt:lpstr>fig-llc-part-postmark</vt:lpstr>
      <vt:lpstr>fig-llc-part-libc</vt:lpstr>
      <vt:lpstr>fig-llc-part-micro</vt:lpstr>
      <vt:lpstr>fig-pg-ssh-client</vt:lpstr>
      <vt:lpstr>fig-llc-part-ssh-client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2018-06-26T19:04:48Z</dcterms:modified>
</cp:coreProperties>
</file>